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CDM/"/>
    </mc:Choice>
  </mc:AlternateContent>
  <xr:revisionPtr revIDLastSave="399" documentId="8_{AEE41D6C-283A-4D81-AB8C-37DB3BD3DBDA}" xr6:coauthVersionLast="47" xr6:coauthVersionMax="47" xr10:uidLastSave="{6682EE4F-5C1C-4A1A-BFC0-5C706C009060}"/>
  <bookViews>
    <workbookView xWindow="-108" yWindow="-108" windowWidth="23256" windowHeight="12576"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Report'!$C$26:$BT$162</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LRAM'!$B$606</definedName>
    <definedName name="Table_5_e.__2019_Lost_Revenues_Work_Form">'5.  2015-2027 LRAM'!$B$796</definedName>
    <definedName name="Table_5_f.__2020_Lost_Revenues_Work_Form">'5.  2015-2027 LRAM'!$B$991</definedName>
    <definedName name="Table_5_g.__2021_Lost_Revenues_Work_Form">'5.  2015-2027 LRAM'!$B$1186</definedName>
    <definedName name="Table_5_h.__2022_Lost_Revenues_Work_Form">'5.  2015-2027 LRAM'!$B$1380</definedName>
    <definedName name="Table_5_i.__2023_Lost_Revenues_Work_Form">'5.  2015-2027 LRAM'!$B$1577</definedName>
    <definedName name="Table_5_j.__2024_Lost_Revenues_Work_Form">'5.  2015-2027 LRAM'!$B$1603</definedName>
    <definedName name="Table_5_k.__2025_Lost_Revenues_Work_Form">'5.  2015-2027 LRAM'!$B$1629</definedName>
    <definedName name="Table_5_l.__2026_Lost_Revenues_Work_Form">'5.  2015-2027 LRAM'!$B$1656</definedName>
    <definedName name="Table_5_m.__2027_Lost_Revenues_Work_Form">'5.  2015-2027 LRAM'!$B$1683</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1" i="43" l="1"/>
  <c r="F91" i="43"/>
  <c r="E91" i="43"/>
  <c r="D91" i="43"/>
  <c r="G89" i="43" l="1"/>
  <c r="G88" i="43"/>
  <c r="F89" i="43"/>
  <c r="F88" i="43"/>
  <c r="E89" i="43"/>
  <c r="E88" i="43"/>
  <c r="D89" i="43"/>
  <c r="D88" i="43"/>
  <c r="F39" i="85" l="1"/>
  <c r="P201" i="85"/>
  <c r="P200" i="85"/>
  <c r="P199" i="85"/>
  <c r="P198" i="85"/>
  <c r="P197" i="85"/>
  <c r="K197" i="85"/>
  <c r="P196" i="85"/>
  <c r="K196" i="85"/>
  <c r="P195" i="85"/>
  <c r="K195" i="85"/>
  <c r="P194" i="85"/>
  <c r="K194" i="85"/>
  <c r="P193" i="85"/>
  <c r="K193" i="85"/>
  <c r="P192" i="85"/>
  <c r="K192" i="85"/>
  <c r="P191" i="85"/>
  <c r="K191" i="85"/>
  <c r="F191" i="85"/>
  <c r="E191" i="85"/>
  <c r="E192" i="85" s="1"/>
  <c r="E193" i="85" s="1"/>
  <c r="E194" i="85" s="1"/>
  <c r="E195" i="85" s="1"/>
  <c r="E196" i="85" s="1"/>
  <c r="E197" i="85" s="1"/>
  <c r="E198" i="85" s="1"/>
  <c r="E199" i="85" s="1"/>
  <c r="E200" i="85" s="1"/>
  <c r="P190" i="85"/>
  <c r="P211" i="85" s="1"/>
  <c r="C190" i="85" s="1"/>
  <c r="K190" i="85"/>
  <c r="F190" i="85"/>
  <c r="P189" i="85"/>
  <c r="K189" i="85"/>
  <c r="K211" i="85" s="1"/>
  <c r="C189" i="85" s="1"/>
  <c r="F189" i="85"/>
  <c r="E189" i="85"/>
  <c r="E181" i="85"/>
  <c r="D181" i="85"/>
  <c r="C181" i="85"/>
  <c r="K179" i="85"/>
  <c r="I179" i="85"/>
  <c r="F179" i="85"/>
  <c r="H179" i="85" s="1"/>
  <c r="I178" i="85"/>
  <c r="K178" i="85" s="1"/>
  <c r="H178" i="85"/>
  <c r="F178" i="85"/>
  <c r="K177" i="85"/>
  <c r="I177" i="85"/>
  <c r="F177" i="85"/>
  <c r="H177" i="85" s="1"/>
  <c r="I176" i="85"/>
  <c r="K176" i="85" s="1"/>
  <c r="H176" i="85"/>
  <c r="F176" i="85"/>
  <c r="K175" i="85"/>
  <c r="I175" i="85"/>
  <c r="F175" i="85"/>
  <c r="H175" i="85" s="1"/>
  <c r="I174" i="85"/>
  <c r="K174" i="85" s="1"/>
  <c r="H174" i="85"/>
  <c r="F174" i="85"/>
  <c r="K173" i="85"/>
  <c r="I173" i="85"/>
  <c r="F173" i="85"/>
  <c r="H173" i="85" s="1"/>
  <c r="I172" i="85"/>
  <c r="K172" i="85" s="1"/>
  <c r="H172" i="85"/>
  <c r="F172" i="85"/>
  <c r="K171" i="85"/>
  <c r="I171" i="85"/>
  <c r="F171" i="85"/>
  <c r="H171" i="85" s="1"/>
  <c r="I170" i="85"/>
  <c r="K170" i="85" s="1"/>
  <c r="H170" i="85"/>
  <c r="F170" i="85"/>
  <c r="K169" i="85"/>
  <c r="I169" i="85"/>
  <c r="F169" i="85"/>
  <c r="H169" i="85" s="1"/>
  <c r="I168" i="85"/>
  <c r="K168" i="85" s="1"/>
  <c r="H168" i="85"/>
  <c r="H181" i="85" s="1"/>
  <c r="F168" i="85"/>
  <c r="F181" i="85" s="1"/>
  <c r="E148" i="85"/>
  <c r="F146" i="85"/>
  <c r="K145" i="85"/>
  <c r="F145" i="85"/>
  <c r="P144" i="85"/>
  <c r="K144" i="85"/>
  <c r="F144" i="85"/>
  <c r="P143" i="85"/>
  <c r="K143" i="85"/>
  <c r="F143" i="85"/>
  <c r="P142" i="85"/>
  <c r="K142" i="85"/>
  <c r="F142" i="85"/>
  <c r="P141" i="85"/>
  <c r="K141" i="85"/>
  <c r="F141" i="85"/>
  <c r="P140" i="85"/>
  <c r="K140" i="85"/>
  <c r="F140" i="85"/>
  <c r="P139" i="85"/>
  <c r="K139" i="85"/>
  <c r="F139" i="85"/>
  <c r="P138" i="85"/>
  <c r="P159" i="85" s="1"/>
  <c r="C138" i="85" s="1"/>
  <c r="K138" i="85"/>
  <c r="F138" i="85"/>
  <c r="P137" i="85"/>
  <c r="K137" i="85"/>
  <c r="K159" i="85" s="1"/>
  <c r="C137" i="85" s="1"/>
  <c r="F137" i="85"/>
  <c r="P118" i="85"/>
  <c r="P117" i="85"/>
  <c r="P116" i="85"/>
  <c r="P115" i="85"/>
  <c r="P114" i="85"/>
  <c r="K114" i="85"/>
  <c r="P113" i="85"/>
  <c r="K113" i="85"/>
  <c r="P112" i="85"/>
  <c r="K112" i="85"/>
  <c r="P111" i="85"/>
  <c r="K111" i="85"/>
  <c r="P110" i="85"/>
  <c r="K110" i="85"/>
  <c r="P109" i="85"/>
  <c r="K109" i="85"/>
  <c r="E109" i="85"/>
  <c r="E110" i="85" s="1"/>
  <c r="E111" i="85" s="1"/>
  <c r="E112" i="85" s="1"/>
  <c r="E113" i="85" s="1"/>
  <c r="E114" i="85" s="1"/>
  <c r="E115" i="85" s="1"/>
  <c r="E116" i="85" s="1"/>
  <c r="E117" i="85" s="1"/>
  <c r="P108" i="85"/>
  <c r="K108" i="85"/>
  <c r="E108" i="85"/>
  <c r="P107" i="85"/>
  <c r="P128" i="85" s="1"/>
  <c r="C107" i="85" s="1"/>
  <c r="K107" i="85"/>
  <c r="K128" i="85" s="1"/>
  <c r="C106" i="85" s="1"/>
  <c r="P106" i="85"/>
  <c r="K106" i="85"/>
  <c r="E106" i="85"/>
  <c r="E79" i="85"/>
  <c r="E80" i="85" s="1"/>
  <c r="E81" i="85" s="1"/>
  <c r="E82" i="85" s="1"/>
  <c r="E83" i="85" s="1"/>
  <c r="E84" i="85" s="1"/>
  <c r="E85" i="85" s="1"/>
  <c r="E86" i="85" s="1"/>
  <c r="E87" i="85" s="1"/>
  <c r="E88" i="85" s="1"/>
  <c r="P77" i="85"/>
  <c r="P99" i="85" s="1"/>
  <c r="C78" i="85" s="1"/>
  <c r="K77" i="85"/>
  <c r="K99" i="85" s="1"/>
  <c r="C77" i="85" s="1"/>
  <c r="E77" i="85"/>
  <c r="E50" i="85"/>
  <c r="E51" i="85" s="1"/>
  <c r="E52" i="85" s="1"/>
  <c r="E53" i="85" s="1"/>
  <c r="E54" i="85" s="1"/>
  <c r="E55" i="85" s="1"/>
  <c r="E56" i="85" s="1"/>
  <c r="E57" i="85" s="1"/>
  <c r="E58" i="85" s="1"/>
  <c r="E59" i="85" s="1"/>
  <c r="P48" i="85"/>
  <c r="P70" i="85" s="1"/>
  <c r="C49" i="85" s="1"/>
  <c r="K48" i="85"/>
  <c r="K70" i="85" s="1"/>
  <c r="C48" i="85" s="1"/>
  <c r="E48" i="85"/>
  <c r="H198" i="47"/>
  <c r="H196" i="47"/>
  <c r="H197" i="47"/>
  <c r="D192" i="85" l="1"/>
  <c r="K181" i="85"/>
  <c r="D48" i="85"/>
  <c r="D147" i="85"/>
  <c r="D106" i="85"/>
  <c r="D77" i="85"/>
  <c r="I181" i="85"/>
  <c r="D78" i="85" l="1"/>
  <c r="F77" i="85"/>
  <c r="D193" i="85"/>
  <c r="F192" i="85"/>
  <c r="D107" i="85"/>
  <c r="F106" i="85"/>
  <c r="D148" i="85"/>
  <c r="F148" i="85" s="1"/>
  <c r="F147" i="85"/>
  <c r="F48" i="85"/>
  <c r="F24" i="85" s="1"/>
  <c r="D49" i="85"/>
  <c r="F150" i="85" l="1"/>
  <c r="F151" i="85" s="1"/>
  <c r="F149" i="85"/>
  <c r="F107" i="85"/>
  <c r="D108" i="85"/>
  <c r="D194" i="85"/>
  <c r="F193" i="85"/>
  <c r="D50" i="85"/>
  <c r="F49" i="85"/>
  <c r="D79" i="85"/>
  <c r="F78" i="85"/>
  <c r="D51" i="85" l="1"/>
  <c r="F50" i="85"/>
  <c r="F194" i="85"/>
  <c r="D195" i="85"/>
  <c r="D80" i="85"/>
  <c r="F79" i="85"/>
  <c r="D109" i="85"/>
  <c r="F108" i="85"/>
  <c r="F25" i="85"/>
  <c r="F80" i="85" l="1"/>
  <c r="D81" i="85"/>
  <c r="F51" i="85"/>
  <c r="D52" i="85"/>
  <c r="D196" i="85"/>
  <c r="F195" i="85"/>
  <c r="F26" i="85"/>
  <c r="D110" i="85"/>
  <c r="F109" i="85"/>
  <c r="F27" i="85" l="1"/>
  <c r="D197" i="85"/>
  <c r="F196" i="85"/>
  <c r="F52" i="85"/>
  <c r="D53" i="85"/>
  <c r="F110" i="85"/>
  <c r="D111" i="85"/>
  <c r="D82" i="85"/>
  <c r="F81" i="85"/>
  <c r="D112" i="85" l="1"/>
  <c r="F111" i="85"/>
  <c r="D54" i="85"/>
  <c r="F53" i="85"/>
  <c r="F28" i="85"/>
  <c r="D83" i="85"/>
  <c r="F82" i="85"/>
  <c r="F197" i="85"/>
  <c r="D198" i="85"/>
  <c r="F83" i="85" l="1"/>
  <c r="D84" i="85"/>
  <c r="F29" i="85"/>
  <c r="D55" i="85"/>
  <c r="F54" i="85"/>
  <c r="D199" i="85"/>
  <c r="F198" i="85"/>
  <c r="F112" i="85"/>
  <c r="D113" i="85"/>
  <c r="D85" i="85" l="1"/>
  <c r="F84" i="85"/>
  <c r="D114" i="85"/>
  <c r="F113" i="85"/>
  <c r="F199" i="85"/>
  <c r="D200" i="85"/>
  <c r="F200" i="85" s="1"/>
  <c r="F201" i="85" s="1"/>
  <c r="F30" i="85"/>
  <c r="D56" i="85"/>
  <c r="F55" i="85"/>
  <c r="F56" i="85" l="1"/>
  <c r="F32" i="85" s="1"/>
  <c r="D57" i="85"/>
  <c r="D86" i="85"/>
  <c r="F85" i="85"/>
  <c r="F31" i="85"/>
  <c r="F114" i="85"/>
  <c r="D115" i="85"/>
  <c r="D116" i="85" l="1"/>
  <c r="F115" i="85"/>
  <c r="D87" i="85"/>
  <c r="F86" i="85"/>
  <c r="D58" i="85"/>
  <c r="F57" i="85"/>
  <c r="F33" i="85" s="1"/>
  <c r="D59" i="85" l="1"/>
  <c r="F59" i="85" s="1"/>
  <c r="F58" i="85"/>
  <c r="F116" i="85"/>
  <c r="D117" i="85"/>
  <c r="F117" i="85" s="1"/>
  <c r="F118" i="85" s="1"/>
  <c r="F119" i="85" s="1"/>
  <c r="F120" i="85" s="1"/>
  <c r="F121" i="85" s="1"/>
  <c r="F122" i="85" s="1"/>
  <c r="F87" i="85"/>
  <c r="D88" i="85"/>
  <c r="F88" i="85" s="1"/>
  <c r="F89" i="85" s="1"/>
  <c r="F35" i="85" l="1"/>
  <c r="F60" i="85"/>
  <c r="F34" i="85"/>
  <c r="F37" i="85" l="1"/>
  <c r="F38" i="85" s="1"/>
  <c r="F36" i="85"/>
  <c r="C64" i="47" l="1"/>
  <c r="C63" i="47"/>
  <c r="H195" i="47"/>
  <c r="H190" i="47"/>
  <c r="H191" i="47"/>
  <c r="H189" i="47"/>
  <c r="H187" i="47"/>
  <c r="H188" i="47"/>
  <c r="H186" i="47"/>
  <c r="W1079" i="79"/>
  <c r="S1079" i="79"/>
  <c r="T1079" i="79"/>
  <c r="U1079" i="79"/>
  <c r="V1079" i="79"/>
  <c r="R1079" i="79"/>
  <c r="I1079" i="79"/>
  <c r="G1079" i="79"/>
  <c r="H1079" i="79"/>
  <c r="F1079" i="79"/>
  <c r="E1079" i="79"/>
  <c r="D1079" i="79"/>
  <c r="AG963" i="79" l="1"/>
  <c r="AG768" i="79"/>
  <c r="AF963" i="79"/>
  <c r="AE963" i="79"/>
  <c r="AF768" i="79"/>
  <c r="AE768" i="79"/>
  <c r="AE498" i="79" l="1"/>
  <c r="AE495" i="79"/>
  <c r="AE492" i="79"/>
  <c r="AE489" i="79"/>
  <c r="AR489" i="79"/>
  <c r="AQ489" i="79"/>
  <c r="AP489" i="79"/>
  <c r="AO489" i="79"/>
  <c r="AN489" i="79"/>
  <c r="AM489" i="79"/>
  <c r="AL489" i="79"/>
  <c r="AK489" i="79"/>
  <c r="AJ489" i="79"/>
  <c r="AI489" i="79"/>
  <c r="AH489" i="79"/>
  <c r="AG489" i="79"/>
  <c r="AF489" i="79"/>
  <c r="AS488" i="79"/>
  <c r="R385" i="79"/>
  <c r="D385" i="79"/>
  <c r="BB170" i="68"/>
  <c r="W170" i="68"/>
  <c r="V170" i="68"/>
  <c r="U170" i="68"/>
  <c r="T170" i="68"/>
  <c r="S170" i="68"/>
  <c r="R170" i="68"/>
  <c r="BD213" i="68"/>
  <c r="BA213" i="68"/>
  <c r="BF212" i="68"/>
  <c r="BE212" i="68"/>
  <c r="BD212" i="68"/>
  <c r="BC212" i="68"/>
  <c r="BB212" i="68"/>
  <c r="BA212" i="68"/>
  <c r="AZ212" i="68"/>
  <c r="AY212" i="68"/>
  <c r="AX212" i="68"/>
  <c r="AW212" i="68"/>
  <c r="BF210" i="68"/>
  <c r="BE210" i="68"/>
  <c r="BD210" i="68"/>
  <c r="BC210" i="68"/>
  <c r="BB210" i="68"/>
  <c r="BA210" i="68"/>
  <c r="AZ210" i="68"/>
  <c r="AY210" i="68"/>
  <c r="AX210" i="68"/>
  <c r="AW210" i="68"/>
  <c r="BF207" i="68"/>
  <c r="BE207" i="68"/>
  <c r="BD207" i="68"/>
  <c r="BC207" i="68"/>
  <c r="BB207" i="68"/>
  <c r="BA207" i="68"/>
  <c r="AZ207" i="68"/>
  <c r="AY207" i="68"/>
  <c r="AX207" i="68"/>
  <c r="R206" i="68"/>
  <c r="S206" i="68" s="1"/>
  <c r="BF205" i="68"/>
  <c r="BE205" i="68"/>
  <c r="BD205" i="68"/>
  <c r="BC205" i="68"/>
  <c r="BB205" i="68"/>
  <c r="BA205" i="68"/>
  <c r="AZ205" i="68"/>
  <c r="AY205" i="68"/>
  <c r="AX205" i="68"/>
  <c r="R205" i="68"/>
  <c r="BF203" i="68"/>
  <c r="BE203" i="68"/>
  <c r="BD203" i="68"/>
  <c r="BC203" i="68"/>
  <c r="BB203" i="68"/>
  <c r="BA203" i="68"/>
  <c r="AZ203" i="68"/>
  <c r="AY203" i="68"/>
  <c r="AX203" i="68"/>
  <c r="AW203" i="68"/>
  <c r="Q203" i="68"/>
  <c r="BF200" i="68"/>
  <c r="BE200" i="68"/>
  <c r="BD200" i="68"/>
  <c r="BC200" i="68"/>
  <c r="BB200" i="68"/>
  <c r="BA200" i="68"/>
  <c r="AZ200" i="68"/>
  <c r="AY200" i="68"/>
  <c r="AX200" i="68"/>
  <c r="BF198" i="68"/>
  <c r="BE198" i="68"/>
  <c r="BD198" i="68"/>
  <c r="BC198" i="68"/>
  <c r="BB198" i="68"/>
  <c r="BA198" i="68"/>
  <c r="AZ198" i="68"/>
  <c r="AY198" i="68"/>
  <c r="AX198" i="68"/>
  <c r="BF196" i="68"/>
  <c r="BE196" i="68"/>
  <c r="BD196" i="68"/>
  <c r="BC196" i="68"/>
  <c r="BB196" i="68"/>
  <c r="BA196" i="68"/>
  <c r="AZ196" i="68"/>
  <c r="AY196" i="68"/>
  <c r="AX196" i="68"/>
  <c r="AW196" i="68"/>
  <c r="AV196" i="68"/>
  <c r="BF194" i="68"/>
  <c r="BE194" i="68"/>
  <c r="BD194" i="68"/>
  <c r="BC194" i="68"/>
  <c r="BB194" i="68"/>
  <c r="BA194" i="68"/>
  <c r="AZ194" i="68"/>
  <c r="AY194" i="68"/>
  <c r="AX194" i="68"/>
  <c r="AW194" i="68"/>
  <c r="AV194" i="68"/>
  <c r="BF191" i="68"/>
  <c r="BE191" i="68"/>
  <c r="BD191" i="68"/>
  <c r="BC191" i="68"/>
  <c r="BB191" i="68"/>
  <c r="BA191" i="68"/>
  <c r="AZ191" i="68"/>
  <c r="AY191" i="68"/>
  <c r="AX191" i="68"/>
  <c r="BF189" i="68"/>
  <c r="BE189" i="68"/>
  <c r="BD189" i="68"/>
  <c r="BC189" i="68"/>
  <c r="BB189" i="68"/>
  <c r="BA189" i="68"/>
  <c r="AZ189" i="68"/>
  <c r="AY189" i="68"/>
  <c r="AX189" i="68"/>
  <c r="BF187" i="68"/>
  <c r="BE187" i="68"/>
  <c r="BD187" i="68"/>
  <c r="BC187" i="68"/>
  <c r="BB187" i="68"/>
  <c r="BA187" i="68"/>
  <c r="AZ187" i="68"/>
  <c r="AY187" i="68"/>
  <c r="AX187" i="68"/>
  <c r="AW187" i="68"/>
  <c r="BF185" i="68"/>
  <c r="BE185" i="68"/>
  <c r="BD185" i="68"/>
  <c r="BC185" i="68"/>
  <c r="BB185" i="68"/>
  <c r="BA185" i="68"/>
  <c r="AZ185" i="68"/>
  <c r="AY185" i="68"/>
  <c r="AX185" i="68"/>
  <c r="AW185" i="68"/>
  <c r="BF181" i="68"/>
  <c r="BE181" i="68"/>
  <c r="BD181" i="68"/>
  <c r="BC181" i="68"/>
  <c r="BB181" i="68"/>
  <c r="BA181" i="68"/>
  <c r="AZ181" i="68"/>
  <c r="AY181" i="68"/>
  <c r="AX181" i="68"/>
  <c r="BF179" i="68"/>
  <c r="BE179" i="68"/>
  <c r="BD179" i="68"/>
  <c r="BC179" i="68"/>
  <c r="BB179" i="68"/>
  <c r="BA179" i="68"/>
  <c r="AZ179" i="68"/>
  <c r="AY179" i="68"/>
  <c r="AX179" i="68"/>
  <c r="BF177" i="68"/>
  <c r="BE177" i="68"/>
  <c r="BD177" i="68"/>
  <c r="BC177" i="68"/>
  <c r="BB177" i="68"/>
  <c r="BA177" i="68"/>
  <c r="AZ177" i="68"/>
  <c r="AY177" i="68"/>
  <c r="AX177" i="68"/>
  <c r="AW177" i="68"/>
  <c r="BF175" i="68"/>
  <c r="BE175" i="68"/>
  <c r="BD175" i="68"/>
  <c r="BC175" i="68"/>
  <c r="BB175" i="68"/>
  <c r="BA175" i="68"/>
  <c r="AZ175" i="68"/>
  <c r="AY175" i="68"/>
  <c r="AX175" i="68"/>
  <c r="AW175" i="68"/>
  <c r="BA170" i="68"/>
  <c r="AZ170" i="68"/>
  <c r="AY170" i="68"/>
  <c r="AX170" i="68"/>
  <c r="AW170" i="68"/>
  <c r="AV170" i="68"/>
  <c r="AU170" i="68"/>
  <c r="AT170" i="68"/>
  <c r="AS170" i="68"/>
  <c r="AR170" i="68"/>
  <c r="AQ170" i="68"/>
  <c r="S207" i="68" l="1"/>
  <c r="T206" i="68"/>
  <c r="T207" i="68" l="1"/>
  <c r="U206" i="68"/>
  <c r="U207" i="68" l="1"/>
  <c r="V206" i="68"/>
  <c r="V207" i="68" l="1"/>
  <c r="W206" i="68"/>
  <c r="X206" i="68" l="1"/>
  <c r="Y206" i="68" s="1"/>
  <c r="Z206" i="68" s="1"/>
  <c r="AA206" i="68" s="1"/>
  <c r="W207" i="68"/>
  <c r="D134" i="45" l="1"/>
  <c r="N37" i="45"/>
  <c r="J36" i="45"/>
  <c r="I37" i="45"/>
  <c r="P43" i="45"/>
  <c r="O43" i="45"/>
  <c r="N43" i="45"/>
  <c r="O44" i="45" s="1"/>
  <c r="F134" i="45" s="1"/>
  <c r="G85" i="43" s="1"/>
  <c r="M43" i="45"/>
  <c r="N44" i="45" s="1"/>
  <c r="F133" i="45" s="1"/>
  <c r="G82" i="43" s="1"/>
  <c r="L43" i="45"/>
  <c r="M44" i="45" s="1"/>
  <c r="F132" i="45" s="1"/>
  <c r="K43" i="45"/>
  <c r="K44" i="45" s="1"/>
  <c r="F130" i="45" s="1"/>
  <c r="J43" i="45"/>
  <c r="I43" i="45"/>
  <c r="I44" i="45" s="1"/>
  <c r="F128" i="45" s="1"/>
  <c r="O36" i="45"/>
  <c r="O29" i="45"/>
  <c r="P36" i="45"/>
  <c r="N36" i="45"/>
  <c r="K36" i="45"/>
  <c r="M36" i="45"/>
  <c r="L36" i="45"/>
  <c r="I36" i="45"/>
  <c r="P29" i="45"/>
  <c r="N29" i="45"/>
  <c r="M29" i="45"/>
  <c r="L29" i="45"/>
  <c r="K29" i="45"/>
  <c r="J29" i="45"/>
  <c r="J44" i="45" l="1"/>
  <c r="F129" i="45" s="1"/>
  <c r="L44" i="45"/>
  <c r="F131" i="45" s="1"/>
  <c r="AQ550" i="46"/>
  <c r="AR550" i="46"/>
  <c r="AS550" i="46"/>
  <c r="AT550" i="46"/>
  <c r="AU550" i="46"/>
  <c r="AV550" i="46"/>
  <c r="AW550" i="46"/>
  <c r="AX550" i="46"/>
  <c r="AY550" i="46"/>
  <c r="AZ550" i="46"/>
  <c r="AQ551" i="46"/>
  <c r="AR551" i="46"/>
  <c r="AS551" i="46"/>
  <c r="AT551" i="46"/>
  <c r="AU551" i="46"/>
  <c r="AV551" i="46"/>
  <c r="AW551" i="46"/>
  <c r="AX551" i="46"/>
  <c r="AY551" i="46"/>
  <c r="AZ551" i="46"/>
  <c r="AQ552" i="46"/>
  <c r="AR552" i="46"/>
  <c r="AS552" i="46"/>
  <c r="AT552" i="46"/>
  <c r="AU552" i="46"/>
  <c r="AV552" i="46"/>
  <c r="AW552" i="46"/>
  <c r="AX552" i="46"/>
  <c r="AY552" i="46"/>
  <c r="AZ552" i="46"/>
  <c r="AQ553" i="46"/>
  <c r="AR553" i="46"/>
  <c r="AS553" i="46"/>
  <c r="AT553" i="46"/>
  <c r="AU553" i="46"/>
  <c r="AV553" i="46"/>
  <c r="AW553" i="46"/>
  <c r="AX553" i="46"/>
  <c r="AY553" i="46"/>
  <c r="AZ553" i="46"/>
  <c r="AQ554" i="46"/>
  <c r="AR554" i="46"/>
  <c r="AS554" i="46"/>
  <c r="AT554" i="46"/>
  <c r="AU554" i="46"/>
  <c r="AV554" i="46"/>
  <c r="AW554" i="46"/>
  <c r="AX554" i="46"/>
  <c r="AY554" i="46"/>
  <c r="AZ554" i="46"/>
  <c r="AQ555" i="46"/>
  <c r="AR555" i="46"/>
  <c r="AS555" i="46"/>
  <c r="AT555" i="46"/>
  <c r="AU555" i="46"/>
  <c r="AV555" i="46"/>
  <c r="AW555" i="46"/>
  <c r="AX555" i="46"/>
  <c r="AY555" i="46"/>
  <c r="AZ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Q424" i="46" l="1"/>
  <c r="AR424" i="46"/>
  <c r="AS424" i="46"/>
  <c r="AT424" i="46"/>
  <c r="AU424" i="46"/>
  <c r="AV424" i="46"/>
  <c r="AW424" i="46"/>
  <c r="AX424" i="46"/>
  <c r="AY424" i="46"/>
  <c r="AZ424" i="46"/>
  <c r="AN424" i="46"/>
  <c r="AM424" i="46"/>
  <c r="AN425" i="46"/>
  <c r="AM425" i="46"/>
  <c r="Q1414" i="79"/>
  <c r="Q1411" i="79"/>
  <c r="Q1408" i="79"/>
  <c r="Q1405" i="79"/>
  <c r="Q1402" i="79"/>
  <c r="Q1220" i="79"/>
  <c r="Q1217" i="79"/>
  <c r="Q1214" i="79"/>
  <c r="Q1211" i="79"/>
  <c r="Q1208" i="79"/>
  <c r="Q1025" i="79"/>
  <c r="Q1022" i="79"/>
  <c r="Q1019" i="79"/>
  <c r="Q1016" i="79"/>
  <c r="Q1013" i="79"/>
  <c r="Q830" i="79"/>
  <c r="Q827" i="79"/>
  <c r="Q824" i="79"/>
  <c r="Q821" i="79"/>
  <c r="Q818" i="79"/>
  <c r="Q640" i="79"/>
  <c r="Q637" i="79"/>
  <c r="Q634" i="79"/>
  <c r="Q631" i="79"/>
  <c r="Q628"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5" i="79" l="1"/>
  <c r="AS1382" i="79"/>
  <c r="AS1188" i="79"/>
  <c r="AS993" i="79"/>
  <c r="AS798" i="79"/>
  <c r="AS608" i="79"/>
  <c r="AS415" i="79"/>
  <c r="AS225" i="79"/>
  <c r="AS35" i="79"/>
  <c r="Q100" i="43"/>
  <c r="P100" i="43"/>
  <c r="O100" i="43"/>
  <c r="N100" i="43"/>
  <c r="M100" i="43"/>
  <c r="L100" i="43"/>
  <c r="K100" i="43"/>
  <c r="J100" i="43"/>
  <c r="I100" i="43"/>
  <c r="H100" i="43"/>
  <c r="G100" i="43"/>
  <c r="F100" i="43"/>
  <c r="E100" i="43"/>
  <c r="D100" i="43"/>
  <c r="Q53" i="43"/>
  <c r="P53" i="43"/>
  <c r="O53" i="43"/>
  <c r="AP608" i="79" s="1"/>
  <c r="N53" i="43"/>
  <c r="AO1658" i="79" s="1"/>
  <c r="M53" i="43"/>
  <c r="AN225" i="79" s="1"/>
  <c r="L53" i="43"/>
  <c r="K53" i="43"/>
  <c r="AL1382" i="79" s="1"/>
  <c r="J53" i="43"/>
  <c r="AK1658" i="79" s="1"/>
  <c r="I53" i="43"/>
  <c r="H53" i="43"/>
  <c r="G53" i="43"/>
  <c r="AH1631" i="79" s="1"/>
  <c r="F53" i="43"/>
  <c r="AG1658" i="79" s="1"/>
  <c r="E53" i="43"/>
  <c r="AF1631" i="79" s="1"/>
  <c r="D53" i="43"/>
  <c r="AE798" i="79" s="1"/>
  <c r="AS1685" i="79"/>
  <c r="AS1658" i="79"/>
  <c r="AS1631" i="79"/>
  <c r="AS1579" i="79"/>
  <c r="E29" i="45"/>
  <c r="F29" i="45"/>
  <c r="G29" i="45"/>
  <c r="H29" i="45"/>
  <c r="I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6" i="79"/>
  <c r="AQ1686" i="79"/>
  <c r="AP1686" i="79"/>
  <c r="AO1686" i="79"/>
  <c r="AN1686" i="79"/>
  <c r="AM1686" i="79"/>
  <c r="AL1686" i="79"/>
  <c r="AK1686" i="79"/>
  <c r="AJ1686" i="79"/>
  <c r="AI1686" i="79"/>
  <c r="AH1686" i="79"/>
  <c r="AG1686" i="79"/>
  <c r="AF1686" i="79"/>
  <c r="AE1686" i="79"/>
  <c r="AR1659" i="79"/>
  <c r="AQ1659" i="79"/>
  <c r="AP1659" i="79"/>
  <c r="AO1659" i="79"/>
  <c r="AN1659" i="79"/>
  <c r="AM1659" i="79"/>
  <c r="AL1659" i="79"/>
  <c r="AK1659" i="79"/>
  <c r="AJ1659" i="79"/>
  <c r="AI1659" i="79"/>
  <c r="AH1659" i="79"/>
  <c r="AG1659" i="79"/>
  <c r="AF1659" i="79"/>
  <c r="AE1659" i="79"/>
  <c r="AR1632" i="79"/>
  <c r="AQ1632" i="79"/>
  <c r="AP1632" i="79"/>
  <c r="AO1632" i="79"/>
  <c r="AN1632" i="79"/>
  <c r="AM1632" i="79"/>
  <c r="AL1632" i="79"/>
  <c r="AK1632" i="79"/>
  <c r="AJ1632" i="79"/>
  <c r="AI1632" i="79"/>
  <c r="AH1632" i="79"/>
  <c r="AG1632" i="79"/>
  <c r="AF1632" i="79"/>
  <c r="AE1632" i="79"/>
  <c r="AK1631" i="79" l="1"/>
  <c r="AL798" i="79"/>
  <c r="AK608" i="79"/>
  <c r="AP1382" i="79"/>
  <c r="AL1658" i="79"/>
  <c r="AL608" i="79"/>
  <c r="AO993" i="79"/>
  <c r="AP1658" i="79"/>
  <c r="AK415" i="79"/>
  <c r="AO415" i="79"/>
  <c r="AO608" i="79"/>
  <c r="AK1188" i="79"/>
  <c r="AP1605" i="79"/>
  <c r="AK225" i="79"/>
  <c r="AK1382" i="79"/>
  <c r="AP35" i="79"/>
  <c r="AO225" i="79"/>
  <c r="AK993" i="79"/>
  <c r="AO1188" i="79"/>
  <c r="AO1382" i="79"/>
  <c r="AI1188" i="79"/>
  <c r="AI415" i="79"/>
  <c r="AI1382" i="79"/>
  <c r="AI608" i="79"/>
  <c r="AM1631" i="79"/>
  <c r="AM1188" i="79"/>
  <c r="AM415" i="79"/>
  <c r="AM1382" i="79"/>
  <c r="AM608" i="79"/>
  <c r="AQ1631" i="79"/>
  <c r="AQ1188" i="79"/>
  <c r="AQ415" i="79"/>
  <c r="AQ1579" i="79"/>
  <c r="AQ1382" i="79"/>
  <c r="AQ608" i="79"/>
  <c r="AM35" i="79"/>
  <c r="AI225" i="79"/>
  <c r="AI798" i="79"/>
  <c r="AQ798" i="79"/>
  <c r="AQ993" i="79"/>
  <c r="AM1605" i="79"/>
  <c r="AI1631" i="79"/>
  <c r="AJ1658" i="79"/>
  <c r="AJ1382" i="79"/>
  <c r="AJ608" i="79"/>
  <c r="AJ1605" i="79"/>
  <c r="AJ798" i="79"/>
  <c r="AJ35" i="79"/>
  <c r="AN1382" i="79"/>
  <c r="AN608" i="79"/>
  <c r="AN1605" i="79"/>
  <c r="AN798" i="79"/>
  <c r="AN35" i="79"/>
  <c r="AR1579" i="79"/>
  <c r="AR1382" i="79"/>
  <c r="AR608" i="79"/>
  <c r="AR1631" i="79"/>
  <c r="AR1605" i="79"/>
  <c r="AR798" i="79"/>
  <c r="AR35" i="79"/>
  <c r="AJ225" i="79"/>
  <c r="AJ415" i="79"/>
  <c r="AR415" i="79"/>
  <c r="AM993" i="79"/>
  <c r="AR993" i="79"/>
  <c r="AN1188" i="79"/>
  <c r="AI1579" i="79"/>
  <c r="AI35" i="79"/>
  <c r="AQ35" i="79"/>
  <c r="AQ225" i="79"/>
  <c r="AM798" i="79"/>
  <c r="AI993" i="79"/>
  <c r="AN993" i="79"/>
  <c r="AI1605" i="79"/>
  <c r="AQ1605" i="79"/>
  <c r="AN1579" i="79"/>
  <c r="AL1579" i="79"/>
  <c r="AL993" i="79"/>
  <c r="AL225" i="79"/>
  <c r="AL1188" i="79"/>
  <c r="AL415" i="79"/>
  <c r="AP993" i="79"/>
  <c r="AP225" i="79"/>
  <c r="AP1188" i="79"/>
  <c r="AP415" i="79"/>
  <c r="AL35" i="79"/>
  <c r="AM225" i="79"/>
  <c r="AR225" i="79"/>
  <c r="AN415" i="79"/>
  <c r="AP798" i="79"/>
  <c r="AJ993" i="79"/>
  <c r="AJ1188" i="79"/>
  <c r="AR1188" i="79"/>
  <c r="AL1605" i="79"/>
  <c r="AK35" i="79"/>
  <c r="AO35" i="79"/>
  <c r="AK798" i="79"/>
  <c r="AO798" i="79"/>
  <c r="AK1605" i="79"/>
  <c r="AO1605" i="79"/>
  <c r="AF1579" i="79"/>
  <c r="AF798" i="79"/>
  <c r="AF993" i="79"/>
  <c r="AF415" i="79"/>
  <c r="AF35" i="79"/>
  <c r="AE1631" i="79"/>
  <c r="AE35" i="79"/>
  <c r="AE608" i="79"/>
  <c r="AE993" i="79"/>
  <c r="AE1605" i="79"/>
  <c r="AE1658" i="79"/>
  <c r="AE1685" i="79"/>
  <c r="AE1579" i="79"/>
  <c r="AE1188" i="79"/>
  <c r="AG1382" i="79"/>
  <c r="AH415" i="79"/>
  <c r="AH35" i="79"/>
  <c r="AE225" i="79"/>
  <c r="AF608" i="79"/>
  <c r="AF1188" i="79"/>
  <c r="AE1382" i="79"/>
  <c r="AF1605" i="79"/>
  <c r="AH1382" i="79"/>
  <c r="AF225" i="79"/>
  <c r="AE415" i="79"/>
  <c r="AG608" i="79"/>
  <c r="AF1382" i="79"/>
  <c r="AH798" i="79"/>
  <c r="AH1188" i="79"/>
  <c r="AH1658" i="79"/>
  <c r="AH225" i="79"/>
  <c r="AH1605" i="79"/>
  <c r="AH608" i="79"/>
  <c r="AH993" i="79"/>
  <c r="AG415" i="79"/>
  <c r="AG1188" i="79"/>
  <c r="AG225" i="79"/>
  <c r="AG993" i="79"/>
  <c r="AG35" i="79"/>
  <c r="AG798" i="79"/>
  <c r="AG1605" i="79"/>
  <c r="AR1685" i="79"/>
  <c r="AR1658" i="79"/>
  <c r="AQ1658" i="79"/>
  <c r="AQ1685" i="79"/>
  <c r="AP1631" i="79"/>
  <c r="AP1685" i="79"/>
  <c r="AP1579" i="79"/>
  <c r="AO1685" i="79"/>
  <c r="AO1579" i="79"/>
  <c r="AO1631" i="79"/>
  <c r="AN1631" i="79"/>
  <c r="AN1685" i="79"/>
  <c r="AN1658" i="79"/>
  <c r="AM1579" i="79"/>
  <c r="AM1658" i="79"/>
  <c r="AM1685" i="79"/>
  <c r="AL1685" i="79"/>
  <c r="AL1631" i="79"/>
  <c r="AK1579" i="79"/>
  <c r="AK1685" i="79"/>
  <c r="AJ1685" i="79"/>
  <c r="AJ1579" i="79"/>
  <c r="AJ1631" i="79"/>
  <c r="AI1658" i="79"/>
  <c r="AI1685" i="79"/>
  <c r="AH1685" i="79"/>
  <c r="AH1579" i="79"/>
  <c r="AG1631" i="79"/>
  <c r="AG1685" i="79"/>
  <c r="AG1579" i="79"/>
  <c r="AF1685" i="79"/>
  <c r="AF1658" i="79"/>
  <c r="AR1545" i="79"/>
  <c r="AQ1545" i="79"/>
  <c r="AP1545" i="79"/>
  <c r="AO1545" i="79"/>
  <c r="AN1545" i="79"/>
  <c r="AM1545" i="79"/>
  <c r="AL1545" i="79"/>
  <c r="AK1545" i="79"/>
  <c r="AJ1545" i="79"/>
  <c r="AI1545" i="79"/>
  <c r="AH1545" i="79"/>
  <c r="AG1545" i="79"/>
  <c r="AF1545" i="79"/>
  <c r="AE1545" i="79"/>
  <c r="Q1545" i="79"/>
  <c r="AS1544" i="79"/>
  <c r="AR1351" i="79"/>
  <c r="AQ1351" i="79"/>
  <c r="AP1351" i="79"/>
  <c r="AO1351" i="79"/>
  <c r="AN1351" i="79"/>
  <c r="AM1351" i="79"/>
  <c r="AL1351" i="79"/>
  <c r="AK1351" i="79"/>
  <c r="AJ1351" i="79"/>
  <c r="AI1351" i="79"/>
  <c r="AH1351" i="79"/>
  <c r="AG1351" i="79"/>
  <c r="AF1351" i="79"/>
  <c r="AE1351" i="79"/>
  <c r="Q1351" i="79"/>
  <c r="AS1350" i="79"/>
  <c r="AR1156" i="79"/>
  <c r="AQ1156" i="79"/>
  <c r="AP1156" i="79"/>
  <c r="AO1156" i="79"/>
  <c r="AN1156" i="79"/>
  <c r="AM1156" i="79"/>
  <c r="AL1156" i="79"/>
  <c r="AK1156" i="79"/>
  <c r="AJ1156" i="79"/>
  <c r="AI1156" i="79"/>
  <c r="AH1156" i="79"/>
  <c r="AG1156" i="79"/>
  <c r="AF1156" i="79"/>
  <c r="AE1156" i="79"/>
  <c r="Q1156" i="79"/>
  <c r="AS1155"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7" i="79"/>
  <c r="D1547"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2" i="79"/>
  <c r="AQ1462" i="79"/>
  <c r="AP1462" i="79"/>
  <c r="AO1462" i="79"/>
  <c r="AN1462" i="79"/>
  <c r="AM1462" i="79"/>
  <c r="AL1462" i="79"/>
  <c r="AK1462" i="79"/>
  <c r="AJ1462" i="79"/>
  <c r="AI1462" i="79"/>
  <c r="AH1462" i="79"/>
  <c r="AG1462" i="79"/>
  <c r="AF1462" i="79"/>
  <c r="AE1462" i="79"/>
  <c r="AS1461"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5" i="79"/>
  <c r="AQ1435" i="79"/>
  <c r="AP1435" i="79"/>
  <c r="AO1435" i="79"/>
  <c r="AN1435" i="79"/>
  <c r="AM1435" i="79"/>
  <c r="AL1435" i="79"/>
  <c r="AK1435" i="79"/>
  <c r="AJ1435" i="79"/>
  <c r="AI1435" i="79"/>
  <c r="AH1435" i="79"/>
  <c r="AG1435" i="79"/>
  <c r="AF1435" i="79"/>
  <c r="AE1435" i="79"/>
  <c r="Q1435" i="79"/>
  <c r="AS1434" i="79"/>
  <c r="AR1432" i="79"/>
  <c r="AQ1432" i="79"/>
  <c r="AP1432" i="79"/>
  <c r="AO1432" i="79"/>
  <c r="AN1432" i="79"/>
  <c r="AM1432" i="79"/>
  <c r="AL1432" i="79"/>
  <c r="AK1432" i="79"/>
  <c r="AJ1432" i="79"/>
  <c r="AI1432" i="79"/>
  <c r="AH1432" i="79"/>
  <c r="AG1432" i="79"/>
  <c r="AF1432" i="79"/>
  <c r="AE1432" i="79"/>
  <c r="Q1432" i="79"/>
  <c r="AS1431" i="79"/>
  <c r="AR1428" i="79"/>
  <c r="AQ1428" i="79"/>
  <c r="AP1428" i="79"/>
  <c r="AO1428" i="79"/>
  <c r="AN1428" i="79"/>
  <c r="AM1428" i="79"/>
  <c r="AL1428" i="79"/>
  <c r="AK1428" i="79"/>
  <c r="AJ1428" i="79"/>
  <c r="AI1428" i="79"/>
  <c r="AH1428" i="79"/>
  <c r="AG1428" i="79"/>
  <c r="AF1428" i="79"/>
  <c r="AE1428" i="79"/>
  <c r="Q1428" i="79"/>
  <c r="AS1427" i="79"/>
  <c r="AR1424" i="79"/>
  <c r="AQ1424" i="79"/>
  <c r="AP1424" i="79"/>
  <c r="AO1424" i="79"/>
  <c r="AN1424" i="79"/>
  <c r="AM1424" i="79"/>
  <c r="AL1424" i="79"/>
  <c r="AK1424" i="79"/>
  <c r="AJ1424" i="79"/>
  <c r="AI1424" i="79"/>
  <c r="AH1424" i="79"/>
  <c r="AG1424" i="79"/>
  <c r="AF1424" i="79"/>
  <c r="AE1424" i="79"/>
  <c r="Q1424" i="79"/>
  <c r="AS1423"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8" i="79"/>
  <c r="AQ1398" i="79"/>
  <c r="AP1398" i="79"/>
  <c r="AO1398" i="79"/>
  <c r="AN1398" i="79"/>
  <c r="AM1398" i="79"/>
  <c r="AL1398" i="79"/>
  <c r="AK1398" i="79"/>
  <c r="AJ1398" i="79"/>
  <c r="AI1398" i="79"/>
  <c r="AH1398" i="79"/>
  <c r="AG1398" i="79"/>
  <c r="AF1398" i="79"/>
  <c r="AE1398" i="79"/>
  <c r="AS1397"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R1353" i="79"/>
  <c r="D1353" i="79"/>
  <c r="AR1346" i="79"/>
  <c r="AQ1346" i="79"/>
  <c r="AP1346" i="79"/>
  <c r="AO1346" i="79"/>
  <c r="AN1346" i="79"/>
  <c r="AM1346" i="79"/>
  <c r="AL1346" i="79"/>
  <c r="AK1346" i="79"/>
  <c r="AJ1346" i="79"/>
  <c r="AI1346" i="79"/>
  <c r="AH1346" i="79"/>
  <c r="AG1346" i="79"/>
  <c r="AF1346" i="79"/>
  <c r="AE1346" i="79"/>
  <c r="Q1346" i="79"/>
  <c r="AS1345"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8" i="79"/>
  <c r="AQ1268" i="79"/>
  <c r="AP1268" i="79"/>
  <c r="AO1268" i="79"/>
  <c r="AN1268" i="79"/>
  <c r="AM1268" i="79"/>
  <c r="AL1268" i="79"/>
  <c r="AK1268" i="79"/>
  <c r="AJ1268" i="79"/>
  <c r="AI1268" i="79"/>
  <c r="AH1268" i="79"/>
  <c r="AG1268" i="79"/>
  <c r="AF1268" i="79"/>
  <c r="AE1268" i="79"/>
  <c r="AS1267"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1" i="79"/>
  <c r="AQ1241" i="79"/>
  <c r="AP1241" i="79"/>
  <c r="AO1241" i="79"/>
  <c r="AN1241" i="79"/>
  <c r="AM1241" i="79"/>
  <c r="AL1241" i="79"/>
  <c r="AK1241" i="79"/>
  <c r="AJ1241" i="79"/>
  <c r="AI1241" i="79"/>
  <c r="AH1241" i="79"/>
  <c r="AG1241" i="79"/>
  <c r="AF1241" i="79"/>
  <c r="AE1241" i="79"/>
  <c r="Q1241" i="79"/>
  <c r="AS1240" i="79"/>
  <c r="AR1238" i="79"/>
  <c r="AQ1238" i="79"/>
  <c r="AP1238" i="79"/>
  <c r="AO1238" i="79"/>
  <c r="AN1238" i="79"/>
  <c r="AM1238" i="79"/>
  <c r="AL1238" i="79"/>
  <c r="AK1238" i="79"/>
  <c r="AJ1238" i="79"/>
  <c r="AI1238" i="79"/>
  <c r="AH1238" i="79"/>
  <c r="AG1238" i="79"/>
  <c r="AF1238" i="79"/>
  <c r="AE1238" i="79"/>
  <c r="Q1238" i="79"/>
  <c r="AS1237" i="79"/>
  <c r="AR1234" i="79"/>
  <c r="AQ1234" i="79"/>
  <c r="AP1234" i="79"/>
  <c r="AO1234" i="79"/>
  <c r="AN1234" i="79"/>
  <c r="AM1234" i="79"/>
  <c r="AL1234" i="79"/>
  <c r="AK1234" i="79"/>
  <c r="AJ1234" i="79"/>
  <c r="AI1234" i="79"/>
  <c r="AH1234" i="79"/>
  <c r="AG1234" i="79"/>
  <c r="AF1234" i="79"/>
  <c r="AE1234" i="79"/>
  <c r="Q1234" i="79"/>
  <c r="AS1233" i="79"/>
  <c r="AR1230" i="79"/>
  <c r="AQ1230" i="79"/>
  <c r="AP1230" i="79"/>
  <c r="AO1230" i="79"/>
  <c r="AN1230" i="79"/>
  <c r="AM1230" i="79"/>
  <c r="AL1230" i="79"/>
  <c r="AK1230" i="79"/>
  <c r="AJ1230" i="79"/>
  <c r="AI1230" i="79"/>
  <c r="AH1230" i="79"/>
  <c r="AG1230" i="79"/>
  <c r="AF1230" i="79"/>
  <c r="AE1230" i="79"/>
  <c r="Q1230" i="79"/>
  <c r="AS1229"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4" i="79"/>
  <c r="AQ1204" i="79"/>
  <c r="AP1204" i="79"/>
  <c r="AO1204" i="79"/>
  <c r="AN1204" i="79"/>
  <c r="AM1204" i="79"/>
  <c r="AL1204" i="79"/>
  <c r="AK1204" i="79"/>
  <c r="AJ1204" i="79"/>
  <c r="AI1204" i="79"/>
  <c r="AH1204" i="79"/>
  <c r="AG1204" i="79"/>
  <c r="AF1204" i="79"/>
  <c r="AE1204" i="79"/>
  <c r="AS1203"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O50" i="45"/>
  <c r="P50" i="45"/>
  <c r="O57" i="45"/>
  <c r="P57" i="45"/>
  <c r="O64" i="45"/>
  <c r="P64" i="45"/>
  <c r="O71" i="45"/>
  <c r="P71" i="45"/>
  <c r="O78" i="45"/>
  <c r="P78" i="45"/>
  <c r="O85" i="45"/>
  <c r="P85" i="45"/>
  <c r="O92" i="45"/>
  <c r="P92" i="45"/>
  <c r="O99" i="45"/>
  <c r="P99" i="45"/>
  <c r="O106" i="45"/>
  <c r="P106" i="45"/>
  <c r="O113" i="45"/>
  <c r="P113" i="45"/>
  <c r="P114" i="45"/>
  <c r="P135" i="45" s="1"/>
  <c r="P17" i="45"/>
  <c r="P23" i="45" s="1"/>
  <c r="C135" i="45" s="1"/>
  <c r="P65" i="45" l="1"/>
  <c r="I135" i="45" s="1"/>
  <c r="P93" i="45"/>
  <c r="M135" i="45" s="1"/>
  <c r="P44" i="45"/>
  <c r="F135" i="45" s="1"/>
  <c r="P37" i="45"/>
  <c r="P30" i="45"/>
  <c r="D135" i="45" s="1"/>
  <c r="P86" i="45"/>
  <c r="L135" i="45" s="1"/>
  <c r="AE1376" i="79"/>
  <c r="AE1373" i="79"/>
  <c r="AE1375" i="79"/>
  <c r="AE1374" i="79"/>
  <c r="AE1377" i="79"/>
  <c r="AF1375" i="79"/>
  <c r="AF1372" i="79"/>
  <c r="AF1376" i="79"/>
  <c r="AF1374" i="79"/>
  <c r="AF1373" i="79"/>
  <c r="AF1377" i="79"/>
  <c r="AE1372" i="79"/>
  <c r="P107" i="45"/>
  <c r="O135" i="45" s="1"/>
  <c r="P79" i="45"/>
  <c r="K135" i="45" s="1"/>
  <c r="P100" i="45"/>
  <c r="N135" i="45" s="1"/>
  <c r="P72" i="45"/>
  <c r="J135" i="45" s="1"/>
  <c r="P51" i="45"/>
  <c r="G135" i="45" s="1"/>
  <c r="P58" i="45"/>
  <c r="H135" i="45" s="1"/>
  <c r="E135" i="45"/>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4" i="79"/>
  <c r="AS1117" i="79"/>
  <c r="AS1120" i="79"/>
  <c r="AS1123" i="79"/>
  <c r="AS1126" i="79"/>
  <c r="AS1129" i="79"/>
  <c r="AS1132" i="79"/>
  <c r="AS1135" i="79"/>
  <c r="AS1138" i="79"/>
  <c r="AS1141" i="79"/>
  <c r="AS1144" i="79"/>
  <c r="AS1147" i="79"/>
  <c r="AS1150" i="79"/>
  <c r="H155" i="47" l="1"/>
  <c r="H154" i="47"/>
  <c r="H153" i="47"/>
  <c r="I50" i="44" l="1"/>
  <c r="H50" i="44"/>
  <c r="Q184" i="79" l="1"/>
  <c r="R963" i="79" l="1"/>
  <c r="E44" i="44" l="1"/>
  <c r="AS139" i="79" l="1"/>
  <c r="Q46" i="44"/>
  <c r="P46" i="44"/>
  <c r="O46" i="44"/>
  <c r="N46" i="44"/>
  <c r="M46" i="44"/>
  <c r="L46" i="44"/>
  <c r="K46" i="44"/>
  <c r="J46" i="44"/>
  <c r="I46" i="44"/>
  <c r="H46" i="44"/>
  <c r="R1158" i="79" l="1"/>
  <c r="R768" i="79"/>
  <c r="R578" i="79"/>
  <c r="R195" i="79"/>
  <c r="V537" i="46"/>
  <c r="V127" i="46"/>
  <c r="D195" i="79"/>
  <c r="Q644"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1" i="79"/>
  <c r="Q1148" i="79"/>
  <c r="Q1145" i="79"/>
  <c r="Q1142" i="79"/>
  <c r="Q1139" i="79"/>
  <c r="Q1136" i="79"/>
  <c r="Q1133" i="79"/>
  <c r="Q1127" i="79"/>
  <c r="Q1124" i="79"/>
  <c r="Q1121" i="79"/>
  <c r="Q1118" i="79"/>
  <c r="Q1115"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7" i="79"/>
  <c r="Q913" i="79"/>
  <c r="Q910" i="79"/>
  <c r="Q907" i="79"/>
  <c r="Q903" i="79"/>
  <c r="Q900" i="79"/>
  <c r="Q897" i="79"/>
  <c r="Q894" i="79"/>
  <c r="Q891" i="79"/>
  <c r="Q888" i="79"/>
  <c r="Q885" i="79"/>
  <c r="Q882" i="79"/>
  <c r="Q864" i="79"/>
  <c r="Q861" i="79"/>
  <c r="Q858" i="79"/>
  <c r="Q855" i="79"/>
  <c r="Q851" i="79"/>
  <c r="Q848" i="79"/>
  <c r="Q844" i="79"/>
  <c r="Q840" i="79"/>
  <c r="Q837" i="79"/>
  <c r="Q834" i="79"/>
  <c r="Q766" i="79"/>
  <c r="Q763" i="79"/>
  <c r="Q760" i="79"/>
  <c r="Q757" i="79"/>
  <c r="Q754" i="79"/>
  <c r="Q751" i="79"/>
  <c r="Q748" i="79"/>
  <c r="Q742" i="79"/>
  <c r="Q739" i="79"/>
  <c r="Q736" i="79"/>
  <c r="Q733" i="79"/>
  <c r="Q730" i="79"/>
  <c r="Q727" i="79"/>
  <c r="Q723" i="79"/>
  <c r="Q720" i="79"/>
  <c r="Q717" i="79"/>
  <c r="Q713" i="79"/>
  <c r="Q710" i="79"/>
  <c r="Q707" i="79"/>
  <c r="Q704" i="79"/>
  <c r="Q701" i="79"/>
  <c r="Q698" i="79"/>
  <c r="Q695" i="79"/>
  <c r="Q692" i="79"/>
  <c r="Q674" i="79"/>
  <c r="Q671" i="79"/>
  <c r="Q668" i="79"/>
  <c r="Q665" i="79"/>
  <c r="Q661" i="79"/>
  <c r="Q658" i="79"/>
  <c r="Q654" i="79"/>
  <c r="Q650" i="79"/>
  <c r="Q647" i="79"/>
  <c r="Q576" i="79"/>
  <c r="Q573" i="79"/>
  <c r="Q570" i="79"/>
  <c r="Q567" i="79"/>
  <c r="Q564" i="79"/>
  <c r="Q561" i="79"/>
  <c r="Q558" i="79"/>
  <c r="Q552" i="79"/>
  <c r="Q549" i="79"/>
  <c r="Q546" i="79"/>
  <c r="Q543" i="79"/>
  <c r="Q540" i="79"/>
  <c r="Q537" i="79"/>
  <c r="Q533" i="79"/>
  <c r="Q530" i="79"/>
  <c r="Q527" i="79"/>
  <c r="Q523" i="79"/>
  <c r="Q520" i="79"/>
  <c r="Q517" i="79"/>
  <c r="Q514" i="79"/>
  <c r="Q511" i="79"/>
  <c r="Q508" i="79"/>
  <c r="Q505" i="79"/>
  <c r="Q502"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7" i="79"/>
  <c r="AR903" i="79"/>
  <c r="AE882" i="79"/>
  <c r="AE864" i="79"/>
  <c r="AE851" i="79"/>
  <c r="AR851" i="79"/>
  <c r="AQ851" i="79"/>
  <c r="AP851" i="79"/>
  <c r="AO851" i="79"/>
  <c r="AN851" i="79"/>
  <c r="AM851" i="79"/>
  <c r="AL851" i="79"/>
  <c r="AK851" i="79"/>
  <c r="AJ851" i="79"/>
  <c r="AI851" i="79"/>
  <c r="AH851" i="79"/>
  <c r="AG851" i="79"/>
  <c r="AF851" i="79"/>
  <c r="AS850" i="79"/>
  <c r="AR848" i="79"/>
  <c r="AQ848" i="79"/>
  <c r="AP848" i="79"/>
  <c r="AO848" i="79"/>
  <c r="AN848" i="79"/>
  <c r="AM848" i="79"/>
  <c r="AL848" i="79"/>
  <c r="AK848" i="79"/>
  <c r="AJ848" i="79"/>
  <c r="AI848" i="79"/>
  <c r="AH848" i="79"/>
  <c r="AG848" i="79"/>
  <c r="AF848" i="79"/>
  <c r="AE848" i="79"/>
  <c r="AS847" i="79"/>
  <c r="AE844" i="79"/>
  <c r="AE723" i="79"/>
  <c r="AE717" i="79"/>
  <c r="AE701" i="79"/>
  <c r="AS684" i="79"/>
  <c r="AS681" i="79"/>
  <c r="AS678" i="79"/>
  <c r="AE674" i="79"/>
  <c r="AE671" i="79"/>
  <c r="AE661" i="79"/>
  <c r="AE658" i="79"/>
  <c r="AE654" i="79"/>
  <c r="AR661" i="79"/>
  <c r="AQ661" i="79"/>
  <c r="AP661" i="79"/>
  <c r="AO661" i="79"/>
  <c r="AN661" i="79"/>
  <c r="AM661" i="79"/>
  <c r="AL661" i="79"/>
  <c r="AK661" i="79"/>
  <c r="AJ661" i="79"/>
  <c r="AI661" i="79"/>
  <c r="AH661" i="79"/>
  <c r="AG661" i="79"/>
  <c r="AF661" i="79"/>
  <c r="AS660" i="79"/>
  <c r="AR658" i="79"/>
  <c r="AQ658" i="79"/>
  <c r="AP658" i="79"/>
  <c r="AO658" i="79"/>
  <c r="AN658" i="79"/>
  <c r="AM658" i="79"/>
  <c r="AL658" i="79"/>
  <c r="AK658" i="79"/>
  <c r="AJ658" i="79"/>
  <c r="AI658" i="79"/>
  <c r="AH658" i="79"/>
  <c r="AG658" i="79"/>
  <c r="AF658" i="79"/>
  <c r="AS657" i="79"/>
  <c r="AE640" i="79"/>
  <c r="AE631" i="79"/>
  <c r="AS536" i="79"/>
  <c r="AS532" i="79"/>
  <c r="AE537"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6" i="79"/>
  <c r="AS912" i="79"/>
  <c r="AS909" i="79"/>
  <c r="AS906" i="79"/>
  <c r="AS902" i="79"/>
  <c r="AS899" i="79"/>
  <c r="AS896" i="79"/>
  <c r="AS893" i="79"/>
  <c r="AS890" i="79"/>
  <c r="AS887" i="79"/>
  <c r="AS884" i="79"/>
  <c r="AS881" i="79"/>
  <c r="AS877" i="79"/>
  <c r="AS874" i="79"/>
  <c r="AS871" i="79"/>
  <c r="AS868" i="79"/>
  <c r="AS863" i="79"/>
  <c r="AS860" i="79"/>
  <c r="AS857" i="79"/>
  <c r="AS854" i="79"/>
  <c r="AS843" i="79"/>
  <c r="AS839" i="79"/>
  <c r="AS836" i="79"/>
  <c r="AS833" i="79"/>
  <c r="AS829" i="79"/>
  <c r="AS826" i="79"/>
  <c r="AS823" i="79"/>
  <c r="AS820" i="79"/>
  <c r="AS817" i="79"/>
  <c r="AS813" i="79"/>
  <c r="AS810" i="79"/>
  <c r="AS807" i="79"/>
  <c r="AS804" i="79"/>
  <c r="AS801" i="79"/>
  <c r="AS765" i="79"/>
  <c r="AS762" i="79"/>
  <c r="AS759" i="79"/>
  <c r="AS756" i="79"/>
  <c r="AS753" i="79"/>
  <c r="AS750" i="79"/>
  <c r="AS747" i="79"/>
  <c r="AS744" i="79"/>
  <c r="AS741" i="79"/>
  <c r="AS738" i="79"/>
  <c r="AS735" i="79"/>
  <c r="AS732" i="79"/>
  <c r="AS729" i="79"/>
  <c r="AS726" i="79"/>
  <c r="AS722" i="79"/>
  <c r="AS719" i="79"/>
  <c r="AS716" i="79"/>
  <c r="AS712" i="79"/>
  <c r="AS709" i="79"/>
  <c r="AS706" i="79"/>
  <c r="AS703" i="79"/>
  <c r="AS700" i="79"/>
  <c r="AS697" i="79"/>
  <c r="AS694" i="79"/>
  <c r="AS691" i="79"/>
  <c r="AS687" i="79"/>
  <c r="AS673" i="79"/>
  <c r="AS670" i="79"/>
  <c r="AS667" i="79"/>
  <c r="AS664" i="79"/>
  <c r="AS653" i="79"/>
  <c r="AS649" i="79"/>
  <c r="AS646" i="79"/>
  <c r="AS643" i="79"/>
  <c r="AS639" i="79"/>
  <c r="AS636" i="79"/>
  <c r="AS633" i="79"/>
  <c r="AS630" i="79"/>
  <c r="AS627" i="79"/>
  <c r="AS623" i="79"/>
  <c r="AS620" i="79"/>
  <c r="AS617" i="79"/>
  <c r="AS614" i="79"/>
  <c r="AS611" i="79"/>
  <c r="AS575" i="79"/>
  <c r="AS572" i="79"/>
  <c r="AS569" i="79"/>
  <c r="AS566" i="79"/>
  <c r="AS563" i="79"/>
  <c r="AS560" i="79"/>
  <c r="AS557" i="79"/>
  <c r="AS554" i="79"/>
  <c r="AS551" i="79"/>
  <c r="AS548" i="79"/>
  <c r="AS545" i="79"/>
  <c r="AS542" i="79"/>
  <c r="AS539" i="79"/>
  <c r="AS529" i="79"/>
  <c r="AS526" i="79"/>
  <c r="AS522" i="79"/>
  <c r="AS519" i="79"/>
  <c r="AS516" i="79"/>
  <c r="AS513" i="79"/>
  <c r="AS510" i="79"/>
  <c r="AS507" i="79"/>
  <c r="AS504" i="79"/>
  <c r="AS501" i="79"/>
  <c r="AS497" i="79"/>
  <c r="AS494" i="79"/>
  <c r="AS491"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4" i="79"/>
  <c r="AQ864" i="79"/>
  <c r="AP864" i="79"/>
  <c r="AO864" i="79"/>
  <c r="AN864" i="79"/>
  <c r="AM864" i="79"/>
  <c r="AL864" i="79"/>
  <c r="AK864" i="79"/>
  <c r="AJ864" i="79"/>
  <c r="AI864" i="79"/>
  <c r="AH864" i="79"/>
  <c r="AG864" i="79"/>
  <c r="AF864"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U109" i="46" l="1"/>
  <c r="U103" i="46"/>
  <c r="U99" i="46"/>
  <c r="U82" i="46"/>
  <c r="U79" i="46"/>
  <c r="U76" i="46"/>
  <c r="Q85" i="79"/>
  <c r="AR674" i="79"/>
  <c r="AQ674" i="79"/>
  <c r="AP674" i="79"/>
  <c r="AO674" i="79"/>
  <c r="AN674" i="79"/>
  <c r="AM674" i="79"/>
  <c r="AL674" i="79"/>
  <c r="AK674" i="79"/>
  <c r="AJ674" i="79"/>
  <c r="AI674" i="79"/>
  <c r="AH674" i="79"/>
  <c r="AG674" i="79"/>
  <c r="AF674"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E668" i="79"/>
  <c r="AR665" i="79"/>
  <c r="AQ665" i="79"/>
  <c r="AP665" i="79"/>
  <c r="AO665" i="79"/>
  <c r="AN665" i="79"/>
  <c r="AM665" i="79"/>
  <c r="AL665" i="79"/>
  <c r="AK665" i="79"/>
  <c r="AJ665" i="79"/>
  <c r="AI665" i="79"/>
  <c r="AH665" i="79"/>
  <c r="AG665" i="79"/>
  <c r="AF665" i="79"/>
  <c r="AE665"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1" i="79" l="1"/>
  <c r="AQ1151" i="79"/>
  <c r="AP1151" i="79"/>
  <c r="AO1151" i="79"/>
  <c r="AN1151" i="79"/>
  <c r="AM1151" i="79"/>
  <c r="AL1151" i="79"/>
  <c r="AK1151" i="79"/>
  <c r="AJ1151" i="79"/>
  <c r="AI1151" i="79"/>
  <c r="AH1151" i="79"/>
  <c r="AG1151" i="79"/>
  <c r="AF1151" i="79"/>
  <c r="AE1151" i="79"/>
  <c r="AR1148" i="79"/>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L1080" i="79"/>
  <c r="AK1080" i="79"/>
  <c r="AJ1080" i="79"/>
  <c r="AI1080" i="79"/>
  <c r="AH1080" i="79"/>
  <c r="AE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R878" i="79"/>
  <c r="AQ878" i="79"/>
  <c r="AP878" i="79"/>
  <c r="AO878" i="79"/>
  <c r="AN878" i="79"/>
  <c r="AM878" i="79"/>
  <c r="AL878" i="79"/>
  <c r="AK878" i="79"/>
  <c r="AJ878" i="79"/>
  <c r="AI878" i="79"/>
  <c r="AH878" i="79"/>
  <c r="AG878" i="79"/>
  <c r="AF878" i="79"/>
  <c r="AE878"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44" i="79"/>
  <c r="AQ844" i="79"/>
  <c r="AP844" i="79"/>
  <c r="AO844" i="79"/>
  <c r="AN844" i="79"/>
  <c r="AM844" i="79"/>
  <c r="AL844" i="79"/>
  <c r="AK844" i="79"/>
  <c r="AJ844" i="79"/>
  <c r="AI844" i="79"/>
  <c r="AH844" i="79"/>
  <c r="AG844" i="79"/>
  <c r="AF844"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4" i="79"/>
  <c r="AQ814" i="79"/>
  <c r="AP814" i="79"/>
  <c r="AO814" i="79"/>
  <c r="AN814" i="79"/>
  <c r="AM814" i="79"/>
  <c r="AL814" i="79"/>
  <c r="AK814" i="79"/>
  <c r="AJ814" i="79"/>
  <c r="AI814" i="79"/>
  <c r="AH814" i="79"/>
  <c r="AG814" i="79"/>
  <c r="AF814" i="79"/>
  <c r="AE814"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F980" i="79" s="1"/>
  <c r="AE802"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3" i="79"/>
  <c r="AQ723" i="79"/>
  <c r="AP723" i="79"/>
  <c r="AO723" i="79"/>
  <c r="AN723" i="79"/>
  <c r="AM723" i="79"/>
  <c r="AL723" i="79"/>
  <c r="AK723" i="79"/>
  <c r="AJ723" i="79"/>
  <c r="AI723" i="79"/>
  <c r="AH723" i="79"/>
  <c r="AG723" i="79"/>
  <c r="AF723" i="79"/>
  <c r="AR720" i="79"/>
  <c r="AQ720" i="79"/>
  <c r="AP720" i="79"/>
  <c r="AO720" i="79"/>
  <c r="AN720" i="79"/>
  <c r="AM720" i="79"/>
  <c r="AL720" i="79"/>
  <c r="AK720" i="79"/>
  <c r="AJ720" i="79"/>
  <c r="AI720" i="79"/>
  <c r="AH720" i="79"/>
  <c r="AG720" i="79"/>
  <c r="AF720" i="79"/>
  <c r="AE720" i="79"/>
  <c r="AR717" i="79"/>
  <c r="AQ717" i="79"/>
  <c r="AP717" i="79"/>
  <c r="AO717" i="79"/>
  <c r="AN717" i="79"/>
  <c r="AM717" i="79"/>
  <c r="AL717" i="79"/>
  <c r="AK717" i="79"/>
  <c r="AJ717" i="79"/>
  <c r="AI717" i="79"/>
  <c r="AH717" i="79"/>
  <c r="AG717" i="79"/>
  <c r="AR713" i="79"/>
  <c r="AQ713" i="79"/>
  <c r="AP713" i="79"/>
  <c r="AO713" i="79"/>
  <c r="AN713" i="79"/>
  <c r="AM713" i="79"/>
  <c r="AL713" i="79"/>
  <c r="AK713" i="79"/>
  <c r="AJ713" i="79"/>
  <c r="AI713" i="79"/>
  <c r="AH713" i="79"/>
  <c r="AG713" i="79"/>
  <c r="AF713" i="79"/>
  <c r="AE713"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R698" i="79"/>
  <c r="AQ698" i="79"/>
  <c r="AP698" i="79"/>
  <c r="AO698" i="79"/>
  <c r="AN698" i="79"/>
  <c r="AM698" i="79"/>
  <c r="AL698" i="79"/>
  <c r="AK698" i="79"/>
  <c r="AJ698" i="79"/>
  <c r="AI698" i="79"/>
  <c r="AH698" i="79"/>
  <c r="AE698" i="79"/>
  <c r="AR695" i="79"/>
  <c r="AQ695" i="79"/>
  <c r="AP695" i="79"/>
  <c r="AO695" i="79"/>
  <c r="AN695" i="79"/>
  <c r="AM695" i="79"/>
  <c r="AL695" i="79"/>
  <c r="AK695" i="79"/>
  <c r="AJ695" i="79"/>
  <c r="AI695" i="79"/>
  <c r="AH695" i="79"/>
  <c r="AE695" i="79"/>
  <c r="AR692" i="79"/>
  <c r="AQ692" i="79"/>
  <c r="AP692" i="79"/>
  <c r="AO692" i="79"/>
  <c r="AN692" i="79"/>
  <c r="AM692" i="79"/>
  <c r="AL692" i="79"/>
  <c r="AK692" i="79"/>
  <c r="AJ692" i="79"/>
  <c r="AI692" i="79"/>
  <c r="AH692" i="79"/>
  <c r="AG692" i="79"/>
  <c r="AF692" i="79"/>
  <c r="AE692" i="79"/>
  <c r="AR688" i="79"/>
  <c r="AQ688" i="79"/>
  <c r="AP688" i="79"/>
  <c r="AO688" i="79"/>
  <c r="AN688" i="79"/>
  <c r="AM688" i="79"/>
  <c r="AL688" i="79"/>
  <c r="AK688" i="79"/>
  <c r="AJ688" i="79"/>
  <c r="AI688" i="79"/>
  <c r="AH688" i="79"/>
  <c r="AG688" i="79"/>
  <c r="AF688" i="79"/>
  <c r="AE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R679" i="79"/>
  <c r="AQ679" i="79"/>
  <c r="AP679" i="79"/>
  <c r="AO679" i="79"/>
  <c r="AN679" i="79"/>
  <c r="AM679" i="79"/>
  <c r="AL679" i="79"/>
  <c r="AK679" i="79"/>
  <c r="AJ679" i="79"/>
  <c r="AI679" i="79"/>
  <c r="AH679" i="79"/>
  <c r="AG679" i="79"/>
  <c r="AF679" i="79"/>
  <c r="AR654" i="79"/>
  <c r="AQ654" i="79"/>
  <c r="AP654" i="79"/>
  <c r="AO654" i="79"/>
  <c r="AN654" i="79"/>
  <c r="AM654" i="79"/>
  <c r="AL654" i="79"/>
  <c r="AK654" i="79"/>
  <c r="AJ654" i="79"/>
  <c r="AI654" i="79"/>
  <c r="AH654" i="79"/>
  <c r="AG654" i="79"/>
  <c r="AF654"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0" i="79"/>
  <c r="AQ640" i="79"/>
  <c r="AP640" i="79"/>
  <c r="AO640" i="79"/>
  <c r="AN640" i="79"/>
  <c r="AM640" i="79"/>
  <c r="AL640" i="79"/>
  <c r="AK640" i="79"/>
  <c r="AJ640" i="79"/>
  <c r="AI640" i="79"/>
  <c r="AH640" i="79"/>
  <c r="AG640" i="79"/>
  <c r="AF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R628" i="79"/>
  <c r="AQ628" i="79"/>
  <c r="AP628" i="79"/>
  <c r="AO628" i="79"/>
  <c r="AN628" i="79"/>
  <c r="AM628" i="79"/>
  <c r="AL628" i="79"/>
  <c r="AK628" i="79"/>
  <c r="AJ628" i="79"/>
  <c r="AI628" i="79"/>
  <c r="AH628" i="79"/>
  <c r="AG628" i="79"/>
  <c r="AF628" i="79"/>
  <c r="AE628" i="79"/>
  <c r="AR624" i="79"/>
  <c r="AQ624" i="79"/>
  <c r="AP624" i="79"/>
  <c r="AO624" i="79"/>
  <c r="AN624" i="79"/>
  <c r="AM624" i="79"/>
  <c r="AL624" i="79"/>
  <c r="AK624" i="79"/>
  <c r="AJ624" i="79"/>
  <c r="AI624" i="79"/>
  <c r="AH624" i="79"/>
  <c r="AG624" i="79"/>
  <c r="AF624" i="79"/>
  <c r="AE624"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576" i="79"/>
  <c r="AQ576" i="79"/>
  <c r="AP576" i="79"/>
  <c r="AO576" i="79"/>
  <c r="AN576" i="79"/>
  <c r="AM576" i="79"/>
  <c r="AL576" i="79"/>
  <c r="AK576" i="79"/>
  <c r="AJ576" i="79"/>
  <c r="AI576" i="79"/>
  <c r="AH576" i="79"/>
  <c r="AG576" i="79"/>
  <c r="AF576" i="79"/>
  <c r="AE576"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R533" i="79"/>
  <c r="AQ533" i="79"/>
  <c r="AP533" i="79"/>
  <c r="AO533" i="79"/>
  <c r="AN533" i="79"/>
  <c r="AM533" i="79"/>
  <c r="AL533" i="79"/>
  <c r="AK533" i="79"/>
  <c r="AJ533" i="79"/>
  <c r="AI533" i="79"/>
  <c r="AH533" i="79"/>
  <c r="AG533" i="79"/>
  <c r="AF533" i="79"/>
  <c r="AE533"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3" i="79"/>
  <c r="AQ523" i="79"/>
  <c r="AP523" i="79"/>
  <c r="AO523" i="79"/>
  <c r="AN523" i="79"/>
  <c r="AM523" i="79"/>
  <c r="AL523" i="79"/>
  <c r="AK523" i="79"/>
  <c r="AJ523" i="79"/>
  <c r="AI523" i="79"/>
  <c r="AH523" i="79"/>
  <c r="AG523" i="79"/>
  <c r="AE523"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E508" i="79"/>
  <c r="AR505" i="79"/>
  <c r="AQ505" i="79"/>
  <c r="AP505" i="79"/>
  <c r="AO505" i="79"/>
  <c r="AN505" i="79"/>
  <c r="AM505" i="79"/>
  <c r="AL505" i="79"/>
  <c r="AK505" i="79"/>
  <c r="AJ505" i="79"/>
  <c r="AI505" i="79"/>
  <c r="AH505" i="79"/>
  <c r="AE505" i="79"/>
  <c r="AR502" i="79"/>
  <c r="AQ502" i="79"/>
  <c r="AP502" i="79"/>
  <c r="AO502" i="79"/>
  <c r="AN502" i="79"/>
  <c r="AM502" i="79"/>
  <c r="AL502" i="79"/>
  <c r="AK502" i="79"/>
  <c r="AJ502" i="79"/>
  <c r="AI502" i="79"/>
  <c r="AH502" i="79"/>
  <c r="AG502" i="79"/>
  <c r="AF502" i="79"/>
  <c r="AE502" i="79"/>
  <c r="AR498" i="79"/>
  <c r="AQ498" i="79"/>
  <c r="AP498" i="79"/>
  <c r="AO498" i="79"/>
  <c r="AN498" i="79"/>
  <c r="AM498" i="79"/>
  <c r="AL498" i="79"/>
  <c r="AK498" i="79"/>
  <c r="AJ498" i="79"/>
  <c r="AI498" i="79"/>
  <c r="AH498" i="79"/>
  <c r="AG498" i="79"/>
  <c r="AF498" i="79"/>
  <c r="AR495" i="79"/>
  <c r="AQ495" i="79"/>
  <c r="AP495" i="79"/>
  <c r="AO495" i="79"/>
  <c r="AN495" i="79"/>
  <c r="AM495" i="79"/>
  <c r="AL495" i="79"/>
  <c r="AK495" i="79"/>
  <c r="AJ495" i="79"/>
  <c r="AI495" i="79"/>
  <c r="AH495" i="79"/>
  <c r="AG495" i="79"/>
  <c r="AF495" i="79"/>
  <c r="AR492" i="79"/>
  <c r="AQ492" i="79"/>
  <c r="AP492" i="79"/>
  <c r="AO492" i="79"/>
  <c r="AN492" i="79"/>
  <c r="AM492" i="79"/>
  <c r="AL492" i="79"/>
  <c r="AK492" i="79"/>
  <c r="AJ492" i="79"/>
  <c r="AI492" i="79"/>
  <c r="AH492" i="79"/>
  <c r="AG492" i="79"/>
  <c r="AF492" i="79"/>
  <c r="AR486" i="79"/>
  <c r="AQ486" i="79"/>
  <c r="AP486" i="79"/>
  <c r="AO486" i="79"/>
  <c r="AN486" i="79"/>
  <c r="AM486" i="79"/>
  <c r="AL486" i="79"/>
  <c r="AK486" i="79"/>
  <c r="AJ486" i="79"/>
  <c r="AI486" i="79"/>
  <c r="AH486" i="79"/>
  <c r="AG486" i="79"/>
  <c r="AF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E315" i="79"/>
  <c r="AR312" i="79"/>
  <c r="AQ312" i="79"/>
  <c r="AP312" i="79"/>
  <c r="AO312" i="79"/>
  <c r="AN312" i="79"/>
  <c r="AM312" i="79"/>
  <c r="AL312" i="79"/>
  <c r="AK312" i="79"/>
  <c r="AJ312" i="79"/>
  <c r="AI312" i="79"/>
  <c r="AH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R296" i="79"/>
  <c r="AQ296" i="79"/>
  <c r="AP296" i="79"/>
  <c r="AO296" i="79"/>
  <c r="AN296" i="79"/>
  <c r="AM296" i="79"/>
  <c r="AL296" i="79"/>
  <c r="AK296" i="79"/>
  <c r="AJ296" i="79"/>
  <c r="AI296" i="79"/>
  <c r="AH296" i="79"/>
  <c r="AG296" i="79"/>
  <c r="AF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4" i="79" l="1"/>
  <c r="AF785" i="79"/>
  <c r="AF786" i="79"/>
  <c r="AF787" i="79"/>
  <c r="AE787" i="79"/>
  <c r="AE786" i="79"/>
  <c r="AE785" i="79"/>
  <c r="AE784" i="79"/>
  <c r="AF1176" i="79"/>
  <c r="AF1177" i="79"/>
  <c r="AF981" i="79"/>
  <c r="AF982" i="79"/>
  <c r="AE409" i="79"/>
  <c r="AE400" i="79"/>
  <c r="AE404" i="79"/>
  <c r="AE402" i="79"/>
  <c r="AE403" i="79"/>
  <c r="AE408" i="79"/>
  <c r="AE401" i="79"/>
  <c r="AE399" i="79"/>
  <c r="AF401" i="79"/>
  <c r="AF409" i="79"/>
  <c r="AF399" i="79"/>
  <c r="AF400" i="79"/>
  <c r="AF402" i="79"/>
  <c r="AF403" i="79"/>
  <c r="AF404"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3" i="79"/>
  <c r="AF597" i="79"/>
  <c r="AF596" i="79"/>
  <c r="AF595" i="79"/>
  <c r="AF594" i="79"/>
  <c r="AE597" i="79"/>
  <c r="AE596" i="79"/>
  <c r="AE593" i="79"/>
  <c r="AE594" i="79"/>
  <c r="AE595" i="79"/>
  <c r="AE1176" i="79"/>
  <c r="AE1177" i="79"/>
  <c r="AE980" i="79"/>
  <c r="AE982" i="79"/>
  <c r="AE981"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7" i="79" l="1"/>
  <c r="AL1633" i="79"/>
  <c r="AL1580" i="79"/>
  <c r="AL1383" i="79"/>
  <c r="AL1606" i="79"/>
  <c r="AL226" i="79"/>
  <c r="AL36" i="79"/>
  <c r="AL1660" i="79"/>
  <c r="AL609" i="79"/>
  <c r="AL416" i="79"/>
  <c r="AL1189" i="79"/>
  <c r="AL799" i="79"/>
  <c r="AL980" i="79" s="1"/>
  <c r="AM1687" i="79"/>
  <c r="AM1633" i="79"/>
  <c r="AM1580" i="79"/>
  <c r="AM1189" i="79"/>
  <c r="AM609" i="79"/>
  <c r="AM226" i="79"/>
  <c r="AM1606" i="79"/>
  <c r="AM36" i="79"/>
  <c r="AM1660" i="79"/>
  <c r="AM416" i="79"/>
  <c r="AM799" i="79"/>
  <c r="AM980" i="79" s="1"/>
  <c r="AM1383" i="79"/>
  <c r="AQ1687" i="79"/>
  <c r="AQ1633" i="79"/>
  <c r="AQ1580" i="79"/>
  <c r="AQ1189" i="79"/>
  <c r="AQ609" i="79"/>
  <c r="AQ226" i="79"/>
  <c r="AQ1383" i="79"/>
  <c r="AQ1606" i="79"/>
  <c r="AQ36" i="79"/>
  <c r="AQ416" i="79"/>
  <c r="AQ1660" i="79"/>
  <c r="AQ799" i="79"/>
  <c r="AO1660" i="79"/>
  <c r="AO1606" i="79"/>
  <c r="AO1383" i="79"/>
  <c r="AO799" i="79"/>
  <c r="AO980" i="79" s="1"/>
  <c r="AO416" i="79"/>
  <c r="AO36" i="79"/>
  <c r="AO609" i="79"/>
  <c r="AO1633" i="79"/>
  <c r="AO1189" i="79"/>
  <c r="AO1580" i="79"/>
  <c r="AO1687" i="79"/>
  <c r="AO226" i="79"/>
  <c r="AP1687" i="79"/>
  <c r="AP1633" i="79"/>
  <c r="AP1660" i="79"/>
  <c r="AP1189" i="79"/>
  <c r="AP799" i="79"/>
  <c r="AP980" i="79" s="1"/>
  <c r="AP1580" i="79"/>
  <c r="AP1383" i="79"/>
  <c r="AP1606" i="79"/>
  <c r="AP226" i="79"/>
  <c r="AP36" i="79"/>
  <c r="AP609" i="79"/>
  <c r="AP416" i="79"/>
  <c r="AN1660" i="79"/>
  <c r="AN1687" i="79"/>
  <c r="AN416" i="79"/>
  <c r="AN226" i="79"/>
  <c r="AN799" i="79"/>
  <c r="AN980" i="79" s="1"/>
  <c r="AN609" i="79"/>
  <c r="AN1633" i="79"/>
  <c r="AN1383" i="79"/>
  <c r="AN1189" i="79"/>
  <c r="AN1606" i="79"/>
  <c r="AN1580" i="79"/>
  <c r="AN36" i="79"/>
  <c r="AR1660" i="79"/>
  <c r="AR1606" i="79"/>
  <c r="AR1633" i="79"/>
  <c r="AR1580" i="79"/>
  <c r="AR36" i="79"/>
  <c r="AR416" i="79"/>
  <c r="AR226" i="79"/>
  <c r="AR1687" i="79"/>
  <c r="AR799" i="79"/>
  <c r="AR980" i="79" s="1"/>
  <c r="AR609" i="79"/>
  <c r="AR1383" i="79"/>
  <c r="AR1189"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3" i="79"/>
  <c r="K14" i="44"/>
  <c r="K18" i="44" s="1"/>
  <c r="O14" i="44"/>
  <c r="O18" i="44" s="1"/>
  <c r="O29" i="44"/>
  <c r="O33" i="44" s="1"/>
  <c r="O43" i="44"/>
  <c r="AT21" i="46"/>
  <c r="AW159" i="46"/>
  <c r="AW295" i="46"/>
  <c r="AW431" i="46"/>
  <c r="M43" i="44"/>
  <c r="AZ21" i="46"/>
  <c r="AZ159" i="46"/>
  <c r="AV159" i="46"/>
  <c r="AZ295" i="46"/>
  <c r="AV295" i="46"/>
  <c r="AZ431" i="46"/>
  <c r="AV431" i="46"/>
  <c r="AN963"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602" i="79" l="1"/>
  <c r="AN599" i="79"/>
  <c r="AN597" i="79"/>
  <c r="AN594" i="79"/>
  <c r="AN593" i="79"/>
  <c r="AN598" i="79"/>
  <c r="AN600" i="79"/>
  <c r="AN595" i="79"/>
  <c r="AN601" i="79"/>
  <c r="AN596" i="79"/>
  <c r="AR600" i="79"/>
  <c r="AR598" i="79"/>
  <c r="AR602" i="79"/>
  <c r="AR597" i="79"/>
  <c r="AR595" i="79"/>
  <c r="AR596" i="79"/>
  <c r="AR594" i="79"/>
  <c r="AR593" i="79"/>
  <c r="AR599" i="79"/>
  <c r="AR601" i="79"/>
  <c r="AM601" i="79"/>
  <c r="AM595" i="79"/>
  <c r="AM600" i="79"/>
  <c r="AM593" i="79"/>
  <c r="AM602" i="79"/>
  <c r="AM596" i="79"/>
  <c r="AM599" i="79"/>
  <c r="AM594" i="79"/>
  <c r="AM597" i="79"/>
  <c r="AM598" i="79"/>
  <c r="AP602" i="79"/>
  <c r="AP595" i="79"/>
  <c r="AP601" i="79"/>
  <c r="AP593" i="79"/>
  <c r="AP597" i="79"/>
  <c r="AP594" i="79"/>
  <c r="AP600" i="79"/>
  <c r="AP598" i="79"/>
  <c r="AP599" i="79"/>
  <c r="AP596" i="79"/>
  <c r="AQ963" i="79"/>
  <c r="AQ980" i="79"/>
  <c r="AR963" i="79"/>
  <c r="AQ600" i="79"/>
  <c r="AQ594" i="79"/>
  <c r="AQ601" i="79"/>
  <c r="AQ597" i="79"/>
  <c r="AQ598" i="79"/>
  <c r="AQ595" i="79"/>
  <c r="AQ593" i="79"/>
  <c r="AQ596" i="79"/>
  <c r="AQ599" i="79"/>
  <c r="AQ602" i="79"/>
  <c r="AL593" i="79"/>
  <c r="AL594" i="79"/>
  <c r="AL601" i="79"/>
  <c r="AL597" i="79"/>
  <c r="AL602" i="79"/>
  <c r="AL598" i="79"/>
  <c r="AL599" i="79"/>
  <c r="AL595" i="79"/>
  <c r="AL600" i="79"/>
  <c r="AL596" i="79"/>
  <c r="AO595" i="79"/>
  <c r="AO594" i="79"/>
  <c r="AO599" i="79"/>
  <c r="AO600" i="79"/>
  <c r="AO601" i="79"/>
  <c r="AO596" i="79"/>
  <c r="AO602" i="79"/>
  <c r="AO598" i="79"/>
  <c r="AO593" i="79"/>
  <c r="AO597" i="79"/>
  <c r="AV138" i="46"/>
  <c r="AV148" i="46"/>
  <c r="AV139" i="46"/>
  <c r="AV145" i="46"/>
  <c r="AV144" i="46"/>
  <c r="AV142" i="46"/>
  <c r="AV137" i="46"/>
  <c r="AV149" i="46"/>
  <c r="AV141" i="46"/>
  <c r="AV135" i="46"/>
  <c r="AV140" i="46"/>
  <c r="AV147" i="46"/>
  <c r="AV136" i="46"/>
  <c r="AV150" i="46"/>
  <c r="AV146" i="46"/>
  <c r="AV143" i="46"/>
  <c r="AR1372" i="79"/>
  <c r="AR1374" i="79"/>
  <c r="AR1376" i="79"/>
  <c r="AR1373" i="79"/>
  <c r="AR1375" i="79"/>
  <c r="AR1377" i="79"/>
  <c r="AN1570" i="79"/>
  <c r="AN1567" i="79"/>
  <c r="AN1571" i="79"/>
  <c r="AN1569" i="79"/>
  <c r="AN1568" i="79"/>
  <c r="AO403" i="79"/>
  <c r="AO402" i="79"/>
  <c r="AO405" i="79"/>
  <c r="AO407" i="79"/>
  <c r="AO406" i="79"/>
  <c r="AO404" i="79"/>
  <c r="AO408" i="79"/>
  <c r="AO409" i="79"/>
  <c r="AQ982" i="79"/>
  <c r="AQ983" i="79"/>
  <c r="AQ987" i="79"/>
  <c r="AQ981" i="79"/>
  <c r="AQ984" i="79"/>
  <c r="AQ985" i="79"/>
  <c r="AQ986" i="79"/>
  <c r="AQ1373" i="79"/>
  <c r="AQ1377" i="79"/>
  <c r="AQ1375" i="79"/>
  <c r="AQ1372" i="79"/>
  <c r="AQ1374" i="79"/>
  <c r="AQ1376" i="79"/>
  <c r="AM1569" i="79"/>
  <c r="AM1568" i="79"/>
  <c r="AM1571" i="79"/>
  <c r="AM1570" i="79"/>
  <c r="AM1567" i="79"/>
  <c r="AM1375" i="79"/>
  <c r="AM1377" i="79"/>
  <c r="AM1374" i="79"/>
  <c r="AM1372" i="79"/>
  <c r="AM1376" i="79"/>
  <c r="AM1373" i="79"/>
  <c r="AL985" i="79"/>
  <c r="AL983" i="79"/>
  <c r="AL981" i="79"/>
  <c r="AL987" i="79"/>
  <c r="AL982" i="79"/>
  <c r="AL986" i="79"/>
  <c r="AL984" i="79"/>
  <c r="AL1567" i="79"/>
  <c r="AL1569" i="79"/>
  <c r="AL1571" i="79"/>
  <c r="AL1568" i="79"/>
  <c r="AL1570" i="79"/>
  <c r="C102" i="45"/>
  <c r="P55" i="44"/>
  <c r="P56" i="44"/>
  <c r="K53" i="44"/>
  <c r="K56" i="44"/>
  <c r="K55" i="44"/>
  <c r="AR1570" i="79"/>
  <c r="AR1569" i="79"/>
  <c r="AR1571" i="79"/>
  <c r="AR1567" i="79"/>
  <c r="AR1568" i="79"/>
  <c r="AR402" i="79"/>
  <c r="AR404" i="79"/>
  <c r="AR406" i="79"/>
  <c r="AR408" i="79"/>
  <c r="AR403" i="79"/>
  <c r="AR409" i="79"/>
  <c r="AR407" i="79"/>
  <c r="AR405" i="79"/>
  <c r="AP790" i="79"/>
  <c r="AP786" i="79"/>
  <c r="AP791" i="79"/>
  <c r="AP787" i="79"/>
  <c r="AP792" i="79"/>
  <c r="AP788" i="79"/>
  <c r="AP785" i="79"/>
  <c r="AP784" i="79"/>
  <c r="AP789" i="79"/>
  <c r="AP1569" i="79"/>
  <c r="AP1571" i="79"/>
  <c r="AP1568" i="79"/>
  <c r="AP1567" i="79"/>
  <c r="AP1570" i="79"/>
  <c r="AO789" i="79"/>
  <c r="AO784" i="79"/>
  <c r="AO786" i="79"/>
  <c r="AO790" i="79"/>
  <c r="AO791" i="79"/>
  <c r="AO787" i="79"/>
  <c r="AO788" i="79"/>
  <c r="AO785" i="79"/>
  <c r="AO792" i="79"/>
  <c r="AO1568" i="79"/>
  <c r="AO1567" i="79"/>
  <c r="AO1570" i="79"/>
  <c r="AO1569" i="79"/>
  <c r="AO1571" i="79"/>
  <c r="AQ1567" i="79"/>
  <c r="AQ1569" i="79"/>
  <c r="AQ1568" i="79"/>
  <c r="AQ1571" i="79"/>
  <c r="AQ1570" i="79"/>
  <c r="AM986" i="79"/>
  <c r="AM982" i="79"/>
  <c r="AM983" i="79"/>
  <c r="AM985" i="79"/>
  <c r="AM984" i="79"/>
  <c r="AM987" i="79"/>
  <c r="AM981" i="79"/>
  <c r="AL1374" i="79"/>
  <c r="AL1372" i="79"/>
  <c r="AL1373" i="79"/>
  <c r="AL1376" i="79"/>
  <c r="AL1377" i="79"/>
  <c r="AL1375"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8" i="79"/>
  <c r="AR791" i="79"/>
  <c r="AR785" i="79"/>
  <c r="AR784" i="79"/>
  <c r="AR792" i="79"/>
  <c r="AR786" i="79"/>
  <c r="AR787" i="79"/>
  <c r="AR789" i="79"/>
  <c r="AR790" i="79"/>
  <c r="AN791" i="79"/>
  <c r="AN784" i="79"/>
  <c r="AN786" i="79"/>
  <c r="AN790" i="79"/>
  <c r="AN787" i="79"/>
  <c r="AN789" i="79"/>
  <c r="AN785" i="79"/>
  <c r="AN788" i="79"/>
  <c r="AN792"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7" i="79"/>
  <c r="AP1372" i="79"/>
  <c r="AP1374" i="79"/>
  <c r="AP1376" i="79"/>
  <c r="AP1373" i="79"/>
  <c r="AP1375" i="79"/>
  <c r="AO982" i="79"/>
  <c r="AO984" i="79"/>
  <c r="AO983" i="79"/>
  <c r="AO981" i="79"/>
  <c r="AO985" i="79"/>
  <c r="AO987" i="79"/>
  <c r="AO986" i="79"/>
  <c r="AO963" i="79"/>
  <c r="AT135" i="46"/>
  <c r="AT139" i="46"/>
  <c r="AT143" i="46"/>
  <c r="AT147" i="46"/>
  <c r="AT137" i="46"/>
  <c r="AT138" i="46"/>
  <c r="AT150" i="46"/>
  <c r="AT136" i="46"/>
  <c r="AT140" i="46"/>
  <c r="AT144" i="46"/>
  <c r="AT148" i="46"/>
  <c r="AT141" i="46"/>
  <c r="AT145" i="46"/>
  <c r="AT149" i="46"/>
  <c r="AT142" i="46"/>
  <c r="AT146" i="46"/>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3" i="79"/>
  <c r="AN1375" i="79"/>
  <c r="AN1372" i="79"/>
  <c r="AN1374" i="79"/>
  <c r="AN1376" i="79"/>
  <c r="AN1377"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2" i="79"/>
  <c r="AO1376" i="79"/>
  <c r="AO1373" i="79"/>
  <c r="AO1375" i="79"/>
  <c r="AO1377" i="79"/>
  <c r="AO1374" i="79"/>
  <c r="AQ784" i="79"/>
  <c r="AQ792" i="79"/>
  <c r="AQ789" i="79"/>
  <c r="AQ785" i="79"/>
  <c r="AQ787" i="79"/>
  <c r="AQ786" i="79"/>
  <c r="AQ791" i="79"/>
  <c r="AQ788" i="79"/>
  <c r="AQ790" i="79"/>
  <c r="AM789" i="79"/>
  <c r="AM792" i="79"/>
  <c r="AM786" i="79"/>
  <c r="AM784" i="79"/>
  <c r="AM785" i="79"/>
  <c r="AM787" i="79"/>
  <c r="AM788" i="79"/>
  <c r="AM790" i="79"/>
  <c r="AM791" i="79"/>
  <c r="AL790" i="79"/>
  <c r="AL785" i="79"/>
  <c r="AL789" i="79"/>
  <c r="AL791" i="79"/>
  <c r="AL788" i="79"/>
  <c r="AL792" i="79"/>
  <c r="AL786" i="79"/>
  <c r="AL784" i="79"/>
  <c r="AL787" i="79"/>
  <c r="AQ1158" i="79"/>
  <c r="AQ1176" i="79"/>
  <c r="AQ1179" i="79"/>
  <c r="AQ1180" i="79"/>
  <c r="AQ1181" i="79"/>
  <c r="AQ1182" i="79"/>
  <c r="AQ1177" i="79"/>
  <c r="AQ1178" i="79"/>
  <c r="AR1158" i="79"/>
  <c r="AR1181" i="79"/>
  <c r="AR1177" i="79"/>
  <c r="AR1178" i="79"/>
  <c r="AR1179" i="79"/>
  <c r="AR1182" i="79"/>
  <c r="AR1176" i="79"/>
  <c r="AR1180" i="79"/>
  <c r="AM1158" i="79"/>
  <c r="AM1181" i="79"/>
  <c r="AM1182" i="79"/>
  <c r="AM1177" i="79"/>
  <c r="AM1178" i="79"/>
  <c r="AM1179" i="79"/>
  <c r="AM1180" i="79"/>
  <c r="AM1176" i="79"/>
  <c r="AN1158" i="79"/>
  <c r="AN1177" i="79"/>
  <c r="AN1176" i="79"/>
  <c r="AN1180" i="79"/>
  <c r="AN1181" i="79"/>
  <c r="AN1182" i="79"/>
  <c r="AN1178" i="79"/>
  <c r="AN1179" i="79"/>
  <c r="AP1158" i="79"/>
  <c r="AP1176" i="79"/>
  <c r="AP1179" i="79"/>
  <c r="AP1180" i="79"/>
  <c r="AP1181" i="79"/>
  <c r="AP1182" i="79"/>
  <c r="AP1178" i="79"/>
  <c r="AP1177" i="79"/>
  <c r="AO1158" i="79"/>
  <c r="AO1180" i="79"/>
  <c r="AO1181" i="79"/>
  <c r="AO1176" i="79"/>
  <c r="AO1177" i="79"/>
  <c r="AO1178" i="79"/>
  <c r="AO1179" i="79"/>
  <c r="AO1182" i="79"/>
  <c r="AL1158" i="79"/>
  <c r="AL1179" i="79"/>
  <c r="AL1180" i="79"/>
  <c r="AL1176" i="79"/>
  <c r="AL1177" i="79"/>
  <c r="AL1178" i="79"/>
  <c r="AL1181" i="79"/>
  <c r="AL1182" i="79"/>
  <c r="AO1547" i="79"/>
  <c r="AO1353"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7" i="79"/>
  <c r="AM1547"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3" i="79"/>
  <c r="AN1353" i="79"/>
  <c r="AP1353" i="79"/>
  <c r="AL1353"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3" i="79"/>
  <c r="AM1353"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7" i="79"/>
  <c r="AN1547" i="79"/>
  <c r="AP1547" i="79"/>
  <c r="AL1547"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8" i="79"/>
  <c r="AQ195" i="79"/>
  <c r="AQ768"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F36" i="45"/>
  <c r="G36" i="45"/>
  <c r="H36" i="45"/>
  <c r="D64" i="45"/>
  <c r="D57" i="45"/>
  <c r="D50" i="45"/>
  <c r="D43" i="45"/>
  <c r="D36" i="45"/>
  <c r="D1158" i="79"/>
  <c r="D963" i="79"/>
  <c r="D768" i="79"/>
  <c r="D578" i="79"/>
  <c r="AR385" i="79" l="1"/>
  <c r="AR578" i="79"/>
  <c r="AR768" i="79"/>
  <c r="AP768" i="79"/>
  <c r="AL768" i="79"/>
  <c r="AM768" i="79"/>
  <c r="AO768" i="79"/>
  <c r="AN768" i="79"/>
  <c r="AP578" i="79"/>
  <c r="AL578" i="79"/>
  <c r="AN578" i="79"/>
  <c r="AM578" i="79"/>
  <c r="AO578"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0" i="79" l="1"/>
  <c r="AJ1633" i="79"/>
  <c r="AJ799" i="79"/>
  <c r="AJ980" i="79" s="1"/>
  <c r="AJ609" i="79"/>
  <c r="AJ1383" i="79"/>
  <c r="AJ1189" i="79"/>
  <c r="AJ1687" i="79"/>
  <c r="AJ1606" i="79"/>
  <c r="AJ1580" i="79"/>
  <c r="AJ36" i="79"/>
  <c r="AJ416" i="79"/>
  <c r="AJ226" i="79"/>
  <c r="AI1687" i="79"/>
  <c r="AI1633" i="79"/>
  <c r="AI1580" i="79"/>
  <c r="AI1189" i="79"/>
  <c r="AI609" i="79"/>
  <c r="AI226" i="79"/>
  <c r="AI416" i="79"/>
  <c r="AI799" i="79"/>
  <c r="AI1383" i="79"/>
  <c r="AI1660" i="79"/>
  <c r="AI1606" i="79"/>
  <c r="AI36" i="79"/>
  <c r="AK1660" i="79"/>
  <c r="AK1606" i="79"/>
  <c r="AK1383" i="79"/>
  <c r="AK799" i="79"/>
  <c r="AK416" i="79"/>
  <c r="AK36" i="79"/>
  <c r="AK1189" i="79"/>
  <c r="AK1687" i="79"/>
  <c r="AK1580" i="79"/>
  <c r="AK226" i="79"/>
  <c r="AK1633" i="79"/>
  <c r="AK609" i="79"/>
  <c r="AF1687" i="79"/>
  <c r="AF1660" i="79"/>
  <c r="AF1633" i="79"/>
  <c r="AF1606" i="79"/>
  <c r="AF1580" i="79"/>
  <c r="AF1383" i="79"/>
  <c r="AF1189" i="79"/>
  <c r="AF799" i="79"/>
  <c r="AF609" i="79"/>
  <c r="AF416" i="79"/>
  <c r="AF226" i="79"/>
  <c r="AF385" i="79" s="1"/>
  <c r="AF36" i="79"/>
  <c r="AF214" i="79" s="1"/>
  <c r="AE1687" i="79"/>
  <c r="AE1660" i="79"/>
  <c r="AE1633" i="79"/>
  <c r="AE1606" i="79"/>
  <c r="AE1580" i="79"/>
  <c r="AE1383" i="79"/>
  <c r="AE1547" i="79" s="1"/>
  <c r="AE1189" i="79"/>
  <c r="AE799" i="79"/>
  <c r="AE609" i="79"/>
  <c r="AE416" i="79"/>
  <c r="AE578" i="79" s="1"/>
  <c r="AE226" i="79"/>
  <c r="AE385" i="79" s="1"/>
  <c r="AE36" i="79"/>
  <c r="AE214" i="79" s="1"/>
  <c r="AH1633" i="79"/>
  <c r="AH1189" i="79"/>
  <c r="AH226" i="79"/>
  <c r="AH385" i="79" s="1"/>
  <c r="AH1383" i="79"/>
  <c r="AH416" i="79"/>
  <c r="AH1606" i="79"/>
  <c r="AH799" i="79"/>
  <c r="AH963" i="79" s="1"/>
  <c r="AH36" i="79"/>
  <c r="AH1687" i="79"/>
  <c r="AH1580" i="79"/>
  <c r="AH609" i="79"/>
  <c r="AH1660" i="79"/>
  <c r="AG1687" i="79"/>
  <c r="AG1633" i="79"/>
  <c r="AG1580" i="79"/>
  <c r="AG1189" i="79"/>
  <c r="AG609" i="79"/>
  <c r="AG226" i="79"/>
  <c r="AG1660" i="79"/>
  <c r="AG1606" i="79"/>
  <c r="AG1383" i="79"/>
  <c r="AG799" i="79"/>
  <c r="AG416" i="79"/>
  <c r="AG36" i="79"/>
  <c r="AG994" i="79"/>
  <c r="AF1547" i="79"/>
  <c r="AF994" i="79"/>
  <c r="AF1158" i="79" s="1"/>
  <c r="AJ994" i="79"/>
  <c r="AK994" i="79"/>
  <c r="AH994" i="79"/>
  <c r="AE994" i="79"/>
  <c r="AE1158" i="79" s="1"/>
  <c r="AI994" i="79"/>
  <c r="H29" i="44"/>
  <c r="H33" i="44" s="1"/>
  <c r="I29" i="44"/>
  <c r="I33" i="44" s="1"/>
  <c r="J29" i="44"/>
  <c r="J33" i="44" s="1"/>
  <c r="AM21" i="46"/>
  <c r="AM127" i="46" s="1"/>
  <c r="E29" i="44"/>
  <c r="E33" i="44" s="1"/>
  <c r="AF578"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G399" i="79" l="1"/>
  <c r="AG385" i="79"/>
  <c r="AK599" i="79"/>
  <c r="AK596" i="79"/>
  <c r="AK600" i="79"/>
  <c r="AK598" i="79"/>
  <c r="AK597" i="79"/>
  <c r="AK593" i="79"/>
  <c r="AK601" i="79"/>
  <c r="AK595" i="79"/>
  <c r="AK602" i="79"/>
  <c r="AK594" i="79"/>
  <c r="AK963" i="79"/>
  <c r="AK980" i="79"/>
  <c r="AI963" i="79"/>
  <c r="AI980" i="79"/>
  <c r="AI596" i="79"/>
  <c r="AI597" i="79"/>
  <c r="AI602" i="79"/>
  <c r="AI599" i="79"/>
  <c r="AI600" i="79"/>
  <c r="AI594" i="79"/>
  <c r="AI601" i="79"/>
  <c r="AI595" i="79"/>
  <c r="AI598" i="79"/>
  <c r="AI593" i="79"/>
  <c r="AJ601" i="79"/>
  <c r="AJ598" i="79"/>
  <c r="AJ602" i="79"/>
  <c r="AJ595" i="79"/>
  <c r="AJ599" i="79"/>
  <c r="AJ597" i="79"/>
  <c r="AJ600" i="79"/>
  <c r="AJ596" i="79"/>
  <c r="AJ594" i="79"/>
  <c r="AJ593" i="79"/>
  <c r="AG593" i="79"/>
  <c r="AG594" i="79"/>
  <c r="AP550" i="46"/>
  <c r="AP553" i="46"/>
  <c r="AP551" i="46"/>
  <c r="AP554" i="46"/>
  <c r="AP552" i="46"/>
  <c r="AP555" i="46"/>
  <c r="AS556" i="46"/>
  <c r="AP557" i="46"/>
  <c r="AX557" i="46"/>
  <c r="AU558" i="46"/>
  <c r="AR559" i="46"/>
  <c r="AZ559" i="46"/>
  <c r="AW560" i="46"/>
  <c r="AT561" i="46"/>
  <c r="AQ562" i="46"/>
  <c r="AY562" i="46"/>
  <c r="AO552" i="46"/>
  <c r="AV556" i="46"/>
  <c r="AS557" i="46"/>
  <c r="AP558" i="46"/>
  <c r="AX558" i="46"/>
  <c r="AU559" i="46"/>
  <c r="AR560" i="46"/>
  <c r="AZ560" i="46"/>
  <c r="AW561" i="46"/>
  <c r="AT562" i="46"/>
  <c r="AO561" i="46"/>
  <c r="AO558" i="46"/>
  <c r="AZ556" i="46"/>
  <c r="AT558" i="46"/>
  <c r="AV560" i="46"/>
  <c r="AX562" i="46"/>
  <c r="AY557" i="46"/>
  <c r="AX560" i="46"/>
  <c r="AW556" i="46"/>
  <c r="AT557" i="46"/>
  <c r="AQ558" i="46"/>
  <c r="AY558" i="46"/>
  <c r="AV559" i="46"/>
  <c r="AS560" i="46"/>
  <c r="AP561" i="46"/>
  <c r="AX561" i="46"/>
  <c r="AU562" i="46"/>
  <c r="AO560" i="46"/>
  <c r="AO557" i="46"/>
  <c r="AR556" i="46"/>
  <c r="AY559" i="46"/>
  <c r="AO553" i="46"/>
  <c r="AQ557" i="46"/>
  <c r="AP560" i="46"/>
  <c r="AP556" i="46"/>
  <c r="AX556" i="46"/>
  <c r="AU557" i="46"/>
  <c r="AR558" i="46"/>
  <c r="AZ558" i="46"/>
  <c r="AW559" i="46"/>
  <c r="AT560" i="46"/>
  <c r="AQ561" i="46"/>
  <c r="AY561" i="46"/>
  <c r="AV562" i="46"/>
  <c r="AO559" i="46"/>
  <c r="AO556" i="46"/>
  <c r="AW557" i="46"/>
  <c r="AS561" i="46"/>
  <c r="AT556" i="46"/>
  <c r="AV558" i="46"/>
  <c r="AS559" i="46"/>
  <c r="AQ556" i="46"/>
  <c r="AY556" i="46"/>
  <c r="AV557" i="46"/>
  <c r="AS558" i="46"/>
  <c r="AP559" i="46"/>
  <c r="AX559" i="46"/>
  <c r="AU560" i="46"/>
  <c r="AR561" i="46"/>
  <c r="AZ561" i="46"/>
  <c r="AW562" i="46"/>
  <c r="AO554" i="46"/>
  <c r="AO555" i="46"/>
  <c r="AQ559" i="46"/>
  <c r="AP562" i="46"/>
  <c r="AU556" i="46"/>
  <c r="AV561" i="46"/>
  <c r="AR557" i="46"/>
  <c r="AS562" i="46"/>
  <c r="AW558" i="46"/>
  <c r="AO550" i="46"/>
  <c r="AR562" i="46"/>
  <c r="AZ562" i="46"/>
  <c r="AU561" i="46"/>
  <c r="AZ557" i="46"/>
  <c r="AY560" i="46"/>
  <c r="AT559" i="46"/>
  <c r="AO562" i="46"/>
  <c r="AQ560" i="46"/>
  <c r="AO551" i="46"/>
  <c r="AH596" i="79"/>
  <c r="AH595" i="79"/>
  <c r="AH593" i="79"/>
  <c r="AH597" i="79"/>
  <c r="AH594" i="79"/>
  <c r="J53" i="44"/>
  <c r="J56" i="44"/>
  <c r="J55" i="44"/>
  <c r="AK1373" i="79"/>
  <c r="AK1374" i="79"/>
  <c r="AK1377" i="79"/>
  <c r="AK1375" i="79"/>
  <c r="AK1372" i="79"/>
  <c r="AK1376" i="79"/>
  <c r="AJ982" i="79"/>
  <c r="AJ986" i="79"/>
  <c r="AJ983" i="79"/>
  <c r="AJ987" i="79"/>
  <c r="AJ984" i="79"/>
  <c r="AJ981" i="79"/>
  <c r="AJ985" i="79"/>
  <c r="AK403" i="79"/>
  <c r="AK404" i="79"/>
  <c r="AK407" i="79"/>
  <c r="AK408" i="79"/>
  <c r="AK405" i="79"/>
  <c r="AK402" i="79"/>
  <c r="AK409" i="79"/>
  <c r="AK406" i="79"/>
  <c r="AI405" i="79"/>
  <c r="AI406" i="79"/>
  <c r="AI409" i="79"/>
  <c r="AI403" i="79"/>
  <c r="AI404" i="79"/>
  <c r="AI407" i="79"/>
  <c r="AI408" i="79"/>
  <c r="AI402" i="79"/>
  <c r="AJ1372" i="79"/>
  <c r="AJ1374" i="79"/>
  <c r="AJ1376" i="79"/>
  <c r="AJ1373" i="79"/>
  <c r="AJ1377" i="79"/>
  <c r="AJ1375" i="79"/>
  <c r="AQ135" i="46"/>
  <c r="AQ139" i="46"/>
  <c r="AQ143" i="46"/>
  <c r="AQ147" i="46"/>
  <c r="AQ136" i="46"/>
  <c r="AQ144" i="46"/>
  <c r="AQ148" i="46"/>
  <c r="AQ137" i="46"/>
  <c r="AQ145" i="46"/>
  <c r="AQ138" i="46"/>
  <c r="AQ146" i="46"/>
  <c r="AQ140" i="46"/>
  <c r="AQ141" i="46"/>
  <c r="AQ149" i="46"/>
  <c r="AQ142" i="46"/>
  <c r="AQ150" i="46"/>
  <c r="H53" i="44"/>
  <c r="H55" i="44"/>
  <c r="H56" i="44"/>
  <c r="AK784" i="79"/>
  <c r="AK788" i="79"/>
  <c r="AK791" i="79"/>
  <c r="AK792" i="79"/>
  <c r="AK785" i="79"/>
  <c r="AK790" i="79"/>
  <c r="AK786" i="79"/>
  <c r="AK787" i="79"/>
  <c r="AK789" i="79"/>
  <c r="AK984" i="79"/>
  <c r="AK982" i="79"/>
  <c r="AK983" i="79"/>
  <c r="AK985" i="79"/>
  <c r="AK981" i="79"/>
  <c r="AK986" i="79"/>
  <c r="AK987" i="79"/>
  <c r="AI984" i="79"/>
  <c r="AI981" i="79"/>
  <c r="AI985" i="79"/>
  <c r="AI983" i="79"/>
  <c r="AI982" i="79"/>
  <c r="AI987" i="79"/>
  <c r="AI986" i="79"/>
  <c r="AI1374" i="79"/>
  <c r="AI1373" i="79"/>
  <c r="AI1375" i="79"/>
  <c r="AI1377" i="79"/>
  <c r="AI1376" i="79"/>
  <c r="AI1372" i="79"/>
  <c r="AJ402" i="79"/>
  <c r="AJ403" i="79"/>
  <c r="AJ406" i="79"/>
  <c r="AJ407" i="79"/>
  <c r="AJ404" i="79"/>
  <c r="AJ409" i="79"/>
  <c r="AJ408" i="79"/>
  <c r="AJ405" i="79"/>
  <c r="AJ784" i="79"/>
  <c r="AJ792" i="79"/>
  <c r="AJ789" i="79"/>
  <c r="AJ785" i="79"/>
  <c r="AJ786" i="79"/>
  <c r="AJ787" i="79"/>
  <c r="AJ788" i="79"/>
  <c r="AJ790" i="79"/>
  <c r="AJ791"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7" i="79"/>
  <c r="AK1570" i="79"/>
  <c r="AK1569" i="79"/>
  <c r="AK1571" i="79"/>
  <c r="AK1568" i="79"/>
  <c r="AJ963" i="79"/>
  <c r="AI1568" i="79"/>
  <c r="AI1571" i="79"/>
  <c r="AI1570" i="79"/>
  <c r="AI1567" i="79"/>
  <c r="AI1569" i="79"/>
  <c r="AI785" i="79"/>
  <c r="AI788" i="79"/>
  <c r="AI791" i="79"/>
  <c r="AI790" i="79"/>
  <c r="AI789" i="79"/>
  <c r="AI786" i="79"/>
  <c r="AI784" i="79"/>
  <c r="AI787" i="79"/>
  <c r="AI792" i="79"/>
  <c r="AJ1571" i="79"/>
  <c r="AJ1569" i="79"/>
  <c r="AJ1568" i="79"/>
  <c r="AJ1570" i="79"/>
  <c r="AJ1567" i="79"/>
  <c r="AI1158" i="79"/>
  <c r="AI1179" i="79"/>
  <c r="AI1180" i="79"/>
  <c r="AI1176" i="79"/>
  <c r="AI1177" i="79"/>
  <c r="AI1178" i="79"/>
  <c r="AI1181" i="79"/>
  <c r="AI1182" i="79"/>
  <c r="AJ1158" i="79"/>
  <c r="AJ1177" i="79"/>
  <c r="AJ1182" i="79"/>
  <c r="AJ1181" i="79"/>
  <c r="AJ1178" i="79"/>
  <c r="AJ1176" i="79"/>
  <c r="AJ1179" i="79"/>
  <c r="AJ1180" i="79"/>
  <c r="AK1158" i="79"/>
  <c r="AK1178" i="79"/>
  <c r="AK1179" i="79"/>
  <c r="AK1182" i="79"/>
  <c r="AK1176" i="79"/>
  <c r="AK1177" i="79"/>
  <c r="AK1180" i="79"/>
  <c r="AK1181" i="79"/>
  <c r="AH404" i="79"/>
  <c r="AH408" i="79"/>
  <c r="AH403" i="79"/>
  <c r="AH402" i="79"/>
  <c r="AH409" i="79"/>
  <c r="AG980" i="79"/>
  <c r="AH980" i="79"/>
  <c r="AG404" i="79"/>
  <c r="AG409" i="79"/>
  <c r="AG403" i="79"/>
  <c r="AG408" i="79"/>
  <c r="AG402" i="79"/>
  <c r="AH1374" i="79"/>
  <c r="AH1376" i="79"/>
  <c r="AH1372" i="79"/>
  <c r="AH1373" i="79"/>
  <c r="AH1377" i="79"/>
  <c r="AH1375" i="79"/>
  <c r="AG1376" i="79"/>
  <c r="AG1372" i="79"/>
  <c r="AG1375" i="79"/>
  <c r="AG1374" i="79"/>
  <c r="AG1373" i="79"/>
  <c r="AG1377" i="79"/>
  <c r="E59" i="44"/>
  <c r="AF1662" i="79" s="1"/>
  <c r="E57" i="44"/>
  <c r="E56" i="44"/>
  <c r="E60" i="44"/>
  <c r="AF1689" i="79" s="1"/>
  <c r="E55" i="44"/>
  <c r="E58" i="44"/>
  <c r="AF1635" i="79" s="1"/>
  <c r="E54" i="44"/>
  <c r="E53" i="44"/>
  <c r="D56" i="44"/>
  <c r="D51" i="44"/>
  <c r="D58" i="44"/>
  <c r="AE1635" i="79" s="1"/>
  <c r="D59" i="44"/>
  <c r="AE1662" i="79" s="1"/>
  <c r="D55" i="44"/>
  <c r="D57" i="44"/>
  <c r="D54" i="44"/>
  <c r="D60" i="44"/>
  <c r="AE1689" i="79" s="1"/>
  <c r="D53" i="44"/>
  <c r="D52" i="44"/>
  <c r="E50" i="44"/>
  <c r="E46" i="44"/>
  <c r="D50" i="44"/>
  <c r="D46" i="44"/>
  <c r="AH784" i="79"/>
  <c r="AH786" i="79"/>
  <c r="AH785" i="79"/>
  <c r="AH787" i="79"/>
  <c r="AH981" i="79"/>
  <c r="AH982" i="79"/>
  <c r="AH1158" i="79"/>
  <c r="AH1176" i="79"/>
  <c r="AH1177" i="79"/>
  <c r="G53" i="44"/>
  <c r="G58" i="44"/>
  <c r="G59" i="44"/>
  <c r="G57" i="44"/>
  <c r="G55" i="44"/>
  <c r="G56" i="44"/>
  <c r="G54" i="44"/>
  <c r="G60" i="44"/>
  <c r="G50" i="44"/>
  <c r="G46" i="44"/>
  <c r="F53" i="44"/>
  <c r="F54" i="44"/>
  <c r="F56" i="44"/>
  <c r="F57" i="44"/>
  <c r="F60" i="44"/>
  <c r="F55" i="44"/>
  <c r="F58" i="44"/>
  <c r="F59" i="44"/>
  <c r="F50" i="44"/>
  <c r="F46" i="44"/>
  <c r="AG596" i="79"/>
  <c r="AG595" i="79"/>
  <c r="AG597" i="79"/>
  <c r="AG1158" i="79"/>
  <c r="AG1176" i="79"/>
  <c r="AQ265" i="46"/>
  <c r="AQ283" i="46"/>
  <c r="AQ287" i="46"/>
  <c r="AQ285" i="46"/>
  <c r="AQ289" i="46"/>
  <c r="AQ284" i="46"/>
  <c r="AQ288" i="46"/>
  <c r="AQ286" i="46"/>
  <c r="AQ282" i="46"/>
  <c r="AH1353" i="79"/>
  <c r="AK1547" i="79"/>
  <c r="AH1547" i="79"/>
  <c r="AO421" i="46"/>
  <c r="AO417" i="46"/>
  <c r="AO423" i="46"/>
  <c r="AO419" i="46"/>
  <c r="AO422" i="46"/>
  <c r="AO418" i="46"/>
  <c r="AO425" i="46"/>
  <c r="AO420" i="46"/>
  <c r="AQ412" i="46"/>
  <c r="AQ419" i="46"/>
  <c r="AQ423" i="46"/>
  <c r="AQ421" i="46"/>
  <c r="AQ420" i="46"/>
  <c r="AQ425" i="46"/>
  <c r="AQ422" i="46"/>
  <c r="AQ418" i="46"/>
  <c r="AE1353" i="79"/>
  <c r="AJ1353" i="79"/>
  <c r="AF1353" i="79"/>
  <c r="AO265" i="46"/>
  <c r="AO289" i="46"/>
  <c r="AO285" i="46"/>
  <c r="AO281" i="46"/>
  <c r="AO287" i="46"/>
  <c r="AO283" i="46"/>
  <c r="AO286" i="46"/>
  <c r="AO282" i="46"/>
  <c r="AO288" i="46"/>
  <c r="AO284" i="46"/>
  <c r="AO275" i="46"/>
  <c r="AG1547" i="79"/>
  <c r="AK1353"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3" i="79"/>
  <c r="AI1547" i="79"/>
  <c r="AG1177" i="79"/>
  <c r="AG1353" i="79"/>
  <c r="AJ1547" i="79"/>
  <c r="AK401" i="79"/>
  <c r="AK400" i="79"/>
  <c r="AK399" i="79"/>
  <c r="AJ210" i="79"/>
  <c r="AJ214" i="79"/>
  <c r="AJ218" i="79"/>
  <c r="AJ209" i="79"/>
  <c r="AJ213" i="79"/>
  <c r="AJ217" i="79"/>
  <c r="AJ215" i="79"/>
  <c r="AJ208" i="79"/>
  <c r="AJ216" i="79"/>
  <c r="AJ211" i="79"/>
  <c r="AJ219" i="79"/>
  <c r="AJ212" i="79"/>
  <c r="AG784" i="79"/>
  <c r="AG787" i="79"/>
  <c r="AG785" i="79"/>
  <c r="AG786"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2" i="79"/>
  <c r="AG981"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768" i="79"/>
  <c r="AJ578" i="79"/>
  <c r="AI385" i="79"/>
  <c r="AH578" i="79"/>
  <c r="AG578" i="79"/>
  <c r="AJ385" i="79"/>
  <c r="AI578" i="79"/>
  <c r="AK385" i="79"/>
  <c r="AK578" i="79"/>
  <c r="AJ768" i="79"/>
  <c r="AG401" i="79"/>
  <c r="AG400" i="79"/>
  <c r="AH195" i="79"/>
  <c r="AG195" i="79"/>
  <c r="AJ195" i="79"/>
  <c r="AI195" i="79"/>
  <c r="AI768" i="79"/>
  <c r="AK195" i="79"/>
  <c r="AK768"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4" i="79" l="1"/>
  <c r="AF1691" i="79"/>
  <c r="AF1694" i="79" s="1"/>
  <c r="AF1550" i="79"/>
  <c r="AF1560" i="79" s="1"/>
  <c r="AF1637" i="79"/>
  <c r="AF1664" i="79"/>
  <c r="AE1637" i="79"/>
  <c r="AE1584" i="79"/>
  <c r="AE1664" i="79"/>
  <c r="AE1691" i="79"/>
  <c r="AE1694" i="79" s="1"/>
  <c r="AE1550" i="79"/>
  <c r="AN1637" i="79"/>
  <c r="AN1610" i="79"/>
  <c r="AQ1610" i="79"/>
  <c r="AL1610" i="79"/>
  <c r="AL1637" i="79"/>
  <c r="AR1610" i="79"/>
  <c r="AO1610" i="79"/>
  <c r="AO1584" i="79"/>
  <c r="AP1637" i="79"/>
  <c r="AM1691" i="79"/>
  <c r="AM1694" i="79" s="1"/>
  <c r="AN1550" i="79"/>
  <c r="AQ1637" i="79"/>
  <c r="AL1584" i="79"/>
  <c r="AR1637" i="79"/>
  <c r="AO1637" i="79"/>
  <c r="AP1691" i="79"/>
  <c r="AP1694" i="79" s="1"/>
  <c r="AM1664" i="79"/>
  <c r="AN1691" i="79"/>
  <c r="AN1694" i="79" s="1"/>
  <c r="AQ1584" i="79"/>
  <c r="AQ1664" i="79"/>
  <c r="AL1664" i="79"/>
  <c r="AR1584" i="79"/>
  <c r="AR1550" i="79"/>
  <c r="AO1664" i="79"/>
  <c r="AP1550" i="79"/>
  <c r="AP1584" i="79"/>
  <c r="AM1550" i="79"/>
  <c r="AQ1550" i="79"/>
  <c r="AR1664" i="79"/>
  <c r="AP1610" i="79"/>
  <c r="AM1584" i="79"/>
  <c r="AN1584" i="79"/>
  <c r="AL1691" i="79"/>
  <c r="AL1694" i="79" s="1"/>
  <c r="AP1664" i="79"/>
  <c r="AM1637" i="79"/>
  <c r="AM1610" i="79"/>
  <c r="AO1691" i="79"/>
  <c r="AO1694" i="79" s="1"/>
  <c r="AN1664" i="79"/>
  <c r="AR1691" i="79"/>
  <c r="AR1694" i="79" s="1"/>
  <c r="AQ1691" i="79"/>
  <c r="AQ1694" i="79" s="1"/>
  <c r="AO1550" i="79"/>
  <c r="AL1550" i="79"/>
  <c r="AI1691" i="79"/>
  <c r="AI1694" i="79" s="1"/>
  <c r="AK1610" i="79"/>
  <c r="AK1637" i="79"/>
  <c r="AH1637" i="79"/>
  <c r="AG1550" i="79"/>
  <c r="AG1560" i="79" s="1"/>
  <c r="AG1691" i="79"/>
  <c r="AG1694" i="79" s="1"/>
  <c r="AJ1610" i="79"/>
  <c r="AI1584" i="79"/>
  <c r="AH1610" i="79"/>
  <c r="AK1550" i="79"/>
  <c r="AK1691" i="79"/>
  <c r="AK1694" i="79" s="1"/>
  <c r="AH1664" i="79"/>
  <c r="AF1610" i="79"/>
  <c r="AI1610" i="79"/>
  <c r="AK1664" i="79"/>
  <c r="AH1550" i="79"/>
  <c r="AH1584" i="79"/>
  <c r="AG1610" i="79"/>
  <c r="AG1584" i="79"/>
  <c r="AJ1584" i="79"/>
  <c r="AJ1550" i="79"/>
  <c r="AE1610" i="79"/>
  <c r="AE1615" i="79" s="1"/>
  <c r="AI1550" i="79"/>
  <c r="AK1584" i="79"/>
  <c r="AH1691" i="79"/>
  <c r="AH1694" i="79" s="1"/>
  <c r="AG1664" i="79"/>
  <c r="AJ1637" i="79"/>
  <c r="AJ1664" i="79"/>
  <c r="AI1637" i="79"/>
  <c r="AI1664" i="79"/>
  <c r="AG1637" i="79"/>
  <c r="AJ1691" i="79"/>
  <c r="AJ1694" i="79" s="1"/>
  <c r="O17" i="45"/>
  <c r="N17" i="45"/>
  <c r="M17" i="45"/>
  <c r="L17" i="45"/>
  <c r="U60" i="46"/>
  <c r="U57" i="46"/>
  <c r="AH1560" i="79" l="1"/>
  <c r="AH1564" i="79"/>
  <c r="M30" i="45"/>
  <c r="D132" i="45" s="1"/>
  <c r="AF966" i="79" s="1"/>
  <c r="AF967" i="79" s="1"/>
  <c r="M23" i="45"/>
  <c r="C132" i="45" s="1"/>
  <c r="AE966" i="79" s="1"/>
  <c r="L30" i="45"/>
  <c r="D131" i="45" s="1"/>
  <c r="AF771" i="79" s="1"/>
  <c r="L23" i="45"/>
  <c r="C131" i="45" s="1"/>
  <c r="AE771" i="79" s="1"/>
  <c r="N23" i="45"/>
  <c r="C133" i="45" s="1"/>
  <c r="AE1161" i="79" s="1"/>
  <c r="N30" i="45"/>
  <c r="D133" i="45" s="1"/>
  <c r="AF1161" i="79" s="1"/>
  <c r="AF1170" i="79" s="1"/>
  <c r="O23" i="45"/>
  <c r="C134" i="45" s="1"/>
  <c r="AE1356" i="79" s="1"/>
  <c r="O30" i="45"/>
  <c r="AF1356" i="79" s="1"/>
  <c r="AF1366" i="79" s="1"/>
  <c r="AE1555" i="79"/>
  <c r="AE1560" i="79"/>
  <c r="AP147" i="46"/>
  <c r="AH1611" i="79" s="1"/>
  <c r="AP148" i="46"/>
  <c r="AH1638" i="79" s="1"/>
  <c r="AP141" i="46"/>
  <c r="AP150" i="46"/>
  <c r="AH1692" i="79" s="1"/>
  <c r="AO147" i="46"/>
  <c r="AG1611" i="79" s="1"/>
  <c r="AO140" i="46"/>
  <c r="AO141" i="46"/>
  <c r="AO146" i="46"/>
  <c r="AG1585" i="79" s="1"/>
  <c r="AP137" i="46"/>
  <c r="AO136" i="46"/>
  <c r="AO142" i="46"/>
  <c r="AP135" i="46"/>
  <c r="AP136" i="46"/>
  <c r="AP138" i="46"/>
  <c r="AP145" i="46"/>
  <c r="AO135" i="46"/>
  <c r="AO138" i="46"/>
  <c r="AO144" i="46"/>
  <c r="AO145" i="46"/>
  <c r="AG1551" i="79" s="1"/>
  <c r="AP143" i="46"/>
  <c r="AP142" i="46"/>
  <c r="AO137" i="46"/>
  <c r="AP139" i="46"/>
  <c r="AP140" i="46"/>
  <c r="AP146" i="46"/>
  <c r="AP149" i="46"/>
  <c r="AH1665" i="79" s="1"/>
  <c r="AO139" i="46"/>
  <c r="AO149" i="46"/>
  <c r="AG1665" i="79" s="1"/>
  <c r="AO148" i="46"/>
  <c r="AO150" i="46"/>
  <c r="AG1692" i="79" s="1"/>
  <c r="AO127" i="46"/>
  <c r="AP144" i="46"/>
  <c r="AO143" i="46"/>
  <c r="AG1693" i="79"/>
  <c r="AG1701" i="79"/>
  <c r="AG1698" i="79"/>
  <c r="AG1702" i="79"/>
  <c r="AG1695" i="79"/>
  <c r="AG1699" i="79"/>
  <c r="AG1703" i="79"/>
  <c r="AG1700" i="79"/>
  <c r="AG1696" i="79"/>
  <c r="AM1614" i="79"/>
  <c r="AM1618" i="79"/>
  <c r="AM1611" i="79"/>
  <c r="AM1612" i="79"/>
  <c r="AM1620" i="79"/>
  <c r="AM1615" i="79"/>
  <c r="AM1619" i="79"/>
  <c r="AM1622" i="79"/>
  <c r="AM1617" i="79"/>
  <c r="AM1621" i="79"/>
  <c r="AM1613" i="79"/>
  <c r="AQ1554" i="79"/>
  <c r="AQ1558" i="79"/>
  <c r="AQ1561" i="79"/>
  <c r="AQ1551" i="79"/>
  <c r="AQ1560" i="79" s="1"/>
  <c r="AQ1552" i="79"/>
  <c r="AQ1562" i="79"/>
  <c r="AQ1557" i="79"/>
  <c r="AQ1553" i="79"/>
  <c r="AQ1555" i="79"/>
  <c r="AQ1559" i="79"/>
  <c r="AP1692" i="79"/>
  <c r="AP1696" i="79"/>
  <c r="AP1700" i="79"/>
  <c r="AP1693" i="79"/>
  <c r="AP1701" i="79"/>
  <c r="AP1698" i="79"/>
  <c r="AP1702" i="79"/>
  <c r="AP1699" i="79"/>
  <c r="AP1703" i="79"/>
  <c r="AP1695" i="79"/>
  <c r="AO1586" i="79"/>
  <c r="AO1594" i="79"/>
  <c r="AO1587" i="79"/>
  <c r="AO1591" i="79"/>
  <c r="AO1595" i="79"/>
  <c r="AO1588" i="79"/>
  <c r="AO1592" i="79"/>
  <c r="AO1596" i="79"/>
  <c r="AO1589" i="79"/>
  <c r="AO1593" i="79"/>
  <c r="AO1585" i="79"/>
  <c r="AF1667" i="79"/>
  <c r="AF1671" i="79"/>
  <c r="AF1675" i="79"/>
  <c r="AF1665" i="79"/>
  <c r="AF1669" i="79"/>
  <c r="AF1673" i="79"/>
  <c r="AF1676" i="79"/>
  <c r="AF1666" i="79"/>
  <c r="AF1668" i="79"/>
  <c r="AF1672" i="79"/>
  <c r="AF1670" i="79"/>
  <c r="AF1674" i="79"/>
  <c r="AI1641" i="79"/>
  <c r="AI1639" i="79"/>
  <c r="AI1638" i="79"/>
  <c r="AI1642" i="79"/>
  <c r="AI1646" i="79"/>
  <c r="AI1640" i="79"/>
  <c r="AI1647" i="79"/>
  <c r="AI1644" i="79"/>
  <c r="AI1648" i="79"/>
  <c r="AI1645" i="79"/>
  <c r="AI1649" i="79"/>
  <c r="AH1696" i="79"/>
  <c r="AH1700" i="79"/>
  <c r="AH1693" i="79"/>
  <c r="AH1701" i="79"/>
  <c r="AH1698" i="79"/>
  <c r="AH1702" i="79"/>
  <c r="AH1695" i="79"/>
  <c r="AH1699" i="79"/>
  <c r="AH1703" i="79"/>
  <c r="AJ1553" i="79"/>
  <c r="AJ1557" i="79"/>
  <c r="AJ1554" i="79"/>
  <c r="AJ1551" i="79"/>
  <c r="AJ1560" i="79" s="1"/>
  <c r="AJ1555" i="79"/>
  <c r="AJ1559" i="79"/>
  <c r="AJ1562" i="79"/>
  <c r="AJ1558" i="79"/>
  <c r="AJ1552" i="79"/>
  <c r="AJ1561" i="79"/>
  <c r="AH1585" i="79"/>
  <c r="AH1589" i="79"/>
  <c r="AH1593" i="79"/>
  <c r="AH1586" i="79"/>
  <c r="AH1594" i="79"/>
  <c r="AH1587" i="79"/>
  <c r="AH1591" i="79"/>
  <c r="AH1595" i="79"/>
  <c r="AH1592" i="79"/>
  <c r="AH1596" i="79"/>
  <c r="AH1588" i="79"/>
  <c r="AF1613" i="79"/>
  <c r="AF1617" i="79"/>
  <c r="AF1611" i="79"/>
  <c r="AF1615" i="79"/>
  <c r="AF1619" i="79"/>
  <c r="AF1621" i="79"/>
  <c r="AF1622" i="79"/>
  <c r="AF1612" i="79"/>
  <c r="AF1614" i="79"/>
  <c r="AF1618" i="79"/>
  <c r="AF1620" i="79"/>
  <c r="AF1616" i="79"/>
  <c r="AH1615" i="79"/>
  <c r="AH1619" i="79"/>
  <c r="AH1612" i="79"/>
  <c r="AH1613" i="79"/>
  <c r="AH1617" i="79"/>
  <c r="AH1620" i="79"/>
  <c r="AH1621" i="79"/>
  <c r="AH1614" i="79"/>
  <c r="AH1618" i="79"/>
  <c r="AH1622" i="79"/>
  <c r="AG1552" i="79"/>
  <c r="AG1553" i="79"/>
  <c r="AG1554" i="79"/>
  <c r="AG1558" i="79"/>
  <c r="AG1561" i="79"/>
  <c r="AG1557" i="79"/>
  <c r="AG1559" i="79"/>
  <c r="AG1555" i="79"/>
  <c r="AG1562" i="79"/>
  <c r="AI1695" i="79"/>
  <c r="AI1699" i="79"/>
  <c r="AI1703" i="79"/>
  <c r="AI1692" i="79"/>
  <c r="AI1696" i="79"/>
  <c r="AI1700" i="79"/>
  <c r="AI1693" i="79"/>
  <c r="AI1701" i="79"/>
  <c r="AI1702" i="79"/>
  <c r="AI1698" i="79"/>
  <c r="AR1698" i="79"/>
  <c r="AR1702" i="79"/>
  <c r="AR1695" i="79"/>
  <c r="AR1699" i="79"/>
  <c r="AR1703" i="79"/>
  <c r="AR1692" i="79"/>
  <c r="AR1696" i="79"/>
  <c r="AR1700" i="79"/>
  <c r="AR1693" i="79"/>
  <c r="AR1701" i="79"/>
  <c r="AM1641" i="79"/>
  <c r="AM1639" i="79"/>
  <c r="AM1642" i="79"/>
  <c r="AM1646" i="79"/>
  <c r="AM1647" i="79"/>
  <c r="AM1638" i="79"/>
  <c r="AM1644" i="79"/>
  <c r="AM1648" i="79"/>
  <c r="AM1645" i="79"/>
  <c r="AM1640" i="79"/>
  <c r="AM1649" i="79"/>
  <c r="AM1588" i="79"/>
  <c r="AM1592" i="79"/>
  <c r="AM1596" i="79"/>
  <c r="AM1585" i="79"/>
  <c r="AM1589" i="79"/>
  <c r="AM1593" i="79"/>
  <c r="AM1586" i="79"/>
  <c r="AM1594" i="79"/>
  <c r="AM1595" i="79"/>
  <c r="AM1587" i="79"/>
  <c r="AM1591" i="79"/>
  <c r="AM1554" i="79"/>
  <c r="AM1558" i="79"/>
  <c r="AM1561" i="79"/>
  <c r="AM1551" i="79"/>
  <c r="AM1560" i="79" s="1"/>
  <c r="AM1552" i="79"/>
  <c r="AM1555" i="79"/>
  <c r="AM1559" i="79"/>
  <c r="AM1553" i="79"/>
  <c r="AM1562" i="79"/>
  <c r="AM1557" i="79"/>
  <c r="AR1553" i="79"/>
  <c r="AR1557" i="79"/>
  <c r="AR1554" i="79"/>
  <c r="AR1551" i="79"/>
  <c r="AR1560" i="79" s="1"/>
  <c r="AR1555" i="79"/>
  <c r="AR1559" i="79"/>
  <c r="AR1562" i="79"/>
  <c r="AR1558" i="79"/>
  <c r="AR1561" i="79"/>
  <c r="AR1552" i="79"/>
  <c r="AQ1588" i="79"/>
  <c r="AQ1592" i="79"/>
  <c r="AQ1596" i="79"/>
  <c r="AQ1585" i="79"/>
  <c r="AQ1589" i="79"/>
  <c r="AQ1593" i="79"/>
  <c r="AQ1586" i="79"/>
  <c r="AQ1594" i="79"/>
  <c r="AQ1591" i="79"/>
  <c r="AQ1595" i="79"/>
  <c r="AQ1587" i="79"/>
  <c r="AO1639" i="79"/>
  <c r="AO1641" i="79"/>
  <c r="AO1640" i="79"/>
  <c r="AO1644" i="79"/>
  <c r="AO1648" i="79"/>
  <c r="AO1645" i="79"/>
  <c r="AO1649" i="79"/>
  <c r="AO1642" i="79"/>
  <c r="AO1646" i="79"/>
  <c r="AO1638" i="79"/>
  <c r="AO1647" i="79"/>
  <c r="AN1553" i="79"/>
  <c r="AN1557" i="79"/>
  <c r="AN1554" i="79"/>
  <c r="AN1551" i="79"/>
  <c r="AN1560" i="79" s="1"/>
  <c r="AN1555" i="79"/>
  <c r="AN1559" i="79"/>
  <c r="AN1562" i="79"/>
  <c r="AN1561" i="79"/>
  <c r="AN1552" i="79"/>
  <c r="AN1558" i="79"/>
  <c r="AO1612" i="79"/>
  <c r="AO1614" i="79"/>
  <c r="AO1618" i="79"/>
  <c r="AO1613" i="79"/>
  <c r="AO1617" i="79"/>
  <c r="AO1620" i="79"/>
  <c r="AO1611" i="79"/>
  <c r="AO1615" i="79"/>
  <c r="AO1619" i="79"/>
  <c r="AO1621" i="79"/>
  <c r="AO1622" i="79"/>
  <c r="AQ1614" i="79"/>
  <c r="AQ1618" i="79"/>
  <c r="AQ1611" i="79"/>
  <c r="AQ1612" i="79"/>
  <c r="AQ1622" i="79"/>
  <c r="AQ1613" i="79"/>
  <c r="AQ1617" i="79"/>
  <c r="AQ1615" i="79"/>
  <c r="AQ1619" i="79"/>
  <c r="AQ1620" i="79"/>
  <c r="AQ1621" i="79"/>
  <c r="AF775" i="79"/>
  <c r="AF779" i="79"/>
  <c r="AF772" i="79"/>
  <c r="AF776" i="79"/>
  <c r="AF773" i="79"/>
  <c r="AF777" i="79"/>
  <c r="AF778" i="79"/>
  <c r="AF774" i="79"/>
  <c r="AF1587" i="79"/>
  <c r="AF1591" i="79"/>
  <c r="AF1595" i="79"/>
  <c r="AF1588" i="79"/>
  <c r="AF1592" i="79"/>
  <c r="AF1596" i="79"/>
  <c r="AF1585" i="79"/>
  <c r="AF1589" i="79"/>
  <c r="AF1593" i="79"/>
  <c r="AF1586" i="79"/>
  <c r="AF1590" i="79"/>
  <c r="AF1594" i="79"/>
  <c r="AI1668" i="79"/>
  <c r="AI1672" i="79"/>
  <c r="AI1676" i="79"/>
  <c r="AI1665" i="79"/>
  <c r="AI1666" i="79"/>
  <c r="AI1674" i="79"/>
  <c r="AI1667" i="79"/>
  <c r="AI1671" i="79"/>
  <c r="AI1669" i="79"/>
  <c r="AI1673" i="79"/>
  <c r="AI1675" i="79"/>
  <c r="AI1614" i="79"/>
  <c r="AI1618" i="79"/>
  <c r="AI1611" i="79"/>
  <c r="AI1612" i="79"/>
  <c r="AI1620" i="79"/>
  <c r="AI1622" i="79"/>
  <c r="AI1613" i="79"/>
  <c r="AI1617" i="79"/>
  <c r="AI1615" i="79"/>
  <c r="AI1619" i="79"/>
  <c r="AI1621" i="79"/>
  <c r="AK1612" i="79"/>
  <c r="AK1620" i="79"/>
  <c r="AK1614" i="79"/>
  <c r="AK1618" i="79"/>
  <c r="AK1611" i="79"/>
  <c r="AK1621" i="79"/>
  <c r="AK1613" i="79"/>
  <c r="AK1617" i="79"/>
  <c r="AK1622" i="79"/>
  <c r="AK1615" i="79"/>
  <c r="AK1619" i="79"/>
  <c r="AO1666" i="79"/>
  <c r="AO1674" i="79"/>
  <c r="AO1668" i="79"/>
  <c r="AO1672" i="79"/>
  <c r="AO1676" i="79"/>
  <c r="AO1665" i="79"/>
  <c r="AO1667" i="79"/>
  <c r="AO1671" i="79"/>
  <c r="AO1669" i="79"/>
  <c r="AO1673" i="79"/>
  <c r="AO1675" i="79"/>
  <c r="AL1611" i="79"/>
  <c r="AL1615" i="79"/>
  <c r="AL1619" i="79"/>
  <c r="AL1613" i="79"/>
  <c r="AL1617" i="79"/>
  <c r="AL1612" i="79"/>
  <c r="AL1614" i="79"/>
  <c r="AL1618" i="79"/>
  <c r="AL1620" i="79"/>
  <c r="AL1621" i="79"/>
  <c r="AL1622" i="79"/>
  <c r="AJ1667" i="79"/>
  <c r="AJ1671" i="79"/>
  <c r="AJ1675" i="79"/>
  <c r="AJ1665" i="79"/>
  <c r="AJ1669" i="79"/>
  <c r="AJ1673" i="79"/>
  <c r="AJ1668" i="79"/>
  <c r="AJ1672" i="79"/>
  <c r="AJ1674" i="79"/>
  <c r="AJ1666" i="79"/>
  <c r="AJ1676" i="79"/>
  <c r="AJ1587" i="79"/>
  <c r="AJ1591" i="79"/>
  <c r="AJ1595" i="79"/>
  <c r="AJ1588" i="79"/>
  <c r="AJ1592" i="79"/>
  <c r="AJ1596" i="79"/>
  <c r="AJ1585" i="79"/>
  <c r="AJ1589" i="79"/>
  <c r="AJ1593" i="79"/>
  <c r="AJ1594" i="79"/>
  <c r="AJ1586" i="79"/>
  <c r="AI1588" i="79"/>
  <c r="AI1592" i="79"/>
  <c r="AI1596" i="79"/>
  <c r="AI1585" i="79"/>
  <c r="AI1589" i="79"/>
  <c r="AI1593" i="79"/>
  <c r="AI1586" i="79"/>
  <c r="AI1594" i="79"/>
  <c r="AI1587" i="79"/>
  <c r="AI1591" i="79"/>
  <c r="AI1595" i="79"/>
  <c r="AL1551" i="79"/>
  <c r="AL1560" i="79" s="1"/>
  <c r="AL1555" i="79"/>
  <c r="AL1559" i="79"/>
  <c r="AL1562" i="79"/>
  <c r="AL1552" i="79"/>
  <c r="AL1553" i="79"/>
  <c r="AL1557" i="79"/>
  <c r="AL1554" i="79"/>
  <c r="AL1558" i="79"/>
  <c r="AL1561" i="79"/>
  <c r="AN1667" i="79"/>
  <c r="AN1671" i="79"/>
  <c r="AN1675" i="79"/>
  <c r="AN1665" i="79"/>
  <c r="AN1669" i="79"/>
  <c r="AN1673" i="79"/>
  <c r="AN1676" i="79"/>
  <c r="AN1668" i="79"/>
  <c r="AN1672" i="79"/>
  <c r="AN1666" i="79"/>
  <c r="AN1674" i="79"/>
  <c r="AP1665" i="79"/>
  <c r="AP1669" i="79"/>
  <c r="AP1673" i="79"/>
  <c r="AP1666" i="79"/>
  <c r="AP1667" i="79"/>
  <c r="AP1671" i="79"/>
  <c r="AP1675" i="79"/>
  <c r="AP1674" i="79"/>
  <c r="AP1676" i="79"/>
  <c r="AP1672" i="79"/>
  <c r="AP1668" i="79"/>
  <c r="AP1611" i="79"/>
  <c r="AP1615" i="79"/>
  <c r="AP1619" i="79"/>
  <c r="AP1613" i="79"/>
  <c r="AP1617" i="79"/>
  <c r="AP1620" i="79"/>
  <c r="AP1612" i="79"/>
  <c r="AP1621" i="79"/>
  <c r="AP1622" i="79"/>
  <c r="AP1614" i="79"/>
  <c r="AP1618" i="79"/>
  <c r="AP1585" i="79"/>
  <c r="AP1589" i="79"/>
  <c r="AP1593" i="79"/>
  <c r="AP1586" i="79"/>
  <c r="AP1594" i="79"/>
  <c r="AP1587" i="79"/>
  <c r="AP1591" i="79"/>
  <c r="AP1595" i="79"/>
  <c r="AP1596" i="79"/>
  <c r="AP1588" i="79"/>
  <c r="AP1592" i="79"/>
  <c r="AR1587" i="79"/>
  <c r="AR1591" i="79"/>
  <c r="AR1595" i="79"/>
  <c r="AR1588" i="79"/>
  <c r="AR1592" i="79"/>
  <c r="AR1596" i="79"/>
  <c r="AR1585" i="79"/>
  <c r="AR1589" i="79"/>
  <c r="AR1593" i="79"/>
  <c r="AR1594" i="79"/>
  <c r="AR1586" i="79"/>
  <c r="AN1698" i="79"/>
  <c r="AN1702" i="79"/>
  <c r="AN1695" i="79"/>
  <c r="AN1699" i="79"/>
  <c r="AN1703" i="79"/>
  <c r="AN1692" i="79"/>
  <c r="AN1696" i="79"/>
  <c r="AN1700" i="79"/>
  <c r="AN1701" i="79"/>
  <c r="AN1693" i="79"/>
  <c r="AR1640" i="79"/>
  <c r="AR1638" i="79"/>
  <c r="AR1641" i="79"/>
  <c r="AR1645" i="79"/>
  <c r="AR1649" i="79"/>
  <c r="AR1642" i="79"/>
  <c r="AR1646" i="79"/>
  <c r="AR1647" i="79"/>
  <c r="AR1644" i="79"/>
  <c r="AR1648" i="79"/>
  <c r="AR1639" i="79"/>
  <c r="AM1695" i="79"/>
  <c r="AM1699" i="79"/>
  <c r="AM1703" i="79"/>
  <c r="AM1692" i="79"/>
  <c r="AM1696" i="79"/>
  <c r="AM1700" i="79"/>
  <c r="AM1693" i="79"/>
  <c r="AM1701" i="79"/>
  <c r="AM1698" i="79"/>
  <c r="AM1702" i="79"/>
  <c r="AR1613" i="79"/>
  <c r="AR1617" i="79"/>
  <c r="AR1611" i="79"/>
  <c r="AR1615" i="79"/>
  <c r="AR1619" i="79"/>
  <c r="AR1614" i="79"/>
  <c r="AR1618" i="79"/>
  <c r="AR1621" i="79"/>
  <c r="AR1622" i="79"/>
  <c r="AR1612" i="79"/>
  <c r="AR1620" i="79"/>
  <c r="AN1613" i="79"/>
  <c r="AN1617" i="79"/>
  <c r="AN1611" i="79"/>
  <c r="AN1615" i="79"/>
  <c r="AN1619" i="79"/>
  <c r="AN1621" i="79"/>
  <c r="AN1612" i="79"/>
  <c r="AN1622" i="79"/>
  <c r="AN1614" i="79"/>
  <c r="AN1618" i="79"/>
  <c r="AN1620" i="79"/>
  <c r="AE1646" i="79"/>
  <c r="AE1649" i="79"/>
  <c r="AE1645" i="79"/>
  <c r="AE1642" i="79"/>
  <c r="AE1648" i="79"/>
  <c r="AE1644" i="79"/>
  <c r="AE1647" i="79"/>
  <c r="AE1643" i="79"/>
  <c r="AF968" i="79"/>
  <c r="AF1553" i="79"/>
  <c r="AF1557" i="79"/>
  <c r="AF1554" i="79"/>
  <c r="AF1551" i="79"/>
  <c r="AF1555" i="79"/>
  <c r="AF1559" i="79"/>
  <c r="AF1562" i="79"/>
  <c r="AF1552" i="79"/>
  <c r="AF1561" i="79"/>
  <c r="AF1558" i="79"/>
  <c r="AF1556" i="79"/>
  <c r="AG1666" i="79"/>
  <c r="AG1674" i="79"/>
  <c r="AG1667" i="79"/>
  <c r="AG1668" i="79"/>
  <c r="AG1672" i="79"/>
  <c r="AG1676" i="79"/>
  <c r="AG1671" i="79"/>
  <c r="AG1669" i="79"/>
  <c r="AG1673" i="79"/>
  <c r="AG1675" i="79"/>
  <c r="AG1612" i="79"/>
  <c r="AG1620" i="79"/>
  <c r="AG1614" i="79"/>
  <c r="AG1618" i="79"/>
  <c r="AG1613" i="79"/>
  <c r="AG1617" i="79"/>
  <c r="AG1615" i="79"/>
  <c r="AG1619" i="79"/>
  <c r="AG1621" i="79"/>
  <c r="AG1622" i="79"/>
  <c r="AK1552" i="79"/>
  <c r="AK1553" i="79"/>
  <c r="AK1554" i="79"/>
  <c r="AK1558" i="79"/>
  <c r="AK1561" i="79"/>
  <c r="AK1562" i="79"/>
  <c r="AK1551" i="79"/>
  <c r="AK1560" i="79" s="1"/>
  <c r="AK1557" i="79"/>
  <c r="AK1559" i="79"/>
  <c r="AK1555" i="79"/>
  <c r="AQ1695" i="79"/>
  <c r="AQ1699" i="79"/>
  <c r="AQ1703" i="79"/>
  <c r="AQ1692" i="79"/>
  <c r="AQ1696" i="79"/>
  <c r="AQ1700" i="79"/>
  <c r="AQ1693" i="79"/>
  <c r="AQ1701" i="79"/>
  <c r="AQ1698" i="79"/>
  <c r="AQ1702" i="79"/>
  <c r="AN1587" i="79"/>
  <c r="AN1591" i="79"/>
  <c r="AN1595" i="79"/>
  <c r="AN1588" i="79"/>
  <c r="AN1592" i="79"/>
  <c r="AN1596" i="79"/>
  <c r="AN1585" i="79"/>
  <c r="AN1589" i="79"/>
  <c r="AN1593" i="79"/>
  <c r="AN1594" i="79"/>
  <c r="AN1586" i="79"/>
  <c r="AQ1668" i="79"/>
  <c r="AQ1672" i="79"/>
  <c r="AQ1676" i="79"/>
  <c r="AQ1665" i="79"/>
  <c r="AQ1666" i="79"/>
  <c r="AQ1674" i="79"/>
  <c r="AQ1667" i="79"/>
  <c r="AQ1671" i="79"/>
  <c r="AQ1669" i="79"/>
  <c r="AQ1673" i="79"/>
  <c r="AQ1675" i="79"/>
  <c r="AQ1641" i="79"/>
  <c r="AQ1639" i="79"/>
  <c r="AQ1638" i="79"/>
  <c r="AQ1642" i="79"/>
  <c r="AQ1646" i="79"/>
  <c r="AQ1640" i="79"/>
  <c r="AQ1647" i="79"/>
  <c r="AQ1644" i="79"/>
  <c r="AQ1648" i="79"/>
  <c r="AQ1649" i="79"/>
  <c r="AQ1645" i="79"/>
  <c r="AJ1698" i="79"/>
  <c r="AJ1702" i="79"/>
  <c r="AJ1695" i="79"/>
  <c r="AJ1699" i="79"/>
  <c r="AJ1703" i="79"/>
  <c r="AJ1692" i="79"/>
  <c r="AJ1696" i="79"/>
  <c r="AJ1700" i="79"/>
  <c r="AJ1701" i="79"/>
  <c r="AJ1693" i="79"/>
  <c r="AK1586" i="79"/>
  <c r="AK1594" i="79"/>
  <c r="AK1587" i="79"/>
  <c r="AK1591" i="79"/>
  <c r="AK1595" i="79"/>
  <c r="AK1588" i="79"/>
  <c r="AK1592" i="79"/>
  <c r="AK1596" i="79"/>
  <c r="AK1593" i="79"/>
  <c r="AK1585" i="79"/>
  <c r="AK1589" i="79"/>
  <c r="AH1551" i="79"/>
  <c r="AH1555" i="79"/>
  <c r="AH1559" i="79"/>
  <c r="AH1562" i="79"/>
  <c r="AH1552" i="79"/>
  <c r="AH1553" i="79"/>
  <c r="AH1557" i="79"/>
  <c r="AH1561" i="79"/>
  <c r="AH1554" i="79"/>
  <c r="AH1558" i="79"/>
  <c r="AH1669" i="79"/>
  <c r="AH1673" i="79"/>
  <c r="AH1666" i="79"/>
  <c r="AH1667" i="79"/>
  <c r="AH1671" i="79"/>
  <c r="AH1675" i="79"/>
  <c r="AH1674" i="79"/>
  <c r="AH1676" i="79"/>
  <c r="AH1668" i="79"/>
  <c r="AH1672" i="79"/>
  <c r="AH1640" i="79"/>
  <c r="AH1647" i="79"/>
  <c r="AH1644" i="79"/>
  <c r="AH1648" i="79"/>
  <c r="AH1639" i="79"/>
  <c r="AH1645" i="79"/>
  <c r="AH1649" i="79"/>
  <c r="AH1641" i="79"/>
  <c r="AH1646" i="79"/>
  <c r="AH1642" i="79"/>
  <c r="AG1639" i="79"/>
  <c r="AG1641" i="79"/>
  <c r="AG1640" i="79"/>
  <c r="AG1644" i="79"/>
  <c r="AG1648" i="79"/>
  <c r="AG1645" i="79"/>
  <c r="AG1649" i="79"/>
  <c r="AG1642" i="79"/>
  <c r="AG1646" i="79"/>
  <c r="AG1638" i="79"/>
  <c r="AG1647" i="79"/>
  <c r="AJ1640" i="79"/>
  <c r="AJ1638" i="79"/>
  <c r="AJ1641" i="79"/>
  <c r="AJ1645" i="79"/>
  <c r="AJ1649" i="79"/>
  <c r="AJ1642" i="79"/>
  <c r="AJ1646" i="79"/>
  <c r="AJ1647" i="79"/>
  <c r="AJ1639" i="79"/>
  <c r="AJ1644" i="79"/>
  <c r="AJ1648" i="79"/>
  <c r="AI1554" i="79"/>
  <c r="AI1558" i="79"/>
  <c r="AI1561" i="79"/>
  <c r="AI1551" i="79"/>
  <c r="AI1560" i="79" s="1"/>
  <c r="AI1555" i="79"/>
  <c r="AI1552" i="79"/>
  <c r="AI1553" i="79"/>
  <c r="AI1562" i="79"/>
  <c r="AI1557" i="79"/>
  <c r="AI1559" i="79"/>
  <c r="AG1586" i="79"/>
  <c r="AG1594" i="79"/>
  <c r="AG1587" i="79"/>
  <c r="AG1591" i="79"/>
  <c r="AG1595" i="79"/>
  <c r="AG1588" i="79"/>
  <c r="AG1592" i="79"/>
  <c r="AG1596" i="79"/>
  <c r="AG1593" i="79"/>
  <c r="AG1589" i="79"/>
  <c r="AK1666" i="79"/>
  <c r="AK1674" i="79"/>
  <c r="AK1668" i="79"/>
  <c r="AK1672" i="79"/>
  <c r="AK1676" i="79"/>
  <c r="AK1675" i="79"/>
  <c r="AK1667" i="79"/>
  <c r="AK1671" i="79"/>
  <c r="AK1669" i="79"/>
  <c r="AK1673" i="79"/>
  <c r="AK1665" i="79"/>
  <c r="AK1693" i="79"/>
  <c r="AK1701" i="79"/>
  <c r="AK1698" i="79"/>
  <c r="AK1702" i="79"/>
  <c r="AK1695" i="79"/>
  <c r="AK1699" i="79"/>
  <c r="AK1703" i="79"/>
  <c r="AK1696" i="79"/>
  <c r="AK1700" i="79"/>
  <c r="AK1692" i="79"/>
  <c r="AJ1613" i="79"/>
  <c r="AJ1617" i="79"/>
  <c r="AJ1611" i="79"/>
  <c r="AJ1615" i="79"/>
  <c r="AJ1619" i="79"/>
  <c r="AJ1614" i="79"/>
  <c r="AJ1618" i="79"/>
  <c r="AJ1621" i="79"/>
  <c r="AJ1620" i="79"/>
  <c r="AJ1622" i="79"/>
  <c r="AJ1612" i="79"/>
  <c r="AK1639" i="79"/>
  <c r="AK1641" i="79"/>
  <c r="AK1644" i="79"/>
  <c r="AK1648" i="79"/>
  <c r="AK1638" i="79"/>
  <c r="AK1645" i="79"/>
  <c r="AK1649" i="79"/>
  <c r="AK1640" i="79"/>
  <c r="AK1642" i="79"/>
  <c r="AK1646" i="79"/>
  <c r="AK1647" i="79"/>
  <c r="AO1552" i="79"/>
  <c r="AO1553" i="79"/>
  <c r="AO1554" i="79"/>
  <c r="AO1558" i="79"/>
  <c r="AO1561" i="79"/>
  <c r="AO1557" i="79"/>
  <c r="AO1555" i="79"/>
  <c r="AO1559" i="79"/>
  <c r="AO1551" i="79"/>
  <c r="AO1560" i="79" s="1"/>
  <c r="AO1562" i="79"/>
  <c r="AO1693" i="79"/>
  <c r="AO1701" i="79"/>
  <c r="AO1698" i="79"/>
  <c r="AO1702" i="79"/>
  <c r="AO1695" i="79"/>
  <c r="AO1699" i="79"/>
  <c r="AO1703" i="79"/>
  <c r="AO1692" i="79"/>
  <c r="AO1696" i="79"/>
  <c r="AO1700" i="79"/>
  <c r="AL1692" i="79"/>
  <c r="AL1696" i="79"/>
  <c r="AL1700" i="79"/>
  <c r="AL1693" i="79"/>
  <c r="AL1701" i="79"/>
  <c r="AL1698" i="79"/>
  <c r="AL1702" i="79"/>
  <c r="AL1703" i="79"/>
  <c r="AL1695" i="79"/>
  <c r="AL1699" i="79"/>
  <c r="AR1667" i="79"/>
  <c r="AR1671" i="79"/>
  <c r="AR1675" i="79"/>
  <c r="AR1665" i="79"/>
  <c r="AR1669" i="79"/>
  <c r="AR1673" i="79"/>
  <c r="AR1666" i="79"/>
  <c r="AR1668" i="79"/>
  <c r="AR1672" i="79"/>
  <c r="AR1674" i="79"/>
  <c r="AR1676" i="79"/>
  <c r="AP1551" i="79"/>
  <c r="AP1560" i="79" s="1"/>
  <c r="AP1555" i="79"/>
  <c r="AP1559" i="79"/>
  <c r="AP1562" i="79"/>
  <c r="AP1552" i="79"/>
  <c r="AP1553" i="79"/>
  <c r="AP1557" i="79"/>
  <c r="AP1554" i="79"/>
  <c r="AP1561" i="79"/>
  <c r="AP1558" i="79"/>
  <c r="AL1665" i="79"/>
  <c r="AL1669" i="79"/>
  <c r="AL1673" i="79"/>
  <c r="AL1666" i="79"/>
  <c r="AL1667" i="79"/>
  <c r="AL1671" i="79"/>
  <c r="AL1675" i="79"/>
  <c r="AL1668" i="79"/>
  <c r="AL1672" i="79"/>
  <c r="AL1674" i="79"/>
  <c r="AL1676" i="79"/>
  <c r="AM1668" i="79"/>
  <c r="AM1672" i="79"/>
  <c r="AM1676" i="79"/>
  <c r="AM1665" i="79"/>
  <c r="AM1666" i="79"/>
  <c r="AM1674" i="79"/>
  <c r="AM1669" i="79"/>
  <c r="AM1673" i="79"/>
  <c r="AM1675" i="79"/>
  <c r="AM1667" i="79"/>
  <c r="AM1671" i="79"/>
  <c r="AL1585" i="79"/>
  <c r="AL1589" i="79"/>
  <c r="AL1593" i="79"/>
  <c r="AL1586" i="79"/>
  <c r="AL1594" i="79"/>
  <c r="AL1587" i="79"/>
  <c r="AL1591" i="79"/>
  <c r="AL1595" i="79"/>
  <c r="AL1588" i="79"/>
  <c r="AL1592" i="79"/>
  <c r="AL1596" i="79"/>
  <c r="AP1638" i="79"/>
  <c r="AP1640" i="79"/>
  <c r="AP1647" i="79"/>
  <c r="AP1644" i="79"/>
  <c r="AP1648" i="79"/>
  <c r="AP1639" i="79"/>
  <c r="AP1645" i="79"/>
  <c r="AP1649" i="79"/>
  <c r="AP1642" i="79"/>
  <c r="AP1641" i="79"/>
  <c r="AP1646" i="79"/>
  <c r="AL1638" i="79"/>
  <c r="AL1640" i="79"/>
  <c r="AL1639" i="79"/>
  <c r="AL1647" i="79"/>
  <c r="AL1641" i="79"/>
  <c r="AL1644" i="79"/>
  <c r="AL1648" i="79"/>
  <c r="AL1645" i="79"/>
  <c r="AL1649" i="79"/>
  <c r="AL1646" i="79"/>
  <c r="AL1642" i="79"/>
  <c r="AN1640" i="79"/>
  <c r="AN1638" i="79"/>
  <c r="AN1645" i="79"/>
  <c r="AN1649" i="79"/>
  <c r="AN1639" i="79"/>
  <c r="AN1642" i="79"/>
  <c r="AN1646" i="79"/>
  <c r="AN1641" i="79"/>
  <c r="AN1647" i="79"/>
  <c r="AN1648" i="79"/>
  <c r="AN1644" i="79"/>
  <c r="AF1640" i="79"/>
  <c r="AF1638" i="79"/>
  <c r="AF1645" i="79"/>
  <c r="AF1649" i="79"/>
  <c r="AF1639" i="79"/>
  <c r="AF1642" i="79"/>
  <c r="AF1646" i="79"/>
  <c r="AF1641" i="79"/>
  <c r="AF1643" i="79"/>
  <c r="AF1647" i="79"/>
  <c r="AF1644" i="79"/>
  <c r="AF1648" i="79"/>
  <c r="AF1698" i="79"/>
  <c r="AF1702" i="79"/>
  <c r="AF1695" i="79"/>
  <c r="AF1699" i="79"/>
  <c r="AF1703" i="79"/>
  <c r="AF1692" i="79"/>
  <c r="AF1696" i="79"/>
  <c r="AF1700" i="79"/>
  <c r="AF1701" i="79"/>
  <c r="AF1693" i="79"/>
  <c r="AF1697" i="79"/>
  <c r="AE1585" i="79"/>
  <c r="AE1586" i="79"/>
  <c r="AE1588" i="79"/>
  <c r="AE1587" i="79"/>
  <c r="AE1595" i="79"/>
  <c r="AE1594" i="79"/>
  <c r="AE1596" i="79"/>
  <c r="AE1592" i="79"/>
  <c r="AE1591" i="79"/>
  <c r="AE1593" i="79"/>
  <c r="AE1590" i="79"/>
  <c r="AE1589" i="79"/>
  <c r="AE1551" i="79"/>
  <c r="AE1553" i="79"/>
  <c r="AE1552" i="79"/>
  <c r="AE1554" i="79"/>
  <c r="AE1561" i="79"/>
  <c r="AE1556" i="79"/>
  <c r="AE1562" i="79"/>
  <c r="AE1558" i="79"/>
  <c r="AE1557" i="79"/>
  <c r="AE1559" i="79"/>
  <c r="AE1702" i="79"/>
  <c r="AE1698" i="79"/>
  <c r="AE1701" i="79"/>
  <c r="AE1697" i="79"/>
  <c r="AE1700" i="79"/>
  <c r="AE1696" i="79"/>
  <c r="AE1703" i="79"/>
  <c r="AE1699" i="79"/>
  <c r="AE1695" i="79"/>
  <c r="AE1693" i="79"/>
  <c r="AE1692" i="79"/>
  <c r="AE1641" i="79"/>
  <c r="AE1638" i="79"/>
  <c r="AE1639" i="79"/>
  <c r="AE1640" i="79"/>
  <c r="AE1613" i="79"/>
  <c r="AE1614" i="79"/>
  <c r="AE1612" i="79"/>
  <c r="AE1611" i="79"/>
  <c r="AE1621" i="79"/>
  <c r="AE1619" i="79"/>
  <c r="AE1622" i="79"/>
  <c r="AE1620" i="79"/>
  <c r="AE1616" i="79"/>
  <c r="AE1617" i="79"/>
  <c r="AE1618" i="79"/>
  <c r="AE1673" i="79"/>
  <c r="AE1669" i="79"/>
  <c r="AE1676" i="79"/>
  <c r="AE1672" i="79"/>
  <c r="AE1675" i="79"/>
  <c r="AE1671" i="79"/>
  <c r="AE1674" i="79"/>
  <c r="AE1670" i="79"/>
  <c r="AE1666" i="79"/>
  <c r="AE1668" i="79"/>
  <c r="AE1667" i="79"/>
  <c r="AE1665" i="79"/>
  <c r="N107" i="45"/>
  <c r="O133" i="45" s="1"/>
  <c r="N114" i="45"/>
  <c r="P133" i="45" s="1"/>
  <c r="N93" i="45"/>
  <c r="M133" i="45" s="1"/>
  <c r="N100" i="45"/>
  <c r="N133" i="45" s="1"/>
  <c r="N79" i="45"/>
  <c r="K133" i="45" s="1"/>
  <c r="N51" i="45"/>
  <c r="G133" i="45" s="1"/>
  <c r="N58" i="45"/>
  <c r="H133" i="45" s="1"/>
  <c r="E133" i="45"/>
  <c r="N65" i="45"/>
  <c r="I133" i="45" s="1"/>
  <c r="O72" i="45"/>
  <c r="J134" i="45" s="1"/>
  <c r="O79" i="45"/>
  <c r="K134" i="45" s="1"/>
  <c r="O107" i="45"/>
  <c r="O134" i="45" s="1"/>
  <c r="O86" i="45"/>
  <c r="L134" i="45" s="1"/>
  <c r="O93" i="45"/>
  <c r="M134" i="45" s="1"/>
  <c r="O114" i="45"/>
  <c r="P134" i="45" s="1"/>
  <c r="O100" i="45"/>
  <c r="N134" i="45" s="1"/>
  <c r="O65" i="45"/>
  <c r="I134" i="45" s="1"/>
  <c r="O37" i="45"/>
  <c r="E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M58" i="45"/>
  <c r="H132" i="45" s="1"/>
  <c r="M51" i="45"/>
  <c r="G132" i="45" s="1"/>
  <c r="M37" i="45"/>
  <c r="E132" i="45" s="1"/>
  <c r="M65" i="45"/>
  <c r="I132" i="45" s="1"/>
  <c r="AF974" i="79" l="1"/>
  <c r="AF973" i="79"/>
  <c r="AF1360" i="79"/>
  <c r="AF1169" i="79"/>
  <c r="AF1367" i="79"/>
  <c r="AF969" i="79"/>
  <c r="AF1362" i="79"/>
  <c r="AF972" i="79"/>
  <c r="AF975" i="79"/>
  <c r="AF971" i="79"/>
  <c r="AF970" i="79"/>
  <c r="AF1361" i="79"/>
  <c r="AF1166" i="79"/>
  <c r="AF1364" i="79"/>
  <c r="AF1358" i="79"/>
  <c r="AF1162" i="79"/>
  <c r="AF1165" i="79"/>
  <c r="AF1363" i="79"/>
  <c r="AF1163" i="79"/>
  <c r="AF1168" i="79"/>
  <c r="AF1359" i="79"/>
  <c r="AF1171" i="79"/>
  <c r="AF1164" i="79"/>
  <c r="AF1357" i="79"/>
  <c r="AF1167" i="79"/>
  <c r="AF1365" i="79"/>
  <c r="AE1563" i="79"/>
  <c r="AF1704" i="79"/>
  <c r="E117" i="43" s="1"/>
  <c r="AS1615" i="79"/>
  <c r="AS1620" i="79"/>
  <c r="AS1558" i="79"/>
  <c r="AE1677" i="79"/>
  <c r="D113" i="43" s="1"/>
  <c r="AS1672" i="79"/>
  <c r="AS1649" i="79"/>
  <c r="AS1596" i="79"/>
  <c r="AS1674" i="79"/>
  <c r="AS1676" i="79"/>
  <c r="AS1618" i="79"/>
  <c r="AS1622" i="79"/>
  <c r="AS1644" i="79"/>
  <c r="AS1642" i="79"/>
  <c r="AS1692" i="79"/>
  <c r="AE1704" i="79"/>
  <c r="D117" i="43" s="1"/>
  <c r="AS1703" i="79"/>
  <c r="AS1701" i="79"/>
  <c r="AS1562" i="79"/>
  <c r="AS1593" i="79"/>
  <c r="AS1594" i="79"/>
  <c r="AE1360" i="79"/>
  <c r="AE1357" i="79"/>
  <c r="AE1358" i="79"/>
  <c r="AE1359" i="79"/>
  <c r="AS1645" i="79"/>
  <c r="AS1699" i="79"/>
  <c r="AE1163" i="79"/>
  <c r="AE1165" i="79"/>
  <c r="AE1162" i="79"/>
  <c r="AE1164" i="79"/>
  <c r="AS1671" i="79"/>
  <c r="AS1669" i="79"/>
  <c r="AS1617" i="79"/>
  <c r="AS1619" i="79"/>
  <c r="AS1614" i="79"/>
  <c r="AS1648" i="79"/>
  <c r="AS1646" i="79"/>
  <c r="AS1693" i="79"/>
  <c r="AS1696" i="79"/>
  <c r="AS1698" i="79"/>
  <c r="AF1650" i="79"/>
  <c r="E109" i="43" s="1"/>
  <c r="AS1559" i="79"/>
  <c r="AS1591" i="79"/>
  <c r="AS1595" i="79"/>
  <c r="AS1694" i="79"/>
  <c r="AS1675" i="79"/>
  <c r="AS1673" i="79"/>
  <c r="AS1621" i="79"/>
  <c r="AE1650" i="79"/>
  <c r="D109" i="43" s="1"/>
  <c r="AS1647" i="79"/>
  <c r="AS1695" i="79"/>
  <c r="AS1700" i="79"/>
  <c r="AS1702" i="79"/>
  <c r="AS1557" i="79"/>
  <c r="AS1561" i="79"/>
  <c r="AS1553" i="79"/>
  <c r="AF1677" i="79"/>
  <c r="E113" i="43" s="1"/>
  <c r="AS1589" i="79"/>
  <c r="AS1592" i="79"/>
  <c r="AN1356" i="79"/>
  <c r="AQ1356" i="79"/>
  <c r="AL1356" i="79"/>
  <c r="AR1356" i="79"/>
  <c r="AO1356" i="79"/>
  <c r="AP1356" i="79"/>
  <c r="AM1356" i="79"/>
  <c r="AI1356" i="79"/>
  <c r="AK1356" i="79"/>
  <c r="AG1356" i="79"/>
  <c r="AH1356" i="79"/>
  <c r="AJ1356" i="79"/>
  <c r="AE1365" i="79"/>
  <c r="AE1367" i="79"/>
  <c r="AE1364" i="79"/>
  <c r="AE1363" i="79"/>
  <c r="AE1366" i="79"/>
  <c r="AE1362" i="79"/>
  <c r="AE1361" i="79"/>
  <c r="AE972" i="79"/>
  <c r="AE974" i="79"/>
  <c r="AE973" i="79"/>
  <c r="AE971" i="79"/>
  <c r="AE975" i="79"/>
  <c r="AN966" i="79"/>
  <c r="AR966" i="79"/>
  <c r="AL966" i="79"/>
  <c r="AO966" i="79"/>
  <c r="AQ966" i="79"/>
  <c r="AP966" i="79"/>
  <c r="AM966" i="79"/>
  <c r="AK966" i="79"/>
  <c r="AH966" i="79"/>
  <c r="AG966" i="79"/>
  <c r="AJ966" i="79"/>
  <c r="AI966" i="79"/>
  <c r="AL771" i="79"/>
  <c r="AR771" i="79"/>
  <c r="AP771" i="79"/>
  <c r="AN771" i="79"/>
  <c r="AM771" i="79"/>
  <c r="AQ771" i="79"/>
  <c r="AO771" i="79"/>
  <c r="AH771" i="79"/>
  <c r="AJ771" i="79"/>
  <c r="AI771" i="79"/>
  <c r="AK771" i="79"/>
  <c r="AG771" i="79"/>
  <c r="AR1161" i="79"/>
  <c r="AO1161" i="79"/>
  <c r="AN1161" i="79"/>
  <c r="AQ1161" i="79"/>
  <c r="AL1161" i="79"/>
  <c r="AP1161" i="79"/>
  <c r="AM1161" i="79"/>
  <c r="AI1161" i="79"/>
  <c r="AG1161" i="79"/>
  <c r="AJ1161" i="79"/>
  <c r="AK1161" i="79"/>
  <c r="AH1161" i="79"/>
  <c r="AE1168" i="79"/>
  <c r="AE1171" i="79"/>
  <c r="AE1167" i="79"/>
  <c r="AE1169" i="79"/>
  <c r="AE1170" i="79"/>
  <c r="AE1166" i="79"/>
  <c r="AE778" i="79"/>
  <c r="AE777" i="79"/>
  <c r="AE77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2" i="79" l="1"/>
  <c r="AH1166" i="79"/>
  <c r="AH1170" i="79"/>
  <c r="AH1163" i="79"/>
  <c r="AH1171" i="79"/>
  <c r="AH1164" i="79"/>
  <c r="AH1168" i="79"/>
  <c r="AH1169" i="79"/>
  <c r="AH1165" i="79"/>
  <c r="AQ1165" i="79"/>
  <c r="AQ1169" i="79"/>
  <c r="AQ1162" i="79"/>
  <c r="AQ1166" i="79"/>
  <c r="AQ1170" i="79"/>
  <c r="AQ1163" i="79"/>
  <c r="AQ1171" i="79"/>
  <c r="AQ1164" i="79"/>
  <c r="AQ1168" i="79"/>
  <c r="AN775" i="79"/>
  <c r="AN779" i="79"/>
  <c r="AN772" i="79"/>
  <c r="AN776" i="79"/>
  <c r="AN773" i="79"/>
  <c r="AN777" i="79"/>
  <c r="AN778" i="79"/>
  <c r="AN774" i="79"/>
  <c r="AO970" i="79"/>
  <c r="AO974" i="79"/>
  <c r="AO967" i="79"/>
  <c r="AO971" i="79"/>
  <c r="AO975" i="79"/>
  <c r="AO968" i="79"/>
  <c r="AO972" i="79"/>
  <c r="AO969" i="79"/>
  <c r="AO973" i="79"/>
  <c r="AI1357" i="79"/>
  <c r="AI1359" i="79"/>
  <c r="AI1363" i="79"/>
  <c r="AI1367" i="79"/>
  <c r="AI1358" i="79"/>
  <c r="AI1360" i="79"/>
  <c r="AI1364" i="79"/>
  <c r="AI1361" i="79"/>
  <c r="AI1365" i="79"/>
  <c r="AI1366" i="79"/>
  <c r="AK1163" i="79"/>
  <c r="AK1171" i="79"/>
  <c r="AK1164" i="79"/>
  <c r="AK1168" i="79"/>
  <c r="AK1165" i="79"/>
  <c r="AK1169" i="79"/>
  <c r="AK1170" i="79"/>
  <c r="AK1162" i="79"/>
  <c r="AK1166" i="79"/>
  <c r="AM1165" i="79"/>
  <c r="AM1169" i="79"/>
  <c r="AM1162" i="79"/>
  <c r="AM1166" i="79"/>
  <c r="AM1170" i="79"/>
  <c r="AM1163" i="79"/>
  <c r="AM1171" i="79"/>
  <c r="AM1164" i="79"/>
  <c r="AM1168" i="79"/>
  <c r="AN1164" i="79"/>
  <c r="AN1168" i="79"/>
  <c r="AN1165" i="79"/>
  <c r="AN1169" i="79"/>
  <c r="AN1162" i="79"/>
  <c r="AN1166" i="79"/>
  <c r="AN1170" i="79"/>
  <c r="AN1171" i="79"/>
  <c r="AN1163" i="79"/>
  <c r="AK774" i="79"/>
  <c r="AK778" i="79"/>
  <c r="AK775" i="79"/>
  <c r="AK772" i="79"/>
  <c r="AK776" i="79"/>
  <c r="AK777" i="79"/>
  <c r="AK773" i="79"/>
  <c r="AK779" i="79"/>
  <c r="AO774" i="79"/>
  <c r="AO778" i="79"/>
  <c r="AO775" i="79"/>
  <c r="AO772" i="79"/>
  <c r="AO776" i="79"/>
  <c r="AO773" i="79"/>
  <c r="AO777" i="79"/>
  <c r="AO779" i="79"/>
  <c r="AP773" i="79"/>
  <c r="AP777" i="79"/>
  <c r="AP774" i="79"/>
  <c r="AP775" i="79"/>
  <c r="AP779" i="79"/>
  <c r="AP772" i="79"/>
  <c r="AP778" i="79"/>
  <c r="AP776"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8" i="79"/>
  <c r="AH1360" i="79"/>
  <c r="AH1364" i="79"/>
  <c r="AH1361" i="79"/>
  <c r="AH1365" i="79"/>
  <c r="AH1357" i="79"/>
  <c r="AH1366" i="79"/>
  <c r="AH1363" i="79"/>
  <c r="AH1367" i="79"/>
  <c r="AH1359" i="79"/>
  <c r="AM1357" i="79"/>
  <c r="AM1359" i="79"/>
  <c r="AM1363" i="79"/>
  <c r="AM1367" i="79"/>
  <c r="AM1360" i="79"/>
  <c r="AM1364" i="79"/>
  <c r="AM1361" i="79"/>
  <c r="AM1365" i="79"/>
  <c r="AM1358" i="79"/>
  <c r="AM1366" i="79"/>
  <c r="AL1358" i="79"/>
  <c r="AL1357" i="79"/>
  <c r="AL1360" i="79"/>
  <c r="AL1364" i="79"/>
  <c r="AL1361" i="79"/>
  <c r="AL1365" i="79"/>
  <c r="AL1366" i="79"/>
  <c r="AL1363" i="79"/>
  <c r="AL1367" i="79"/>
  <c r="AL1359" i="79"/>
  <c r="AG774" i="79"/>
  <c r="AG778" i="79"/>
  <c r="AG775" i="79"/>
  <c r="AG772" i="79"/>
  <c r="AG776" i="79"/>
  <c r="AG773" i="79"/>
  <c r="AG777" i="79"/>
  <c r="AG779" i="79"/>
  <c r="AK970" i="79"/>
  <c r="AK974" i="79"/>
  <c r="AK967" i="79"/>
  <c r="AK971" i="79"/>
  <c r="AK975" i="79"/>
  <c r="AK968" i="79"/>
  <c r="AK972" i="79"/>
  <c r="AK969" i="79"/>
  <c r="AK973" i="79"/>
  <c r="AR1358" i="79"/>
  <c r="AR1366" i="79"/>
  <c r="AR1359" i="79"/>
  <c r="AR1363" i="79"/>
  <c r="AR1367" i="79"/>
  <c r="AR1360" i="79"/>
  <c r="AR1364" i="79"/>
  <c r="AR1365" i="79"/>
  <c r="AR1357" i="79"/>
  <c r="AR1361" i="79"/>
  <c r="AJ1164" i="79"/>
  <c r="AJ1168" i="79"/>
  <c r="AJ1165" i="79"/>
  <c r="AJ1169" i="79"/>
  <c r="AJ1162" i="79"/>
  <c r="AJ1166" i="79"/>
  <c r="AJ1170" i="79"/>
  <c r="AJ1163" i="79"/>
  <c r="AJ1171" i="79"/>
  <c r="AO1163" i="79"/>
  <c r="AO1171" i="79"/>
  <c r="AO1164" i="79"/>
  <c r="AO1168" i="79"/>
  <c r="AO1165" i="79"/>
  <c r="AO1169" i="79"/>
  <c r="AO1170" i="79"/>
  <c r="AO1162" i="79"/>
  <c r="AO1166" i="79"/>
  <c r="AQ772" i="79"/>
  <c r="AQ776" i="79"/>
  <c r="AQ773" i="79"/>
  <c r="AQ774" i="79"/>
  <c r="AQ778" i="79"/>
  <c r="AQ779" i="79"/>
  <c r="AQ777" i="79"/>
  <c r="AQ775" i="79"/>
  <c r="AR775" i="79"/>
  <c r="AR779" i="79"/>
  <c r="AR772" i="79"/>
  <c r="AR776" i="79"/>
  <c r="AR773" i="79"/>
  <c r="AR777" i="79"/>
  <c r="AR774" i="79"/>
  <c r="AR778"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7" i="79"/>
  <c r="AG1358" i="79"/>
  <c r="AG1361" i="79"/>
  <c r="AG1365" i="79"/>
  <c r="AG1366" i="79"/>
  <c r="AG1359" i="79"/>
  <c r="AG1363" i="79"/>
  <c r="AG1367" i="79"/>
  <c r="AG1360" i="79"/>
  <c r="AG1364" i="79"/>
  <c r="AP1360" i="79"/>
  <c r="AP1364" i="79"/>
  <c r="AP1361" i="79"/>
  <c r="AP1365" i="79"/>
  <c r="AP1357" i="79"/>
  <c r="AP1358" i="79"/>
  <c r="AP1366" i="79"/>
  <c r="AP1359" i="79"/>
  <c r="AP1363" i="79"/>
  <c r="AP1367" i="79"/>
  <c r="AQ1357" i="79"/>
  <c r="AQ1359" i="79"/>
  <c r="AQ1363" i="79"/>
  <c r="AQ1367" i="79"/>
  <c r="AQ1360" i="79"/>
  <c r="AQ1364" i="79"/>
  <c r="AQ1361" i="79"/>
  <c r="AQ1365" i="79"/>
  <c r="AQ1366" i="79"/>
  <c r="AQ1358" i="79"/>
  <c r="AI1165" i="79"/>
  <c r="AI1169" i="79"/>
  <c r="AI1162" i="79"/>
  <c r="AI1166" i="79"/>
  <c r="AI1170" i="79"/>
  <c r="AI1163" i="79"/>
  <c r="AI1171" i="79"/>
  <c r="AI1168" i="79"/>
  <c r="AI1164" i="79"/>
  <c r="AH773" i="79"/>
  <c r="AH777" i="79"/>
  <c r="AH774" i="79"/>
  <c r="AH775" i="79"/>
  <c r="AH779" i="79"/>
  <c r="AH776" i="79"/>
  <c r="AH778" i="79"/>
  <c r="AH772" i="79"/>
  <c r="AI968" i="79"/>
  <c r="AI972" i="79"/>
  <c r="AI969" i="79"/>
  <c r="AI973" i="79"/>
  <c r="AI970" i="79"/>
  <c r="AI974" i="79"/>
  <c r="AI975" i="79"/>
  <c r="AI967" i="79"/>
  <c r="AI971" i="79"/>
  <c r="AJ1358" i="79"/>
  <c r="AJ1366" i="79"/>
  <c r="AJ1359" i="79"/>
  <c r="AJ1363" i="79"/>
  <c r="AJ1367" i="79"/>
  <c r="AJ1360" i="79"/>
  <c r="AJ1364" i="79"/>
  <c r="AJ1361" i="79"/>
  <c r="AJ1357" i="79"/>
  <c r="AJ1365" i="79"/>
  <c r="AP1162" i="79"/>
  <c r="AP1166" i="79"/>
  <c r="AP1170" i="79"/>
  <c r="AP1163" i="79"/>
  <c r="AP1171" i="79"/>
  <c r="AP1164" i="79"/>
  <c r="AP1168" i="79"/>
  <c r="AP1165" i="79"/>
  <c r="AP1169" i="79"/>
  <c r="AI772" i="79"/>
  <c r="AI776" i="79"/>
  <c r="AI773" i="79"/>
  <c r="AI777" i="79"/>
  <c r="AI774" i="79"/>
  <c r="AI778" i="79"/>
  <c r="AI779" i="79"/>
  <c r="AI775" i="79"/>
  <c r="AG1163" i="79"/>
  <c r="AG1171" i="79"/>
  <c r="AG1164" i="79"/>
  <c r="AG1168" i="79"/>
  <c r="AG1165" i="79"/>
  <c r="AG1169" i="79"/>
  <c r="AG1162" i="79"/>
  <c r="AG1166" i="79"/>
  <c r="AG1170" i="79"/>
  <c r="AL1162" i="79"/>
  <c r="AL1166" i="79"/>
  <c r="AL1170" i="79"/>
  <c r="AL1163" i="79"/>
  <c r="AL1171" i="79"/>
  <c r="AL1164" i="79"/>
  <c r="AL1168" i="79"/>
  <c r="AL1169" i="79"/>
  <c r="AL1165" i="79"/>
  <c r="AR1164" i="79"/>
  <c r="AR1168" i="79"/>
  <c r="AR1165" i="79"/>
  <c r="AR1169" i="79"/>
  <c r="AR1162" i="79"/>
  <c r="AR1166" i="79"/>
  <c r="AR1170" i="79"/>
  <c r="AR1171" i="79"/>
  <c r="AR1163" i="79"/>
  <c r="AJ775" i="79"/>
  <c r="AJ779" i="79"/>
  <c r="AJ772" i="79"/>
  <c r="AJ776" i="79"/>
  <c r="AJ773" i="79"/>
  <c r="AJ777" i="79"/>
  <c r="AJ774" i="79"/>
  <c r="AJ778" i="79"/>
  <c r="AM772" i="79"/>
  <c r="AM776" i="79"/>
  <c r="AM773" i="79"/>
  <c r="AM774" i="79"/>
  <c r="AM778" i="79"/>
  <c r="AM777" i="79"/>
  <c r="AM775" i="79"/>
  <c r="AM779" i="79"/>
  <c r="AL773" i="79"/>
  <c r="AL777" i="79"/>
  <c r="AL774" i="79"/>
  <c r="AL775" i="79"/>
  <c r="AL779" i="79"/>
  <c r="AL772" i="79"/>
  <c r="AL776" i="79"/>
  <c r="AL778"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7" i="79"/>
  <c r="AK1361" i="79"/>
  <c r="AK1365" i="79"/>
  <c r="AK1366" i="79"/>
  <c r="AK1358" i="79"/>
  <c r="AK1359" i="79"/>
  <c r="AK1363" i="79"/>
  <c r="AK1367" i="79"/>
  <c r="AK1364" i="79"/>
  <c r="AK1360" i="79"/>
  <c r="AO1357" i="79"/>
  <c r="AO1361" i="79"/>
  <c r="AO1365" i="79"/>
  <c r="AO1358" i="79"/>
  <c r="AO1366" i="79"/>
  <c r="AO1359" i="79"/>
  <c r="AO1363" i="79"/>
  <c r="AO1367" i="79"/>
  <c r="AO1364" i="79"/>
  <c r="AO1360" i="79"/>
  <c r="AN1358" i="79"/>
  <c r="AN1366" i="79"/>
  <c r="AN1357" i="79"/>
  <c r="AN1359" i="79"/>
  <c r="AN1363" i="79"/>
  <c r="AN1367" i="79"/>
  <c r="AN1360" i="79"/>
  <c r="AN1364" i="79"/>
  <c r="AN1365" i="79"/>
  <c r="AN1361"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8" i="79" l="1"/>
  <c r="AS1364" i="79"/>
  <c r="AS1361" i="79"/>
  <c r="AS1365" i="79"/>
  <c r="AS1169" i="79"/>
  <c r="AS1170" i="79"/>
  <c r="AS1171" i="79"/>
  <c r="AS1366" i="79"/>
  <c r="AS1166" i="79"/>
  <c r="AS1367" i="79"/>
  <c r="AS1363" i="79"/>
  <c r="AF1623" i="79"/>
  <c r="E105" i="43" s="1"/>
  <c r="AF1597" i="79"/>
  <c r="E101" i="43" s="1"/>
  <c r="AF1368" i="79"/>
  <c r="E85" i="43" s="1"/>
  <c r="AS1551" i="79"/>
  <c r="AE1597" i="79"/>
  <c r="D101" i="43" s="1"/>
  <c r="AS1360" i="79"/>
  <c r="AS1612" i="79"/>
  <c r="AS1611" i="79"/>
  <c r="AE1623" i="79"/>
  <c r="D105" i="43" s="1"/>
  <c r="AS1555" i="79"/>
  <c r="AS1554" i="79"/>
  <c r="AE1368" i="79"/>
  <c r="D85" i="43" s="1"/>
  <c r="AS1613" i="79"/>
  <c r="AS1588" i="79"/>
  <c r="AS1667" i="79"/>
  <c r="AS1641" i="79"/>
  <c r="AS1639" i="79"/>
  <c r="AS1552" i="79"/>
  <c r="AS1357" i="79"/>
  <c r="AS1638" i="79"/>
  <c r="AS1359" i="79"/>
  <c r="AS1668" i="79"/>
  <c r="AS1640" i="79"/>
  <c r="AS1358" i="79"/>
  <c r="AS1585" i="79"/>
  <c r="AS1665" i="79"/>
  <c r="AS1587" i="79"/>
  <c r="AS1666" i="79"/>
  <c r="AS1586" i="79"/>
  <c r="H115" i="47"/>
  <c r="H116" i="47"/>
  <c r="H114" i="47"/>
  <c r="H112" i="47"/>
  <c r="H113" i="47"/>
  <c r="H111" i="47"/>
  <c r="H109" i="47"/>
  <c r="H110" i="47"/>
  <c r="H108" i="47"/>
  <c r="H106" i="47"/>
  <c r="H107" i="47"/>
  <c r="H105" i="47"/>
  <c r="H97" i="47"/>
  <c r="H98" i="47"/>
  <c r="H96" i="47"/>
  <c r="H94" i="47"/>
  <c r="H95" i="47"/>
  <c r="H93" i="47"/>
  <c r="H91" i="47"/>
  <c r="H92" i="47"/>
  <c r="H90" i="47"/>
  <c r="AS1560" i="79" l="1"/>
  <c r="AF1563" i="79"/>
  <c r="H31" i="47"/>
  <c r="H32" i="47"/>
  <c r="H30" i="47"/>
  <c r="H16" i="47"/>
  <c r="H17" i="47"/>
  <c r="H15" i="47"/>
  <c r="K17" i="45" l="1"/>
  <c r="J17" i="45"/>
  <c r="I17" i="45"/>
  <c r="H17" i="45"/>
  <c r="G17" i="45"/>
  <c r="F17" i="45"/>
  <c r="E17" i="45"/>
  <c r="E30" i="45" l="1"/>
  <c r="D124" i="45" s="1"/>
  <c r="E23" i="45"/>
  <c r="C124" i="45" s="1"/>
  <c r="K23" i="45"/>
  <c r="C130" i="45" s="1"/>
  <c r="AE581"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37" i="45"/>
  <c r="E130" i="45" s="1"/>
  <c r="H58" i="45"/>
  <c r="H127" i="45" s="1"/>
  <c r="H44" i="45"/>
  <c r="F127" i="45" s="1"/>
  <c r="H51" i="45"/>
  <c r="G127" i="45" s="1"/>
  <c r="E51" i="45"/>
  <c r="G124" i="45" s="1"/>
  <c r="E37" i="45"/>
  <c r="E124" i="45" s="1"/>
  <c r="E44" i="45"/>
  <c r="F124" i="45" s="1"/>
  <c r="I58" i="45"/>
  <c r="H128" i="45" s="1"/>
  <c r="E128" i="45"/>
  <c r="I51" i="45"/>
  <c r="G128" i="45" s="1"/>
  <c r="F51" i="45"/>
  <c r="G125" i="45" s="1"/>
  <c r="F44" i="45"/>
  <c r="F125" i="45" s="1"/>
  <c r="F37" i="45"/>
  <c r="E125" i="45" s="1"/>
  <c r="J58" i="45"/>
  <c r="H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89" i="79" l="1"/>
  <c r="AN1705" i="79" s="1"/>
  <c r="M118" i="43" s="1"/>
  <c r="AP1662" i="79"/>
  <c r="AJ1635" i="79"/>
  <c r="AR1635" i="79"/>
  <c r="AI1662" i="79"/>
  <c r="AQ1662" i="79"/>
  <c r="AQ1678" i="79" s="1"/>
  <c r="P114" i="43" s="1"/>
  <c r="AK1635" i="79"/>
  <c r="AK1651" i="79" s="1"/>
  <c r="J110" i="43" s="1"/>
  <c r="AO1689" i="79"/>
  <c r="AO1705" i="79" s="1"/>
  <c r="N118" i="43" s="1"/>
  <c r="AP1689" i="79"/>
  <c r="AI1689" i="79"/>
  <c r="AQ1689" i="79"/>
  <c r="AK1662" i="79"/>
  <c r="AM1635" i="79"/>
  <c r="AQ1635" i="79"/>
  <c r="AJ1689" i="79"/>
  <c r="AJ1705" i="79" s="1"/>
  <c r="I118" i="43" s="1"/>
  <c r="AR1689" i="79"/>
  <c r="AR1705" i="79" s="1"/>
  <c r="Q118" i="43" s="1"/>
  <c r="AL1662" i="79"/>
  <c r="AL1678" i="79" s="1"/>
  <c r="K114" i="43" s="1"/>
  <c r="AN1635" i="79"/>
  <c r="AN1651" i="79" s="1"/>
  <c r="M110" i="43" s="1"/>
  <c r="AI1635" i="79"/>
  <c r="AK1689" i="79"/>
  <c r="AM1662" i="79"/>
  <c r="AO1635" i="79"/>
  <c r="AO1651" i="79" s="1"/>
  <c r="N110" i="43" s="1"/>
  <c r="AO1662" i="79"/>
  <c r="AO1678" i="79" s="1"/>
  <c r="N114" i="43" s="1"/>
  <c r="AL1689" i="79"/>
  <c r="AL1705" i="79" s="1"/>
  <c r="K118" i="43" s="1"/>
  <c r="AN1662" i="79"/>
  <c r="AP1635" i="79"/>
  <c r="AP1651" i="79" s="1"/>
  <c r="O110" i="43" s="1"/>
  <c r="AM1689" i="79"/>
  <c r="AJ1662" i="79"/>
  <c r="AR1662" i="79"/>
  <c r="AL1635" i="79"/>
  <c r="AL1651" i="79" s="1"/>
  <c r="K110" i="43" s="1"/>
  <c r="AG1662" i="79"/>
  <c r="AH1635" i="79"/>
  <c r="AH1651" i="79" s="1"/>
  <c r="G110" i="43" s="1"/>
  <c r="AG1689" i="79"/>
  <c r="AG1705" i="79" s="1"/>
  <c r="F118" i="43" s="1"/>
  <c r="AH1662" i="79"/>
  <c r="AG1635" i="79"/>
  <c r="AH1689" i="79"/>
  <c r="AF388" i="79"/>
  <c r="AF394" i="79" s="1"/>
  <c r="AF581" i="79"/>
  <c r="AF585" i="79" s="1"/>
  <c r="AF198" i="79"/>
  <c r="AF200" i="79" s="1"/>
  <c r="AN130" i="46"/>
  <c r="AN404" i="46"/>
  <c r="AN540" i="46"/>
  <c r="AN268" i="46"/>
  <c r="AN269" i="46" s="1"/>
  <c r="AI1651" i="79"/>
  <c r="H110" i="43" s="1"/>
  <c r="AL1582" i="79"/>
  <c r="AL1598" i="79" s="1"/>
  <c r="K102" i="43" s="1"/>
  <c r="AJ1548" i="79"/>
  <c r="AJ1564" i="79" s="1"/>
  <c r="I89" i="43" s="1"/>
  <c r="AN1354" i="79"/>
  <c r="AN1369" i="79" s="1"/>
  <c r="M86" i="43" s="1"/>
  <c r="AG1678" i="79"/>
  <c r="F114" i="43" s="1"/>
  <c r="AM1651" i="79"/>
  <c r="L110" i="43" s="1"/>
  <c r="AP1582" i="79"/>
  <c r="AP1598" i="79" s="1"/>
  <c r="O102" i="43" s="1"/>
  <c r="AN1548" i="79"/>
  <c r="AN1564" i="79" s="1"/>
  <c r="M89" i="43" s="1"/>
  <c r="AO1354" i="79"/>
  <c r="AO1369" i="79" s="1"/>
  <c r="N86" i="43" s="1"/>
  <c r="AK1678" i="79"/>
  <c r="J114" i="43" s="1"/>
  <c r="AQ1651" i="79"/>
  <c r="P110" i="43" s="1"/>
  <c r="AR1548" i="79"/>
  <c r="AR1564" i="79" s="1"/>
  <c r="Q89" i="43" s="1"/>
  <c r="AJ1354" i="79"/>
  <c r="AJ1369" i="79" s="1"/>
  <c r="I86" i="43" s="1"/>
  <c r="AR1354" i="79"/>
  <c r="AR1369" i="79" s="1"/>
  <c r="Q86" i="43" s="1"/>
  <c r="AE1608" i="79"/>
  <c r="AE1624" i="79" s="1"/>
  <c r="AF1354" i="79"/>
  <c r="AF1369" i="79" s="1"/>
  <c r="E86" i="43" s="1"/>
  <c r="AH1582" i="79"/>
  <c r="AH1598" i="79" s="1"/>
  <c r="G102" i="43" s="1"/>
  <c r="AF1548" i="79"/>
  <c r="AF1564" i="79" s="1"/>
  <c r="AK1354" i="79"/>
  <c r="AK1369" i="79" s="1"/>
  <c r="J86" i="43" s="1"/>
  <c r="AG1354" i="79"/>
  <c r="AG1369" i="79" s="1"/>
  <c r="F86" i="43" s="1"/>
  <c r="AE1582" i="79"/>
  <c r="AE1598" i="79" s="1"/>
  <c r="AO1608" i="79"/>
  <c r="AO1624" i="79" s="1"/>
  <c r="N106" i="43" s="1"/>
  <c r="AG1548" i="79"/>
  <c r="AG1564" i="79" s="1"/>
  <c r="AF1678" i="79"/>
  <c r="E114" i="43" s="1"/>
  <c r="E115" i="43" s="1"/>
  <c r="AH1608" i="79"/>
  <c r="AH1624" i="79" s="1"/>
  <c r="G106" i="43" s="1"/>
  <c r="AI1354" i="79"/>
  <c r="AI1369" i="79" s="1"/>
  <c r="H86" i="43" s="1"/>
  <c r="AL1548" i="79"/>
  <c r="AL1564" i="79" s="1"/>
  <c r="K89" i="43" s="1"/>
  <c r="AQ1582" i="79"/>
  <c r="AQ1598" i="79" s="1"/>
  <c r="P102" i="43" s="1"/>
  <c r="AR1651" i="79"/>
  <c r="Q110" i="43" s="1"/>
  <c r="AM1608" i="79"/>
  <c r="AM1624" i="79" s="1"/>
  <c r="L106" i="43" s="1"/>
  <c r="AM1548" i="79"/>
  <c r="AM1564" i="79" s="1"/>
  <c r="L89" i="43" s="1"/>
  <c r="AN1582" i="79"/>
  <c r="AN1598" i="79" s="1"/>
  <c r="M102" i="43" s="1"/>
  <c r="AE1705" i="79"/>
  <c r="AR1608" i="79"/>
  <c r="AR1624" i="79" s="1"/>
  <c r="Q106" i="43" s="1"/>
  <c r="AI1678" i="79"/>
  <c r="H114" i="43" s="1"/>
  <c r="AP1354" i="79"/>
  <c r="AP1369" i="79" s="1"/>
  <c r="O86" i="43" s="1"/>
  <c r="AI1548" i="79"/>
  <c r="AI1564" i="79" s="1"/>
  <c r="H89" i="43" s="1"/>
  <c r="AQ1705" i="79"/>
  <c r="P118" i="43" s="1"/>
  <c r="AN1608" i="79"/>
  <c r="AN1624" i="79" s="1"/>
  <c r="M106" i="43" s="1"/>
  <c r="AE1678" i="79"/>
  <c r="AH1354" i="79"/>
  <c r="AH1369" i="79" s="1"/>
  <c r="G86" i="43" s="1"/>
  <c r="AK1548" i="79"/>
  <c r="AK1564" i="79" s="1"/>
  <c r="J89" i="43" s="1"/>
  <c r="AJ1678" i="79"/>
  <c r="I114" i="43" s="1"/>
  <c r="AK1705" i="79"/>
  <c r="J118" i="43" s="1"/>
  <c r="AL1608" i="79"/>
  <c r="AL1624" i="79" s="1"/>
  <c r="K106" i="43" s="1"/>
  <c r="AM1354" i="79"/>
  <c r="AM1369" i="79" s="1"/>
  <c r="L86" i="43" s="1"/>
  <c r="AP1548" i="79"/>
  <c r="AP1564" i="79" s="1"/>
  <c r="O89" i="43" s="1"/>
  <c r="AF1651" i="79"/>
  <c r="E110" i="43" s="1"/>
  <c r="E111" i="43" s="1"/>
  <c r="AH1705" i="79"/>
  <c r="G118" i="43" s="1"/>
  <c r="AQ1608" i="79"/>
  <c r="AQ1624" i="79" s="1"/>
  <c r="P106" i="43" s="1"/>
  <c r="AQ1548" i="79"/>
  <c r="AQ1564" i="79" s="1"/>
  <c r="P89" i="43" s="1"/>
  <c r="AR1582" i="79"/>
  <c r="AR1598" i="79" s="1"/>
  <c r="Q102" i="43" s="1"/>
  <c r="AH1678" i="79"/>
  <c r="G114" i="43" s="1"/>
  <c r="AI1705" i="79"/>
  <c r="H118" i="43" s="1"/>
  <c r="AF1608" i="79"/>
  <c r="AF1624" i="79" s="1"/>
  <c r="E106" i="43" s="1"/>
  <c r="E107" i="43" s="1"/>
  <c r="AG1582" i="79"/>
  <c r="AG1598" i="79" s="1"/>
  <c r="F102" i="43" s="1"/>
  <c r="AM1678" i="79"/>
  <c r="L114" i="43" s="1"/>
  <c r="AR1678" i="79"/>
  <c r="Q114" i="43" s="1"/>
  <c r="AG1608" i="79"/>
  <c r="AG1624" i="79" s="1"/>
  <c r="F106" i="43" s="1"/>
  <c r="AL1354" i="79"/>
  <c r="AL1369" i="79" s="1"/>
  <c r="K86" i="43" s="1"/>
  <c r="AO1548" i="79"/>
  <c r="AO1564" i="79" s="1"/>
  <c r="N89" i="43" s="1"/>
  <c r="AN1678" i="79"/>
  <c r="M114" i="43" s="1"/>
  <c r="AP1608" i="79"/>
  <c r="AP1624" i="79" s="1"/>
  <c r="O106" i="43" s="1"/>
  <c r="AQ1354" i="79"/>
  <c r="AQ1369" i="79" s="1"/>
  <c r="P86" i="43" s="1"/>
  <c r="AI1582" i="79"/>
  <c r="AI1598" i="79" s="1"/>
  <c r="H102" i="43" s="1"/>
  <c r="AJ1651" i="79"/>
  <c r="I110" i="43" s="1"/>
  <c r="AE1548" i="79"/>
  <c r="AE1564" i="79" s="1"/>
  <c r="AF1582" i="79"/>
  <c r="AF1598" i="79" s="1"/>
  <c r="E102" i="43" s="1"/>
  <c r="E103" i="43" s="1"/>
  <c r="AG1651" i="79"/>
  <c r="F110" i="43" s="1"/>
  <c r="AM1705" i="79"/>
  <c r="L118" i="43" s="1"/>
  <c r="AJ1608" i="79"/>
  <c r="AJ1624" i="79" s="1"/>
  <c r="I106" i="43" s="1"/>
  <c r="AK1582" i="79"/>
  <c r="AK1598" i="79" s="1"/>
  <c r="J102" i="43" s="1"/>
  <c r="AK1608" i="79"/>
  <c r="AK1624" i="79" s="1"/>
  <c r="J106" i="43" s="1"/>
  <c r="AE1651" i="79"/>
  <c r="AE1354" i="79"/>
  <c r="AE1369" i="79" s="1"/>
  <c r="AH1548" i="79"/>
  <c r="AM1582" i="79"/>
  <c r="AM1598" i="79" s="1"/>
  <c r="L102" i="43" s="1"/>
  <c r="AP1705" i="79"/>
  <c r="O118" i="43" s="1"/>
  <c r="AI1608" i="79"/>
  <c r="AI1624" i="79" s="1"/>
  <c r="H106" i="43" s="1"/>
  <c r="AJ1582" i="79"/>
  <c r="AJ1598" i="79" s="1"/>
  <c r="I102" i="43" s="1"/>
  <c r="AP1678" i="79"/>
  <c r="O114" i="43" s="1"/>
  <c r="AO1582" i="79"/>
  <c r="AO1598" i="79" s="1"/>
  <c r="N102" i="43" s="1"/>
  <c r="AF1705" i="79"/>
  <c r="E118" i="43" s="1"/>
  <c r="E119" i="43" s="1"/>
  <c r="AM130" i="46"/>
  <c r="AM404" i="46"/>
  <c r="AM540" i="46"/>
  <c r="AM268" i="46"/>
  <c r="AM269" i="46" s="1"/>
  <c r="AE579" i="79"/>
  <c r="AF579" i="79"/>
  <c r="AF386" i="79"/>
  <c r="AF196" i="79"/>
  <c r="AF1159" i="79"/>
  <c r="AE769" i="79"/>
  <c r="AE196" i="79"/>
  <c r="AF964" i="79"/>
  <c r="AE964" i="79"/>
  <c r="AE1159" i="79"/>
  <c r="AE386" i="79"/>
  <c r="AF769" i="79"/>
  <c r="AN198" i="79"/>
  <c r="AL198" i="79"/>
  <c r="AR198" i="79"/>
  <c r="AP198" i="79"/>
  <c r="AM198" i="79"/>
  <c r="AQ198" i="79"/>
  <c r="AO198" i="79"/>
  <c r="AG198" i="79"/>
  <c r="AI198" i="79"/>
  <c r="AJ198" i="79"/>
  <c r="AK198" i="79"/>
  <c r="AH198" i="79"/>
  <c r="AE393" i="79"/>
  <c r="AE394" i="79"/>
  <c r="AE391" i="79"/>
  <c r="AE587" i="79"/>
  <c r="AE586" i="79"/>
  <c r="AE588" i="79"/>
  <c r="AM388" i="79"/>
  <c r="AL388" i="79"/>
  <c r="AO388" i="79"/>
  <c r="AQ388" i="79"/>
  <c r="AN388" i="79"/>
  <c r="AR388" i="79"/>
  <c r="AP388" i="79"/>
  <c r="AH388" i="79"/>
  <c r="AG388" i="79"/>
  <c r="AJ388" i="79"/>
  <c r="AI388" i="79"/>
  <c r="AK388" i="79"/>
  <c r="AL581" i="79"/>
  <c r="AP581" i="79"/>
  <c r="AQ581" i="79"/>
  <c r="AO581" i="79"/>
  <c r="AM581" i="79"/>
  <c r="AN581" i="79"/>
  <c r="AR581" i="79"/>
  <c r="AI581" i="79"/>
  <c r="AH581" i="79"/>
  <c r="AK581" i="79"/>
  <c r="AG581" i="79"/>
  <c r="AJ581"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9" i="79"/>
  <c r="AM769" i="79"/>
  <c r="AM386" i="79"/>
  <c r="AQ964" i="79"/>
  <c r="AL769" i="79"/>
  <c r="AN579" i="79"/>
  <c r="AR196" i="79"/>
  <c r="AU538" i="46"/>
  <c r="AO964" i="79"/>
  <c r="AP964" i="79"/>
  <c r="AL386" i="79"/>
  <c r="AR579" i="79"/>
  <c r="AL964" i="79"/>
  <c r="AP386" i="79"/>
  <c r="AN1159" i="79"/>
  <c r="AO1159" i="79"/>
  <c r="AY538" i="46"/>
  <c r="AO196" i="79"/>
  <c r="AQ386" i="79"/>
  <c r="AT538" i="46"/>
  <c r="AL579" i="79"/>
  <c r="AR386" i="79"/>
  <c r="AR769" i="79"/>
  <c r="AP579" i="79"/>
  <c r="AX538" i="46"/>
  <c r="AQ196" i="79"/>
  <c r="AM196" i="79"/>
  <c r="AM1159" i="79"/>
  <c r="AM579" i="79"/>
  <c r="AV538" i="46"/>
  <c r="AQ1159" i="79"/>
  <c r="AN196" i="79"/>
  <c r="AN964" i="79"/>
  <c r="AP1159" i="79"/>
  <c r="AL196" i="79"/>
  <c r="AL1159" i="79"/>
  <c r="AR964" i="79"/>
  <c r="AO386" i="79"/>
  <c r="AZ538" i="46"/>
  <c r="AQ769" i="79"/>
  <c r="AN386" i="79"/>
  <c r="AP196" i="79"/>
  <c r="AR1159" i="79"/>
  <c r="AN769" i="79"/>
  <c r="AW538" i="46"/>
  <c r="AQ579" i="79"/>
  <c r="AO579" i="79"/>
  <c r="AO769" i="79"/>
  <c r="AM964" i="79"/>
  <c r="AM538" i="46"/>
  <c r="AP538" i="46"/>
  <c r="AK1159" i="79"/>
  <c r="AJ386" i="79"/>
  <c r="AI579" i="79"/>
  <c r="AQ538" i="46"/>
  <c r="AH964" i="79"/>
  <c r="AG1159" i="79"/>
  <c r="AJ196" i="79"/>
  <c r="AK769" i="79"/>
  <c r="AO538" i="46"/>
  <c r="AS538" i="46"/>
  <c r="AI386" i="79"/>
  <c r="AH769" i="79"/>
  <c r="AI1159" i="79"/>
  <c r="AK386" i="79"/>
  <c r="AR538" i="46"/>
  <c r="AG579" i="79"/>
  <c r="AJ1159" i="79"/>
  <c r="AK964" i="79"/>
  <c r="AH386" i="79"/>
  <c r="AH1159" i="79"/>
  <c r="AG769" i="79"/>
  <c r="AJ579" i="79"/>
  <c r="AK579" i="79"/>
  <c r="AN538" i="46"/>
  <c r="AI964" i="79"/>
  <c r="AH579" i="79"/>
  <c r="AG196" i="79"/>
  <c r="AJ964" i="79"/>
  <c r="AI196" i="79"/>
  <c r="AK196" i="79"/>
  <c r="AJ769" i="79"/>
  <c r="AG386" i="79"/>
  <c r="AG964" i="79"/>
  <c r="AH196" i="79"/>
  <c r="AI769"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4" i="79"/>
  <c r="AF202" i="79"/>
  <c r="AF588" i="79"/>
  <c r="AF587" i="79"/>
  <c r="AF199" i="79"/>
  <c r="AF393" i="79"/>
  <c r="AF390" i="79"/>
  <c r="AF583" i="79"/>
  <c r="AF201" i="79"/>
  <c r="AF586" i="79"/>
  <c r="AF582" i="79"/>
  <c r="AS543" i="46"/>
  <c r="AS544" i="46"/>
  <c r="AS541" i="46"/>
  <c r="AS542" i="46"/>
  <c r="AY541" i="46"/>
  <c r="AY542" i="46"/>
  <c r="AY543" i="46"/>
  <c r="AY544" i="46"/>
  <c r="AT406" i="46"/>
  <c r="AT407" i="46"/>
  <c r="AT405" i="46"/>
  <c r="AT270" i="46"/>
  <c r="AT269" i="46"/>
  <c r="AN585" i="79"/>
  <c r="AN583" i="79"/>
  <c r="AN587" i="79"/>
  <c r="AN588" i="79"/>
  <c r="AN582" i="79"/>
  <c r="AN586" i="79"/>
  <c r="AN584"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3" i="79"/>
  <c r="AH587" i="79"/>
  <c r="AH585" i="79"/>
  <c r="AH586" i="79"/>
  <c r="AH588" i="79"/>
  <c r="AH582" i="79"/>
  <c r="AH584" i="79"/>
  <c r="AM582" i="79"/>
  <c r="AM586" i="79"/>
  <c r="AM584" i="79"/>
  <c r="AM588" i="79"/>
  <c r="AM585" i="79"/>
  <c r="AM587" i="79"/>
  <c r="AM583" i="79"/>
  <c r="AL583" i="79"/>
  <c r="AL587" i="79"/>
  <c r="AL585" i="79"/>
  <c r="AL582" i="79"/>
  <c r="AL584" i="79"/>
  <c r="AL586" i="79"/>
  <c r="AL588" i="79"/>
  <c r="AG390" i="79"/>
  <c r="AG394" i="79"/>
  <c r="AG391" i="79"/>
  <c r="AG392" i="79"/>
  <c r="AG389" i="79"/>
  <c r="AG1616"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5" i="79"/>
  <c r="AJ583" i="79"/>
  <c r="AJ587" i="79"/>
  <c r="AJ584" i="79"/>
  <c r="AJ586" i="79"/>
  <c r="AJ588" i="79"/>
  <c r="AJ582" i="79"/>
  <c r="AI582" i="79"/>
  <c r="AI586" i="79"/>
  <c r="AI584" i="79"/>
  <c r="AI588" i="79"/>
  <c r="AI583" i="79"/>
  <c r="AI585" i="79"/>
  <c r="AI587" i="79"/>
  <c r="AO584" i="79"/>
  <c r="AO588" i="79"/>
  <c r="AO582" i="79"/>
  <c r="AO586" i="79"/>
  <c r="AO583" i="79"/>
  <c r="AO585" i="79"/>
  <c r="AO587"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4" i="79"/>
  <c r="AK588" i="79"/>
  <c r="AK582" i="79"/>
  <c r="AK586" i="79"/>
  <c r="AK587" i="79"/>
  <c r="AK585" i="79"/>
  <c r="AK583" i="79"/>
  <c r="AP583" i="79"/>
  <c r="AP587" i="79"/>
  <c r="AP585" i="79"/>
  <c r="AP586" i="79"/>
  <c r="AP588" i="79"/>
  <c r="AP582" i="79"/>
  <c r="AP584"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4" i="79"/>
  <c r="AG588" i="79"/>
  <c r="AG582" i="79"/>
  <c r="AG586" i="79"/>
  <c r="AG583" i="79"/>
  <c r="AG585" i="79"/>
  <c r="AG587" i="79"/>
  <c r="AR585" i="79"/>
  <c r="AR583" i="79"/>
  <c r="AR587" i="79"/>
  <c r="AR584" i="79"/>
  <c r="AR586" i="79"/>
  <c r="AR582" i="79"/>
  <c r="AR588" i="79"/>
  <c r="AQ582" i="79"/>
  <c r="AQ586" i="79"/>
  <c r="AQ584" i="79"/>
  <c r="AQ588" i="79"/>
  <c r="AQ583" i="79"/>
  <c r="AQ587" i="79"/>
  <c r="AQ585"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4" i="79"/>
  <c r="AS1651" i="79"/>
  <c r="AS1678" i="79"/>
  <c r="AS1598" i="79"/>
  <c r="AS1705" i="79"/>
  <c r="AS1369" i="79"/>
  <c r="AS1564" i="79"/>
  <c r="D86" i="43"/>
  <c r="R86" i="43" s="1"/>
  <c r="D106" i="43"/>
  <c r="D102" i="43"/>
  <c r="D103" i="43" s="1"/>
  <c r="R89" i="43"/>
  <c r="D110" i="43"/>
  <c r="D118" i="43"/>
  <c r="D114" i="43"/>
  <c r="AK1167" i="79"/>
  <c r="AK1556" i="79"/>
  <c r="AK1362" i="79"/>
  <c r="AJ1167" i="79"/>
  <c r="AJ1556" i="79"/>
  <c r="AJ1362" i="79"/>
  <c r="AN1167" i="79"/>
  <c r="AN1556" i="79"/>
  <c r="AN1362" i="79"/>
  <c r="AH1167" i="79"/>
  <c r="AH1556" i="79"/>
  <c r="AH1362" i="79"/>
  <c r="AQ1362" i="79"/>
  <c r="AQ1556" i="79"/>
  <c r="AQ1167" i="79"/>
  <c r="AL1556" i="79"/>
  <c r="AL1362" i="79"/>
  <c r="AL1167" i="79"/>
  <c r="AM1167" i="79"/>
  <c r="AM1362" i="79"/>
  <c r="AM1556" i="79"/>
  <c r="AG1590" i="79"/>
  <c r="AG1556" i="79"/>
  <c r="AG1362" i="79"/>
  <c r="AG1167" i="79"/>
  <c r="AI1362" i="79"/>
  <c r="AI1556" i="79"/>
  <c r="AI1167" i="79"/>
  <c r="AO1362" i="79"/>
  <c r="AO1556" i="79"/>
  <c r="AO1167" i="79"/>
  <c r="AR1362" i="79"/>
  <c r="AR1556" i="79"/>
  <c r="AR1167" i="79"/>
  <c r="AP1556" i="79"/>
  <c r="AP1167" i="79"/>
  <c r="AP1362" i="79"/>
  <c r="AE779" i="79"/>
  <c r="AE772" i="79"/>
  <c r="AE1173" i="79"/>
  <c r="AQ590" i="79"/>
  <c r="P74" i="43" s="1"/>
  <c r="AM546" i="46"/>
  <c r="D65" i="43" s="1"/>
  <c r="AR546" i="46"/>
  <c r="I65" i="43" s="1"/>
  <c r="AM542" i="46"/>
  <c r="AM541" i="46"/>
  <c r="AM543" i="46"/>
  <c r="AM544" i="46"/>
  <c r="AO546" i="46"/>
  <c r="F65" i="43" s="1"/>
  <c r="AO590" i="79"/>
  <c r="N74" i="43" s="1"/>
  <c r="AM396" i="79"/>
  <c r="L71" i="43" s="1"/>
  <c r="AN977" i="79"/>
  <c r="M80" i="43" s="1"/>
  <c r="AP977" i="79"/>
  <c r="O80" i="43" s="1"/>
  <c r="AO977" i="79"/>
  <c r="N80" i="43" s="1"/>
  <c r="AF977" i="79"/>
  <c r="AQ977" i="79"/>
  <c r="P80" i="43" s="1"/>
  <c r="AK977" i="79"/>
  <c r="J80" i="43" s="1"/>
  <c r="AI977" i="79"/>
  <c r="H80" i="43" s="1"/>
  <c r="AG977" i="79"/>
  <c r="AH977" i="79"/>
  <c r="AM977" i="79"/>
  <c r="L80" i="43" s="1"/>
  <c r="AE590" i="79"/>
  <c r="AP1173" i="79"/>
  <c r="AR1173" i="79"/>
  <c r="AQ1173" i="79"/>
  <c r="AN1173" i="79"/>
  <c r="AI1173" i="79"/>
  <c r="AK1173" i="79"/>
  <c r="AH1173" i="79"/>
  <c r="AJ1173" i="79"/>
  <c r="AR781" i="79"/>
  <c r="AK781" i="79"/>
  <c r="AL781" i="79"/>
  <c r="AF781" i="79"/>
  <c r="AI781" i="79"/>
  <c r="AP781" i="79"/>
  <c r="AN781" i="79"/>
  <c r="AG781" i="79"/>
  <c r="AH781" i="79"/>
  <c r="AV132" i="46"/>
  <c r="M56" i="43" s="1"/>
  <c r="AE396" i="79"/>
  <c r="AN396" i="79"/>
  <c r="M71" i="43" s="1"/>
  <c r="AU272" i="46"/>
  <c r="L59" i="43" s="1"/>
  <c r="AW546" i="46"/>
  <c r="N65" i="43" s="1"/>
  <c r="AV546" i="46"/>
  <c r="M65" i="43" s="1"/>
  <c r="AN205" i="79"/>
  <c r="M68" i="43" s="1"/>
  <c r="AT132" i="46"/>
  <c r="K56" i="43" s="1"/>
  <c r="AX546" i="46"/>
  <c r="O65" i="43" s="1"/>
  <c r="AE774" i="79"/>
  <c r="AE773" i="79"/>
  <c r="AE775" i="79"/>
  <c r="AT272" i="46"/>
  <c r="K59" i="43" s="1"/>
  <c r="AY404" i="46"/>
  <c r="AV272" i="46"/>
  <c r="M59" i="43" s="1"/>
  <c r="AV404" i="46"/>
  <c r="AU132" i="46"/>
  <c r="L56" i="43" s="1"/>
  <c r="AG396" i="79"/>
  <c r="AT546" i="46"/>
  <c r="K65" i="43" s="1"/>
  <c r="AU546" i="46"/>
  <c r="L65" i="43" s="1"/>
  <c r="AE781"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3" i="79"/>
  <c r="AG1650" i="79" s="1"/>
  <c r="F109" i="43" s="1"/>
  <c r="F111" i="43" s="1"/>
  <c r="R102" i="43"/>
  <c r="AG1623" i="79"/>
  <c r="F105" i="43" s="1"/>
  <c r="F107" i="43" s="1"/>
  <c r="AG1697" i="79"/>
  <c r="AP1368" i="79"/>
  <c r="O85" i="43" s="1"/>
  <c r="AO1563" i="79"/>
  <c r="N88" i="43" s="1"/>
  <c r="AI1563" i="79"/>
  <c r="H88" i="43" s="1"/>
  <c r="AS1362" i="79"/>
  <c r="AS1368" i="79" s="1"/>
  <c r="AS1370" i="79" s="1"/>
  <c r="AG1368" i="79"/>
  <c r="F85" i="43" s="1"/>
  <c r="AG1670" i="79"/>
  <c r="AM1563" i="79"/>
  <c r="L88" i="43" s="1"/>
  <c r="AL1368" i="79"/>
  <c r="K85" i="43" s="1"/>
  <c r="AH1368" i="79"/>
  <c r="AN1368" i="79"/>
  <c r="M85" i="43" s="1"/>
  <c r="AP1563" i="79"/>
  <c r="O88" i="43" s="1"/>
  <c r="AR1368" i="79"/>
  <c r="Q85" i="43" s="1"/>
  <c r="AO1368" i="79"/>
  <c r="N85" i="43" s="1"/>
  <c r="AI1368" i="79"/>
  <c r="H85" i="43" s="1"/>
  <c r="AS1556" i="79"/>
  <c r="AS1563" i="79" s="1"/>
  <c r="AS1565" i="79" s="1"/>
  <c r="AG1563" i="79"/>
  <c r="AG1597" i="79"/>
  <c r="F101" i="43" s="1"/>
  <c r="F103" i="43" s="1"/>
  <c r="AM1368" i="79"/>
  <c r="L85" i="43" s="1"/>
  <c r="AL1563" i="79"/>
  <c r="K88" i="43" s="1"/>
  <c r="AQ1563" i="79"/>
  <c r="P88" i="43" s="1"/>
  <c r="AH1563" i="79"/>
  <c r="AJ1368" i="79"/>
  <c r="I85" i="43" s="1"/>
  <c r="AK1368" i="79"/>
  <c r="J85" i="43" s="1"/>
  <c r="AR1563" i="79"/>
  <c r="Q88" i="43" s="1"/>
  <c r="AQ1368" i="79"/>
  <c r="P85" i="43" s="1"/>
  <c r="AN1563" i="79"/>
  <c r="M88" i="43" s="1"/>
  <c r="AJ1563" i="79"/>
  <c r="I88" i="43" s="1"/>
  <c r="AK1563" i="79"/>
  <c r="J88" i="43" s="1"/>
  <c r="AS1167" i="79"/>
  <c r="AE968" i="79"/>
  <c r="AE967" i="79"/>
  <c r="AE970" i="79"/>
  <c r="K77" i="43"/>
  <c r="H83" i="43"/>
  <c r="M83" i="43"/>
  <c r="M77" i="43"/>
  <c r="J77" i="43"/>
  <c r="P83" i="43"/>
  <c r="O77" i="43"/>
  <c r="Q77" i="43"/>
  <c r="H77" i="43"/>
  <c r="I83" i="43"/>
  <c r="Q83" i="43"/>
  <c r="G83" i="43"/>
  <c r="J83" i="43"/>
  <c r="O83" i="43"/>
  <c r="AE780" i="79"/>
  <c r="T18" i="47"/>
  <c r="P20" i="47"/>
  <c r="Q15" i="47"/>
  <c r="S23" i="47"/>
  <c r="U17" i="47"/>
  <c r="R26" i="47"/>
  <c r="AJ590" i="79"/>
  <c r="I74" i="43" s="1"/>
  <c r="AP590" i="79"/>
  <c r="O74" i="43" s="1"/>
  <c r="BA546" i="46"/>
  <c r="F140" i="43" s="1"/>
  <c r="AE584" i="79"/>
  <c r="AM545" i="46"/>
  <c r="V21" i="47"/>
  <c r="BA269" i="46"/>
  <c r="AF1173" i="79"/>
  <c r="BA131" i="46"/>
  <c r="C129" i="43" s="1"/>
  <c r="C139" i="43" s="1"/>
  <c r="BA272" i="46"/>
  <c r="D140" i="43" s="1"/>
  <c r="BA542" i="46"/>
  <c r="BA132" i="46"/>
  <c r="C140" i="43" s="1"/>
  <c r="BA544" i="46"/>
  <c r="BA270" i="46"/>
  <c r="BA543" i="46"/>
  <c r="D68" i="43"/>
  <c r="BA541" i="46"/>
  <c r="R18" i="47"/>
  <c r="R17" i="47"/>
  <c r="R20" i="47"/>
  <c r="R21" i="47"/>
  <c r="R16" i="47"/>
  <c r="AK396" i="79"/>
  <c r="J71" i="43" s="1"/>
  <c r="R22" i="47"/>
  <c r="AI205" i="79"/>
  <c r="H68" i="43" s="1"/>
  <c r="AR590" i="79"/>
  <c r="Q74" i="43" s="1"/>
  <c r="AH205" i="79"/>
  <c r="G68" i="43" s="1"/>
  <c r="AJ396" i="79"/>
  <c r="I71" i="43" s="1"/>
  <c r="AG205" i="79"/>
  <c r="F68" i="43" s="1"/>
  <c r="AH396" i="79"/>
  <c r="R19" i="47"/>
  <c r="R24" i="47"/>
  <c r="R25" i="47"/>
  <c r="R23" i="47"/>
  <c r="R15" i="47"/>
  <c r="AM590" i="79"/>
  <c r="L74" i="43" s="1"/>
  <c r="AN590" i="79"/>
  <c r="M74" i="43" s="1"/>
  <c r="AG590" i="79"/>
  <c r="AQ396" i="79"/>
  <c r="P71" i="43" s="1"/>
  <c r="AM205" i="79"/>
  <c r="L68" i="43" s="1"/>
  <c r="AR396" i="79"/>
  <c r="Q71" i="43" s="1"/>
  <c r="AL590" i="79"/>
  <c r="K74" i="43" s="1"/>
  <c r="AH590" i="79"/>
  <c r="AE977" i="79"/>
  <c r="Q19" i="47"/>
  <c r="Q24" i="47"/>
  <c r="AJ205" i="79"/>
  <c r="I68" i="43" s="1"/>
  <c r="AW545" i="46"/>
  <c r="N64" i="43" s="1"/>
  <c r="AV545" i="46"/>
  <c r="M64" i="43" s="1"/>
  <c r="Q26" i="47"/>
  <c r="AQ205" i="79"/>
  <c r="P68" i="43" s="1"/>
  <c r="AE969" i="79"/>
  <c r="AP396" i="79"/>
  <c r="O71" i="43" s="1"/>
  <c r="AE583" i="79"/>
  <c r="AK590" i="79"/>
  <c r="J74" i="43" s="1"/>
  <c r="Q17" i="47"/>
  <c r="AF396" i="79"/>
  <c r="AI396" i="79"/>
  <c r="H71" i="43" s="1"/>
  <c r="AF205" i="79"/>
  <c r="E68" i="43" s="1"/>
  <c r="Q21" i="47"/>
  <c r="AI590" i="79"/>
  <c r="H74" i="43" s="1"/>
  <c r="AE582" i="79"/>
  <c r="AL396" i="79"/>
  <c r="K71" i="43" s="1"/>
  <c r="AU545" i="46"/>
  <c r="L64" i="43" s="1"/>
  <c r="AT271" i="46"/>
  <c r="K58" i="43" s="1"/>
  <c r="AF590" i="79"/>
  <c r="AF1172" i="79"/>
  <c r="AS1165" i="79"/>
  <c r="AY409" i="46"/>
  <c r="P62" i="43" s="1"/>
  <c r="AR205" i="79"/>
  <c r="Q68" i="43" s="1"/>
  <c r="AL205" i="79"/>
  <c r="K68" i="43" s="1"/>
  <c r="AL977" i="79"/>
  <c r="K80" i="43" s="1"/>
  <c r="AR977" i="79"/>
  <c r="Q80" i="43" s="1"/>
  <c r="AE585" i="79"/>
  <c r="AO396" i="79"/>
  <c r="N71" i="43" s="1"/>
  <c r="AE392" i="79"/>
  <c r="AM1173" i="79"/>
  <c r="AQ781" i="79"/>
  <c r="AM781" i="79"/>
  <c r="AJ977" i="79"/>
  <c r="I80" i="43" s="1"/>
  <c r="AE390" i="79"/>
  <c r="AE389" i="79"/>
  <c r="AG1173" i="79"/>
  <c r="AJ781" i="79"/>
  <c r="AO1173" i="79"/>
  <c r="AL1173" i="79"/>
  <c r="AO781" i="79"/>
  <c r="P15" i="47"/>
  <c r="AO205" i="79"/>
  <c r="N68" i="43" s="1"/>
  <c r="AT408" i="46"/>
  <c r="K61" i="43" s="1"/>
  <c r="AX545" i="46"/>
  <c r="O64" i="43" s="1"/>
  <c r="AT545" i="46"/>
  <c r="K64" i="43" s="1"/>
  <c r="AV271" i="46"/>
  <c r="M58" i="43" s="1"/>
  <c r="AG395" i="79"/>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P64" i="43" s="1"/>
  <c r="AZ271" i="46"/>
  <c r="Q58" i="43" s="1"/>
  <c r="AY271" i="46"/>
  <c r="P58" i="43" s="1"/>
  <c r="AZ408" i="46"/>
  <c r="Q61" i="43" s="1"/>
  <c r="AQ589"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T33" i="47" l="1"/>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8" i="79"/>
  <c r="AS781" i="79"/>
  <c r="R88" i="43"/>
  <c r="R85" i="43"/>
  <c r="AS1173" i="79"/>
  <c r="L140" i="43" s="1"/>
  <c r="AG1677" i="79"/>
  <c r="F113" i="43" s="1"/>
  <c r="F115" i="43" s="1"/>
  <c r="AS779" i="79"/>
  <c r="AG1704" i="79"/>
  <c r="F117" i="43" s="1"/>
  <c r="F119" i="43" s="1"/>
  <c r="AH1643" i="79"/>
  <c r="AH1590" i="79"/>
  <c r="AH1616" i="79"/>
  <c r="AS590" i="79"/>
  <c r="AS975" i="79"/>
  <c r="AS977" i="79"/>
  <c r="K140" i="43" s="1"/>
  <c r="AE395" i="79"/>
  <c r="K83" i="43"/>
  <c r="N83" i="43"/>
  <c r="I77" i="43"/>
  <c r="F83" i="43"/>
  <c r="P77" i="43"/>
  <c r="E83" i="43"/>
  <c r="N77" i="43"/>
  <c r="L83" i="43"/>
  <c r="L77" i="43"/>
  <c r="AS1164" i="79"/>
  <c r="AS1163" i="79"/>
  <c r="AS1162" i="79"/>
  <c r="AS390" i="79"/>
  <c r="S56" i="47"/>
  <c r="P39" i="47"/>
  <c r="R55" i="43"/>
  <c r="M45" i="47"/>
  <c r="V39" i="47"/>
  <c r="R30" i="47"/>
  <c r="N51" i="47"/>
  <c r="AF780" i="79"/>
  <c r="AE589" i="79"/>
  <c r="AS389" i="79"/>
  <c r="AS391" i="79"/>
  <c r="AS205" i="79"/>
  <c r="G140" i="43" s="1"/>
  <c r="AJ589" i="79"/>
  <c r="I73" i="43" s="1"/>
  <c r="AP589" i="79"/>
  <c r="O73" i="43" s="1"/>
  <c r="BA545" i="46"/>
  <c r="BA547" i="46" s="1"/>
  <c r="U31" i="47"/>
  <c r="R56" i="43"/>
  <c r="BA271" i="46"/>
  <c r="BA273" i="46" s="1"/>
  <c r="BA405" i="46"/>
  <c r="AS584" i="79"/>
  <c r="BA407" i="46"/>
  <c r="AS200" i="79"/>
  <c r="AS199" i="79"/>
  <c r="AS774" i="79"/>
  <c r="AS778" i="79"/>
  <c r="AS773" i="79"/>
  <c r="AS772" i="79"/>
  <c r="AS968" i="79"/>
  <c r="AS201" i="79"/>
  <c r="BA406" i="46"/>
  <c r="BA133" i="46"/>
  <c r="AS970" i="79"/>
  <c r="AS777" i="79"/>
  <c r="AS775" i="79"/>
  <c r="AS776" i="79"/>
  <c r="AS202" i="79"/>
  <c r="AS203" i="79"/>
  <c r="AS583" i="79"/>
  <c r="R80" i="43"/>
  <c r="AS971" i="79"/>
  <c r="AS394" i="79"/>
  <c r="AS585" i="79"/>
  <c r="R74" i="43"/>
  <c r="BA409" i="46"/>
  <c r="E140" i="43" s="1"/>
  <c r="AS582" i="79"/>
  <c r="AS973" i="79"/>
  <c r="AS396" i="79"/>
  <c r="H140" i="43" s="1"/>
  <c r="AS586" i="79"/>
  <c r="AY408" i="46"/>
  <c r="P61" i="43" s="1"/>
  <c r="AS393" i="79"/>
  <c r="AS392" i="79"/>
  <c r="AS587" i="79"/>
  <c r="AS967" i="79"/>
  <c r="AS969" i="79"/>
  <c r="AS972" i="79"/>
  <c r="AS974" i="79"/>
  <c r="D139" i="43"/>
  <c r="AH204" i="79"/>
  <c r="G67" i="43" s="1"/>
  <c r="L199" i="47" s="1"/>
  <c r="AR589" i="79"/>
  <c r="Q73" i="43" s="1"/>
  <c r="E131" i="43"/>
  <c r="AF395" i="79"/>
  <c r="AG204" i="79"/>
  <c r="F67" i="43" s="1"/>
  <c r="AM589" i="79"/>
  <c r="L73" i="43" s="1"/>
  <c r="AH395" i="79"/>
  <c r="AG589" i="79"/>
  <c r="R27" i="47"/>
  <c r="R29" i="47" s="1"/>
  <c r="P30" i="47"/>
  <c r="P37" i="47"/>
  <c r="P33" i="47"/>
  <c r="P56" i="47"/>
  <c r="P32" i="47"/>
  <c r="AM395" i="79"/>
  <c r="L70" i="43" s="1"/>
  <c r="AN395" i="79"/>
  <c r="M70" i="43" s="1"/>
  <c r="AH589" i="79"/>
  <c r="AO589" i="79"/>
  <c r="N73" i="43" s="1"/>
  <c r="AP395" i="79"/>
  <c r="O70" i="43" s="1"/>
  <c r="AR395" i="79"/>
  <c r="Q70" i="43" s="1"/>
  <c r="H133" i="43"/>
  <c r="P48" i="47"/>
  <c r="AJ204" i="79"/>
  <c r="I67" i="43" s="1"/>
  <c r="K131" i="43"/>
  <c r="AL395" i="79"/>
  <c r="K70" i="43" s="1"/>
  <c r="P54" i="47"/>
  <c r="AL589" i="79"/>
  <c r="K73" i="43" s="1"/>
  <c r="AL204" i="79"/>
  <c r="K67" i="43" s="1"/>
  <c r="AQ395" i="79"/>
  <c r="P70" i="43" s="1"/>
  <c r="AM204" i="79"/>
  <c r="L67" i="43" s="1"/>
  <c r="P34" i="47"/>
  <c r="P40" i="47"/>
  <c r="AQ204" i="79"/>
  <c r="P67" i="43" s="1"/>
  <c r="AF204" i="79"/>
  <c r="E67" i="43" s="1"/>
  <c r="AE976" i="79"/>
  <c r="H130" i="43"/>
  <c r="H132" i="43"/>
  <c r="AO204" i="79"/>
  <c r="N67" i="43" s="1"/>
  <c r="AK589" i="79"/>
  <c r="J73" i="43" s="1"/>
  <c r="P51" i="47"/>
  <c r="K130" i="43"/>
  <c r="AN589" i="79"/>
  <c r="M73" i="43" s="1"/>
  <c r="AI395" i="79"/>
  <c r="H70" i="43" s="1"/>
  <c r="I135" i="43"/>
  <c r="H129" i="43"/>
  <c r="H134" i="43"/>
  <c r="P55" i="47"/>
  <c r="J135" i="43"/>
  <c r="I131" i="43"/>
  <c r="P50" i="47"/>
  <c r="K137" i="43"/>
  <c r="J134" i="43"/>
  <c r="R71" i="43"/>
  <c r="AI204" i="79"/>
  <c r="H67" i="43" s="1"/>
  <c r="AI589" i="79"/>
  <c r="H73" i="43" s="1"/>
  <c r="K133" i="43"/>
  <c r="J133" i="43"/>
  <c r="P47" i="47"/>
  <c r="P35" i="47"/>
  <c r="P38" i="47"/>
  <c r="AJ395" i="79"/>
  <c r="I70" i="43" s="1"/>
  <c r="AL976" i="79"/>
  <c r="I129" i="43"/>
  <c r="P53" i="47"/>
  <c r="P36" i="47"/>
  <c r="P31" i="47"/>
  <c r="H131" i="43"/>
  <c r="AM976" i="79"/>
  <c r="AO395" i="79"/>
  <c r="N70" i="43" s="1"/>
  <c r="I134" i="43"/>
  <c r="L130" i="43"/>
  <c r="R62" i="43"/>
  <c r="P46" i="47"/>
  <c r="P52" i="47"/>
  <c r="P41" i="47"/>
  <c r="J132" i="43"/>
  <c r="L131" i="43"/>
  <c r="K129" i="43"/>
  <c r="P45" i="47"/>
  <c r="P49" i="47"/>
  <c r="L138" i="43"/>
  <c r="M138" i="43" s="1"/>
  <c r="I130" i="43"/>
  <c r="AK395" i="79"/>
  <c r="J70" i="43" s="1"/>
  <c r="AF589" i="79"/>
  <c r="AN976" i="79"/>
  <c r="K135" i="43"/>
  <c r="AJ780" i="79"/>
  <c r="I76" i="43" s="1"/>
  <c r="J129" i="43"/>
  <c r="AK976" i="79"/>
  <c r="AQ780" i="79"/>
  <c r="P76" i="43" s="1"/>
  <c r="L129" i="43"/>
  <c r="G133" i="43"/>
  <c r="AI976" i="79"/>
  <c r="J130" i="43"/>
  <c r="L133" i="43"/>
  <c r="AR780" i="79"/>
  <c r="Q76" i="43" s="1"/>
  <c r="AL780" i="79"/>
  <c r="K76" i="43" s="1"/>
  <c r="AJ976" i="79"/>
  <c r="J131" i="43"/>
  <c r="I132" i="43"/>
  <c r="AI780" i="79"/>
  <c r="H76" i="43" s="1"/>
  <c r="K136" i="43"/>
  <c r="AO780" i="79"/>
  <c r="N76" i="43" s="1"/>
  <c r="AG780" i="79"/>
  <c r="I133" i="43"/>
  <c r="K132" i="43"/>
  <c r="L135" i="43"/>
  <c r="AP976" i="79"/>
  <c r="K134" i="43"/>
  <c r="AK780" i="79"/>
  <c r="J76" i="43" s="1"/>
  <c r="AF976" i="79"/>
  <c r="AR976" i="79"/>
  <c r="L137" i="43"/>
  <c r="AG976" i="79"/>
  <c r="AO976" i="79"/>
  <c r="AH976" i="79"/>
  <c r="AP780" i="79"/>
  <c r="O76" i="43" s="1"/>
  <c r="AN780" i="79"/>
  <c r="M76" i="43" s="1"/>
  <c r="AQ976" i="79"/>
  <c r="AM780" i="79"/>
  <c r="L76" i="43" s="1"/>
  <c r="AH780" i="79"/>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L206" i="47" l="1"/>
  <c r="L202" i="47"/>
  <c r="L197" i="47"/>
  <c r="L203" i="47"/>
  <c r="L201" i="47"/>
  <c r="L205" i="47"/>
  <c r="L198" i="47"/>
  <c r="L196" i="47"/>
  <c r="L200" i="47"/>
  <c r="L204" i="47"/>
  <c r="L195" i="47"/>
  <c r="F121" i="43"/>
  <c r="Q42" i="47"/>
  <c r="Q44" i="47" s="1"/>
  <c r="Q57" i="47" s="1"/>
  <c r="Q59" i="47" s="1"/>
  <c r="Q72" i="47" s="1"/>
  <c r="Q74" i="47" s="1"/>
  <c r="T42" i="47"/>
  <c r="T44" i="47" s="1"/>
  <c r="T57" i="47" s="1"/>
  <c r="T59" i="47" s="1"/>
  <c r="T72" i="47" s="1"/>
  <c r="T74" i="47" s="1"/>
  <c r="AI1616" i="79"/>
  <c r="AI1623" i="79" s="1"/>
  <c r="H105" i="43" s="1"/>
  <c r="H107" i="43" s="1"/>
  <c r="AJ1670" i="79"/>
  <c r="AJ1677" i="79" s="1"/>
  <c r="I113" i="43" s="1"/>
  <c r="I115" i="43" s="1"/>
  <c r="AP1697" i="79"/>
  <c r="AP1704" i="79" s="1"/>
  <c r="O117" i="43" s="1"/>
  <c r="O119" i="43" s="1"/>
  <c r="AK1697" i="79"/>
  <c r="AK1704" i="79" s="1"/>
  <c r="J117" i="43" s="1"/>
  <c r="J119" i="43" s="1"/>
  <c r="AK1670" i="79"/>
  <c r="AK1677" i="79" s="1"/>
  <c r="J113" i="43" s="1"/>
  <c r="J115" i="43" s="1"/>
  <c r="AQ1643" i="79"/>
  <c r="AQ1650" i="79" s="1"/>
  <c r="P109" i="43" s="1"/>
  <c r="P111" i="43" s="1"/>
  <c r="AO1670" i="79"/>
  <c r="AO1677" i="79" s="1"/>
  <c r="N113" i="43" s="1"/>
  <c r="N115" i="43" s="1"/>
  <c r="AN1590" i="79"/>
  <c r="AN1597" i="79" s="1"/>
  <c r="M101" i="43" s="1"/>
  <c r="M103" i="43" s="1"/>
  <c r="AI1590" i="79"/>
  <c r="AI1597" i="79" s="1"/>
  <c r="H101" i="43" s="1"/>
  <c r="H103" i="43" s="1"/>
  <c r="AR1697" i="79"/>
  <c r="AR1704" i="79" s="1"/>
  <c r="Q117" i="43" s="1"/>
  <c r="Q119" i="43" s="1"/>
  <c r="AJ1697" i="79"/>
  <c r="AJ1704" i="79" s="1"/>
  <c r="I117" i="43" s="1"/>
  <c r="I119" i="43" s="1"/>
  <c r="AP1643" i="79"/>
  <c r="AP1650" i="79" s="1"/>
  <c r="O109" i="43" s="1"/>
  <c r="O111" i="43" s="1"/>
  <c r="AP1590" i="79"/>
  <c r="AP1597" i="79" s="1"/>
  <c r="O101" i="43" s="1"/>
  <c r="O103" i="43" s="1"/>
  <c r="AM1643" i="79"/>
  <c r="AM1650" i="79" s="1"/>
  <c r="L109" i="43" s="1"/>
  <c r="L111" i="43" s="1"/>
  <c r="AL1616" i="79"/>
  <c r="AL1623" i="79" s="1"/>
  <c r="K105" i="43" s="1"/>
  <c r="K107" i="43" s="1"/>
  <c r="AK1643" i="79"/>
  <c r="AK1650" i="79" s="1"/>
  <c r="J109" i="43" s="1"/>
  <c r="J111" i="43" s="1"/>
  <c r="AQ1670" i="79"/>
  <c r="AQ1677" i="79" s="1"/>
  <c r="P113" i="43" s="1"/>
  <c r="P115" i="43" s="1"/>
  <c r="AQ1697" i="79"/>
  <c r="AQ1704" i="79" s="1"/>
  <c r="P117" i="43" s="1"/>
  <c r="P119" i="43" s="1"/>
  <c r="AO1697" i="79"/>
  <c r="AO1704" i="79" s="1"/>
  <c r="N117" i="43" s="1"/>
  <c r="N119" i="43" s="1"/>
  <c r="AN1670" i="79"/>
  <c r="AN1677" i="79" s="1"/>
  <c r="M113" i="43" s="1"/>
  <c r="M115" i="43" s="1"/>
  <c r="AR1616" i="79"/>
  <c r="AR1623" i="79" s="1"/>
  <c r="Q105" i="43" s="1"/>
  <c r="Q107" i="43" s="1"/>
  <c r="AM1670" i="79"/>
  <c r="AM1677" i="79" s="1"/>
  <c r="L113" i="43" s="1"/>
  <c r="L115" i="43" s="1"/>
  <c r="AI1697" i="79"/>
  <c r="AI1704" i="79" s="1"/>
  <c r="H117" i="43" s="1"/>
  <c r="H119" i="43" s="1"/>
  <c r="AH1697" i="79"/>
  <c r="AH1704" i="79" s="1"/>
  <c r="AR1590" i="79"/>
  <c r="AR1597" i="79" s="1"/>
  <c r="Q101" i="43" s="1"/>
  <c r="Q103" i="43" s="1"/>
  <c r="AJ1616" i="79"/>
  <c r="AJ1623" i="79" s="1"/>
  <c r="I105" i="43" s="1"/>
  <c r="I107" i="43" s="1"/>
  <c r="AP1616" i="79"/>
  <c r="AP1623" i="79" s="1"/>
  <c r="O105" i="43" s="1"/>
  <c r="O107" i="43" s="1"/>
  <c r="AM1616" i="79"/>
  <c r="AM1623" i="79" s="1"/>
  <c r="L105" i="43" s="1"/>
  <c r="L107" i="43" s="1"/>
  <c r="AM1697" i="79"/>
  <c r="AM1704" i="79" s="1"/>
  <c r="L117" i="43" s="1"/>
  <c r="L119" i="43" s="1"/>
  <c r="AL1697" i="79"/>
  <c r="AL1704" i="79" s="1"/>
  <c r="K117" i="43" s="1"/>
  <c r="K119" i="43" s="1"/>
  <c r="AK1590" i="79"/>
  <c r="AK1597" i="79" s="1"/>
  <c r="J101" i="43" s="1"/>
  <c r="J103" i="43" s="1"/>
  <c r="AQ1590" i="79"/>
  <c r="AQ1597" i="79" s="1"/>
  <c r="P101" i="43" s="1"/>
  <c r="P103" i="43" s="1"/>
  <c r="AO1643" i="79"/>
  <c r="AO1650" i="79" s="1"/>
  <c r="N109" i="43" s="1"/>
  <c r="N111" i="43" s="1"/>
  <c r="AO1616" i="79"/>
  <c r="AO1623" i="79" s="1"/>
  <c r="N105" i="43" s="1"/>
  <c r="N107" i="43" s="1"/>
  <c r="AN1697" i="79"/>
  <c r="AN1704" i="79" s="1"/>
  <c r="M117" i="43" s="1"/>
  <c r="M119" i="43" s="1"/>
  <c r="AJ1643" i="79"/>
  <c r="AL1643" i="79"/>
  <c r="AL1650" i="79" s="1"/>
  <c r="K109" i="43" s="1"/>
  <c r="K111" i="43" s="1"/>
  <c r="AI1670" i="79"/>
  <c r="AI1677" i="79" s="1"/>
  <c r="H113" i="43" s="1"/>
  <c r="H115" i="43" s="1"/>
  <c r="AI1643" i="79"/>
  <c r="AI1650" i="79" s="1"/>
  <c r="H109" i="43" s="1"/>
  <c r="H111" i="43" s="1"/>
  <c r="AH1670" i="79"/>
  <c r="AH1677" i="79" s="1"/>
  <c r="AR1670" i="79"/>
  <c r="AR1677" i="79" s="1"/>
  <c r="Q113" i="43" s="1"/>
  <c r="Q115" i="43" s="1"/>
  <c r="AR1643" i="79"/>
  <c r="AR1650" i="79" s="1"/>
  <c r="Q109" i="43" s="1"/>
  <c r="Q111" i="43" s="1"/>
  <c r="AJ1590" i="79"/>
  <c r="AJ1597" i="79" s="1"/>
  <c r="I101" i="43" s="1"/>
  <c r="I103" i="43" s="1"/>
  <c r="AP1670" i="79"/>
  <c r="AP1677" i="79" s="1"/>
  <c r="O113" i="43" s="1"/>
  <c r="O115" i="43" s="1"/>
  <c r="AM1590" i="79"/>
  <c r="AM1597" i="79" s="1"/>
  <c r="L101" i="43" s="1"/>
  <c r="L103" i="43" s="1"/>
  <c r="AL1670" i="79"/>
  <c r="AL1677" i="79" s="1"/>
  <c r="K113" i="43" s="1"/>
  <c r="K115" i="43" s="1"/>
  <c r="AL1590" i="79"/>
  <c r="AL1597" i="79" s="1"/>
  <c r="K101" i="43" s="1"/>
  <c r="K103" i="43" s="1"/>
  <c r="AK1616" i="79"/>
  <c r="AK1623" i="79" s="1"/>
  <c r="J105" i="43" s="1"/>
  <c r="J107" i="43" s="1"/>
  <c r="AQ1616" i="79"/>
  <c r="AQ1623" i="79" s="1"/>
  <c r="P105" i="43" s="1"/>
  <c r="P107" i="43" s="1"/>
  <c r="AO1590" i="79"/>
  <c r="AO1597" i="79" s="1"/>
  <c r="N101" i="43" s="1"/>
  <c r="N103" i="43" s="1"/>
  <c r="AN1616" i="79"/>
  <c r="AN1623" i="79" s="1"/>
  <c r="M105" i="43" s="1"/>
  <c r="M107" i="43" s="1"/>
  <c r="AN1643" i="79"/>
  <c r="AN1650" i="79" s="1"/>
  <c r="M109" i="43" s="1"/>
  <c r="M111" i="43" s="1"/>
  <c r="AH1623" i="79"/>
  <c r="AH1650" i="79"/>
  <c r="AS976" i="79"/>
  <c r="AS978" i="79" s="1"/>
  <c r="AS589" i="79"/>
  <c r="AS591" i="79" s="1"/>
  <c r="AS1172" i="79"/>
  <c r="AS1174" i="79" s="1"/>
  <c r="AS780" i="79"/>
  <c r="AS782" i="79" s="1"/>
  <c r="AH1597" i="79"/>
  <c r="G101" i="43" s="1"/>
  <c r="G103" i="43" s="1"/>
  <c r="AO1172" i="79"/>
  <c r="N82" i="43" s="1"/>
  <c r="S198" i="47" s="1"/>
  <c r="R83" i="43"/>
  <c r="R77" i="43"/>
  <c r="P79" i="43"/>
  <c r="Q79" i="43"/>
  <c r="H79" i="43"/>
  <c r="M141" i="47" s="1"/>
  <c r="J79" i="43"/>
  <c r="I79" i="43"/>
  <c r="N141" i="47" s="1"/>
  <c r="L79" i="43"/>
  <c r="N79" i="43"/>
  <c r="S143" i="47" s="1"/>
  <c r="K79" i="43"/>
  <c r="O79" i="43"/>
  <c r="T146" i="47" s="1"/>
  <c r="M79" i="43"/>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1" i="47" l="1"/>
  <c r="S200" i="47"/>
  <c r="S204" i="47"/>
  <c r="S206" i="47"/>
  <c r="S203" i="47"/>
  <c r="S205" i="47"/>
  <c r="S202" i="47"/>
  <c r="S197" i="47"/>
  <c r="S195" i="47"/>
  <c r="S196" i="47"/>
  <c r="S199" i="47"/>
  <c r="S186" i="47"/>
  <c r="S173" i="47"/>
  <c r="S185" i="47"/>
  <c r="S170" i="47"/>
  <c r="S176" i="47"/>
  <c r="S174" i="47"/>
  <c r="R140" i="47"/>
  <c r="S191" i="47"/>
  <c r="S189" i="47"/>
  <c r="S184" i="47"/>
  <c r="S169" i="47"/>
  <c r="S188" i="47"/>
  <c r="S166" i="47"/>
  <c r="S175" i="47"/>
  <c r="S165" i="47"/>
  <c r="S181" i="47"/>
  <c r="S182" i="47"/>
  <c r="S190" i="47"/>
  <c r="S183" i="47"/>
  <c r="S167" i="47"/>
  <c r="S180" i="47"/>
  <c r="S187" i="47"/>
  <c r="L137" i="47"/>
  <c r="S171" i="47"/>
  <c r="S168" i="47"/>
  <c r="S172" i="47"/>
  <c r="N121" i="43"/>
  <c r="L121" i="43"/>
  <c r="K121" i="43"/>
  <c r="J121" i="43"/>
  <c r="Q121" i="43"/>
  <c r="O121" i="43"/>
  <c r="H121" i="43"/>
  <c r="P121" i="43"/>
  <c r="M121" i="43"/>
  <c r="AS1697" i="79"/>
  <c r="AS1670" i="79"/>
  <c r="AS1643" i="79"/>
  <c r="G113" i="43"/>
  <c r="AS1677" i="79"/>
  <c r="AS1679" i="79" s="1"/>
  <c r="G117" i="43"/>
  <c r="AS1704" i="79"/>
  <c r="AS1706" i="79" s="1"/>
  <c r="AS1590" i="79"/>
  <c r="AS1597" i="79" s="1"/>
  <c r="AS1599" i="79" s="1"/>
  <c r="AS1616" i="79"/>
  <c r="AJ1650" i="79"/>
  <c r="I109" i="43" s="1"/>
  <c r="I111" i="43" s="1"/>
  <c r="I121" i="43" s="1"/>
  <c r="H20" i="43"/>
  <c r="E40" i="43"/>
  <c r="R101" i="43"/>
  <c r="R103" i="43" s="1"/>
  <c r="AS1623" i="79"/>
  <c r="AS1625" i="79" s="1"/>
  <c r="G105" i="43"/>
  <c r="G109" i="43"/>
  <c r="G111" i="43" s="1"/>
  <c r="L143" i="47"/>
  <c r="L140" i="47"/>
  <c r="L141" i="47"/>
  <c r="L135" i="47"/>
  <c r="T144" i="47"/>
  <c r="L144" i="47"/>
  <c r="T140" i="47"/>
  <c r="T142" i="47"/>
  <c r="S136" i="47"/>
  <c r="S141" i="47"/>
  <c r="N137" i="47"/>
  <c r="N142" i="47"/>
  <c r="AG1172" i="79"/>
  <c r="F82" i="43" s="1"/>
  <c r="AP1172" i="79"/>
  <c r="O82" i="43" s="1"/>
  <c r="K142" i="47"/>
  <c r="K139" i="47"/>
  <c r="K144" i="47"/>
  <c r="K138" i="47"/>
  <c r="AE1172" i="79"/>
  <c r="D82" i="43" s="1"/>
  <c r="E82" i="43"/>
  <c r="AJ1172" i="79"/>
  <c r="I82" i="43" s="1"/>
  <c r="E35" i="43" s="1"/>
  <c r="S157" i="47"/>
  <c r="S152" i="47"/>
  <c r="AQ1172" i="79"/>
  <c r="P82" i="43" s="1"/>
  <c r="U197" i="47" s="1"/>
  <c r="AL1172" i="79"/>
  <c r="K82" i="43" s="1"/>
  <c r="P201" i="47" s="1"/>
  <c r="AK1172" i="79"/>
  <c r="J82" i="43" s="1"/>
  <c r="O187"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2" i="79"/>
  <c r="L166" i="47" s="1"/>
  <c r="T136" i="47"/>
  <c r="T143" i="47"/>
  <c r="T135" i="47"/>
  <c r="L139" i="47"/>
  <c r="L142" i="47"/>
  <c r="L136" i="47"/>
  <c r="AM1172" i="79"/>
  <c r="L82" i="43" s="1"/>
  <c r="T145" i="47"/>
  <c r="S158" i="47"/>
  <c r="L146" i="47"/>
  <c r="S151" i="47"/>
  <c r="T141" i="47"/>
  <c r="T139" i="47"/>
  <c r="S159" i="47"/>
  <c r="L145" i="47"/>
  <c r="O139" i="47"/>
  <c r="S155" i="47"/>
  <c r="S160" i="47"/>
  <c r="AR1172" i="79"/>
  <c r="Q82" i="43" s="1"/>
  <c r="V206" i="47" s="1"/>
  <c r="AN1172" i="79"/>
  <c r="M82" i="43" s="1"/>
  <c r="R202"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2" i="79"/>
  <c r="H82" i="43" s="1"/>
  <c r="M206"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T166" i="47" l="1"/>
  <c r="T197" i="47"/>
  <c r="T200" i="47"/>
  <c r="R197" i="47"/>
  <c r="O206" i="47"/>
  <c r="U196" i="47"/>
  <c r="O199" i="47"/>
  <c r="V200" i="47"/>
  <c r="U199" i="47"/>
  <c r="P200" i="47"/>
  <c r="U206" i="47"/>
  <c r="N201" i="47"/>
  <c r="R200" i="47"/>
  <c r="Q166" i="47"/>
  <c r="Q203" i="47"/>
  <c r="Q205" i="47"/>
  <c r="Q198" i="47"/>
  <c r="K168" i="47"/>
  <c r="K198" i="47"/>
  <c r="K203" i="47"/>
  <c r="K197" i="47"/>
  <c r="K202" i="47"/>
  <c r="K200" i="47"/>
  <c r="K195" i="47"/>
  <c r="K196" i="47"/>
  <c r="K204" i="47"/>
  <c r="K199" i="47"/>
  <c r="K206" i="47"/>
  <c r="K205" i="47"/>
  <c r="K201" i="47"/>
  <c r="N204" i="47"/>
  <c r="T205" i="47"/>
  <c r="U202" i="47"/>
  <c r="T198" i="47"/>
  <c r="R198" i="47"/>
  <c r="N198" i="47"/>
  <c r="N196" i="47"/>
  <c r="T204" i="47"/>
  <c r="P205" i="47"/>
  <c r="Q195" i="47"/>
  <c r="P196" i="47"/>
  <c r="Q204" i="47"/>
  <c r="J183" i="47"/>
  <c r="J195" i="47"/>
  <c r="J197" i="47"/>
  <c r="J203" i="47"/>
  <c r="J202" i="47"/>
  <c r="J200" i="47"/>
  <c r="J199" i="47"/>
  <c r="J205" i="47"/>
  <c r="J206" i="47"/>
  <c r="J204" i="47"/>
  <c r="J196" i="47"/>
  <c r="J198" i="47"/>
  <c r="J201" i="47"/>
  <c r="T206" i="47"/>
  <c r="V204" i="47"/>
  <c r="N200" i="47"/>
  <c r="M199" i="47"/>
  <c r="O205" i="47"/>
  <c r="N206" i="47"/>
  <c r="V203" i="47"/>
  <c r="T203" i="47"/>
  <c r="V205" i="47"/>
  <c r="O204" i="47"/>
  <c r="Q196" i="47"/>
  <c r="M175" i="47"/>
  <c r="M204" i="47"/>
  <c r="I184" i="47"/>
  <c r="I197" i="47"/>
  <c r="I198" i="47"/>
  <c r="I201" i="47"/>
  <c r="I196" i="47"/>
  <c r="I195" i="47"/>
  <c r="I203" i="47"/>
  <c r="I204" i="47"/>
  <c r="I206" i="47"/>
  <c r="I200" i="47"/>
  <c r="I205" i="47"/>
  <c r="I202" i="47"/>
  <c r="I199" i="47"/>
  <c r="I180" i="47"/>
  <c r="N202" i="47"/>
  <c r="M201" i="47"/>
  <c r="Q200" i="47"/>
  <c r="T199" i="47"/>
  <c r="N205" i="47"/>
  <c r="Q202" i="47"/>
  <c r="M203" i="47"/>
  <c r="O195" i="47"/>
  <c r="P198" i="47"/>
  <c r="Q197" i="47"/>
  <c r="P204" i="47"/>
  <c r="R190" i="47"/>
  <c r="R199" i="47"/>
  <c r="R195" i="47"/>
  <c r="R201" i="47"/>
  <c r="M198" i="47"/>
  <c r="V196" i="47"/>
  <c r="Q199" i="47"/>
  <c r="N197" i="47"/>
  <c r="R204" i="47"/>
  <c r="R206" i="47"/>
  <c r="M195" i="47"/>
  <c r="U198" i="47"/>
  <c r="U201" i="47"/>
  <c r="V166" i="47"/>
  <c r="V197" i="47"/>
  <c r="V195" i="47"/>
  <c r="P168" i="47"/>
  <c r="P206" i="47"/>
  <c r="P199" i="47"/>
  <c r="M196" i="47"/>
  <c r="M200" i="47"/>
  <c r="V201" i="47"/>
  <c r="U204" i="47"/>
  <c r="O196" i="47"/>
  <c r="R203" i="47"/>
  <c r="N203" i="47"/>
  <c r="P203" i="47"/>
  <c r="M197" i="47"/>
  <c r="T201" i="47"/>
  <c r="P197" i="47"/>
  <c r="V199" i="47"/>
  <c r="U167" i="47"/>
  <c r="U203" i="47"/>
  <c r="U195" i="47"/>
  <c r="U205" i="47"/>
  <c r="R196" i="47"/>
  <c r="Q206" i="47"/>
  <c r="M205" i="47"/>
  <c r="V202" i="47"/>
  <c r="T195" i="47"/>
  <c r="N195" i="47"/>
  <c r="M202" i="47"/>
  <c r="V198" i="47"/>
  <c r="R205" i="47"/>
  <c r="N199" i="47"/>
  <c r="O201" i="47"/>
  <c r="T202" i="47"/>
  <c r="O202" i="47"/>
  <c r="P195" i="47"/>
  <c r="Q201" i="47"/>
  <c r="U200" i="47"/>
  <c r="O200" i="47"/>
  <c r="T196" i="47"/>
  <c r="O203" i="47"/>
  <c r="O197" i="47"/>
  <c r="P202" i="47"/>
  <c r="O198" i="47"/>
  <c r="K174" i="47"/>
  <c r="K185" i="47"/>
  <c r="M189" i="47"/>
  <c r="I176" i="47"/>
  <c r="U190" i="47"/>
  <c r="O186" i="47"/>
  <c r="Q180" i="47"/>
  <c r="J185" i="47"/>
  <c r="Q173" i="47"/>
  <c r="U168" i="47"/>
  <c r="O165" i="47"/>
  <c r="I183" i="47"/>
  <c r="I186" i="47"/>
  <c r="U181" i="47"/>
  <c r="I174" i="47"/>
  <c r="K180" i="47"/>
  <c r="N166" i="47"/>
  <c r="N189" i="47"/>
  <c r="J170" i="47"/>
  <c r="R175" i="47"/>
  <c r="M172" i="47"/>
  <c r="J181" i="47"/>
  <c r="J175" i="47"/>
  <c r="I166" i="47"/>
  <c r="J186" i="47"/>
  <c r="U166" i="47"/>
  <c r="N171" i="47"/>
  <c r="J191" i="47"/>
  <c r="J166" i="47"/>
  <c r="O174" i="47"/>
  <c r="J184" i="47"/>
  <c r="Q170" i="47"/>
  <c r="U176" i="47"/>
  <c r="R174" i="47"/>
  <c r="R187" i="47"/>
  <c r="N185" i="47"/>
  <c r="N176" i="47"/>
  <c r="Q190" i="47"/>
  <c r="I191" i="47"/>
  <c r="M184" i="47"/>
  <c r="O175" i="47"/>
  <c r="E38" i="43"/>
  <c r="Q186" i="47"/>
  <c r="Q176" i="47"/>
  <c r="E32" i="43"/>
  <c r="K189" i="47"/>
  <c r="K182" i="47"/>
  <c r="K181" i="47"/>
  <c r="K186" i="47"/>
  <c r="K188" i="47"/>
  <c r="N191" i="47"/>
  <c r="R173" i="47"/>
  <c r="Q169" i="47"/>
  <c r="N190" i="47"/>
  <c r="V189" i="47"/>
  <c r="R168" i="47"/>
  <c r="O169" i="47"/>
  <c r="Q181" i="47"/>
  <c r="U174" i="47"/>
  <c r="K172" i="47"/>
  <c r="N172" i="47"/>
  <c r="Q184" i="47"/>
  <c r="P180" i="47"/>
  <c r="T175" i="47"/>
  <c r="O167" i="47"/>
  <c r="K166" i="47"/>
  <c r="P169" i="47"/>
  <c r="N183" i="47"/>
  <c r="P190" i="47"/>
  <c r="R172" i="47"/>
  <c r="M186" i="47"/>
  <c r="M174" i="47"/>
  <c r="L188" i="47"/>
  <c r="Q167" i="47"/>
  <c r="M166" i="47"/>
  <c r="O188" i="47"/>
  <c r="N182" i="47"/>
  <c r="R185" i="47"/>
  <c r="L183" i="47"/>
  <c r="E31" i="43"/>
  <c r="J168" i="47"/>
  <c r="J167" i="47"/>
  <c r="J174" i="47"/>
  <c r="J173" i="47"/>
  <c r="J172" i="47"/>
  <c r="J188" i="47"/>
  <c r="J187" i="47"/>
  <c r="M191" i="47"/>
  <c r="R166" i="47"/>
  <c r="V175" i="47"/>
  <c r="I175" i="47"/>
  <c r="V168" i="47"/>
  <c r="Q168" i="47"/>
  <c r="P171" i="47"/>
  <c r="R184" i="47"/>
  <c r="Q172" i="47"/>
  <c r="I165" i="47"/>
  <c r="O189" i="47"/>
  <c r="V191" i="47"/>
  <c r="N170" i="47"/>
  <c r="K165" i="47"/>
  <c r="V169" i="47"/>
  <c r="T180" i="47"/>
  <c r="L170" i="47"/>
  <c r="P172" i="47"/>
  <c r="I172" i="47"/>
  <c r="U170" i="47"/>
  <c r="M190" i="47"/>
  <c r="R167" i="47"/>
  <c r="U180" i="47"/>
  <c r="J182" i="47"/>
  <c r="Q182" i="47"/>
  <c r="N184" i="47"/>
  <c r="O172" i="47"/>
  <c r="V176" i="47"/>
  <c r="E34" i="43"/>
  <c r="M165" i="47"/>
  <c r="M168" i="47"/>
  <c r="M182" i="47"/>
  <c r="M181" i="47"/>
  <c r="M169" i="47"/>
  <c r="E30" i="43"/>
  <c r="I168" i="47"/>
  <c r="I171" i="47"/>
  <c r="I190" i="47"/>
  <c r="I167" i="47"/>
  <c r="I182" i="47"/>
  <c r="I189" i="47"/>
  <c r="T184" i="47"/>
  <c r="I173" i="47"/>
  <c r="T165" i="47"/>
  <c r="R176" i="47"/>
  <c r="K187" i="47"/>
  <c r="K183" i="47"/>
  <c r="K191" i="47"/>
  <c r="Q171" i="47"/>
  <c r="I187" i="47"/>
  <c r="P191" i="47"/>
  <c r="U184" i="47"/>
  <c r="K173" i="47"/>
  <c r="M171" i="47"/>
  <c r="P185" i="47"/>
  <c r="Q191" i="47"/>
  <c r="P182" i="47"/>
  <c r="M176" i="47"/>
  <c r="M170" i="47"/>
  <c r="U169" i="47"/>
  <c r="M167" i="47"/>
  <c r="K170" i="47"/>
  <c r="N180" i="47"/>
  <c r="U182" i="47"/>
  <c r="M188" i="47"/>
  <c r="J176" i="47"/>
  <c r="E33" i="43"/>
  <c r="L173" i="47"/>
  <c r="L190" i="47"/>
  <c r="L184" i="47"/>
  <c r="L185" i="47"/>
  <c r="L189" i="47"/>
  <c r="L176" i="47"/>
  <c r="L181" i="47"/>
  <c r="L175" i="47"/>
  <c r="L186" i="47"/>
  <c r="L187" i="47"/>
  <c r="L180" i="47"/>
  <c r="E41" i="43"/>
  <c r="T190" i="47"/>
  <c r="T181" i="47"/>
  <c r="T186" i="47"/>
  <c r="T174" i="47"/>
  <c r="T170" i="47"/>
  <c r="T189" i="47"/>
  <c r="T176" i="47"/>
  <c r="T172" i="47"/>
  <c r="T171" i="47"/>
  <c r="T167" i="47"/>
  <c r="T168" i="47"/>
  <c r="T169" i="47"/>
  <c r="T188" i="47"/>
  <c r="E39" i="43"/>
  <c r="R186" i="47"/>
  <c r="R165" i="47"/>
  <c r="R169" i="47"/>
  <c r="E36" i="43"/>
  <c r="O170" i="47"/>
  <c r="O171" i="47"/>
  <c r="O191" i="47"/>
  <c r="O182" i="47"/>
  <c r="J165" i="47"/>
  <c r="V171" i="47"/>
  <c r="P166" i="47"/>
  <c r="M185" i="47"/>
  <c r="L168" i="47"/>
  <c r="J189" i="47"/>
  <c r="I170" i="47"/>
  <c r="O183" i="47"/>
  <c r="Q183" i="47"/>
  <c r="U172" i="47"/>
  <c r="J171" i="47"/>
  <c r="R189" i="47"/>
  <c r="R170" i="47"/>
  <c r="I188" i="47"/>
  <c r="J169" i="47"/>
  <c r="O185" i="47"/>
  <c r="N188" i="47"/>
  <c r="N167" i="47"/>
  <c r="R182" i="47"/>
  <c r="P187" i="47"/>
  <c r="K167" i="47"/>
  <c r="O180" i="47"/>
  <c r="O184" i="47"/>
  <c r="J180" i="47"/>
  <c r="O190" i="47"/>
  <c r="K184" i="47"/>
  <c r="P174" i="47"/>
  <c r="L182" i="47"/>
  <c r="L174" i="47"/>
  <c r="T182" i="47"/>
  <c r="T173" i="47"/>
  <c r="Q187" i="47"/>
  <c r="E43" i="43"/>
  <c r="V170" i="47"/>
  <c r="V174" i="47"/>
  <c r="V186" i="47"/>
  <c r="V187" i="47"/>
  <c r="V180" i="47"/>
  <c r="V188" i="47"/>
  <c r="V182" i="47"/>
  <c r="V172" i="47"/>
  <c r="V165" i="47"/>
  <c r="V190" i="47"/>
  <c r="V185" i="47"/>
  <c r="L167" i="47"/>
  <c r="E42" i="43"/>
  <c r="U185" i="47"/>
  <c r="U186" i="47"/>
  <c r="U165" i="47"/>
  <c r="U188" i="47"/>
  <c r="U189" i="47"/>
  <c r="U173" i="47"/>
  <c r="U187" i="47"/>
  <c r="U175" i="47"/>
  <c r="O176" i="47"/>
  <c r="N186" i="47"/>
  <c r="Q174" i="47"/>
  <c r="O173" i="47"/>
  <c r="K176" i="47"/>
  <c r="M180" i="47"/>
  <c r="M183" i="47"/>
  <c r="T185" i="47"/>
  <c r="Q175" i="47"/>
  <c r="R171" i="47"/>
  <c r="U183" i="47"/>
  <c r="M187" i="47"/>
  <c r="U171" i="47"/>
  <c r="O166" i="47"/>
  <c r="N181" i="47"/>
  <c r="Q185" i="47"/>
  <c r="Q188" i="47"/>
  <c r="K171" i="47"/>
  <c r="N175" i="47"/>
  <c r="R181" i="47"/>
  <c r="Q189" i="47"/>
  <c r="N173" i="47"/>
  <c r="N187" i="47"/>
  <c r="R183" i="47"/>
  <c r="U191" i="47"/>
  <c r="E37" i="43"/>
  <c r="P183" i="47"/>
  <c r="P181" i="47"/>
  <c r="P186" i="47"/>
  <c r="P176" i="47"/>
  <c r="P173" i="47"/>
  <c r="P167" i="47"/>
  <c r="P184" i="47"/>
  <c r="N168" i="47"/>
  <c r="M173" i="47"/>
  <c r="O168" i="47"/>
  <c r="I169" i="47"/>
  <c r="I185" i="47"/>
  <c r="R191" i="47"/>
  <c r="N165" i="47"/>
  <c r="N169" i="47"/>
  <c r="N174" i="47"/>
  <c r="T191" i="47"/>
  <c r="P165" i="47"/>
  <c r="V184" i="47"/>
  <c r="K190" i="47"/>
  <c r="I181" i="47"/>
  <c r="J190" i="47"/>
  <c r="K169" i="47"/>
  <c r="P175" i="47"/>
  <c r="T187" i="47"/>
  <c r="T183" i="47"/>
  <c r="O181" i="47"/>
  <c r="L165" i="47"/>
  <c r="L191" i="47"/>
  <c r="Q165" i="47"/>
  <c r="V181" i="47"/>
  <c r="K175" i="47"/>
  <c r="R180" i="47"/>
  <c r="R188" i="47"/>
  <c r="P189" i="47"/>
  <c r="V183" i="47"/>
  <c r="V173" i="47"/>
  <c r="L171" i="47"/>
  <c r="L172" i="47"/>
  <c r="P188" i="47"/>
  <c r="V167" i="47"/>
  <c r="L169" i="47"/>
  <c r="P170" i="47"/>
  <c r="R113" i="43"/>
  <c r="R115" i="43" s="1"/>
  <c r="G115" i="43"/>
  <c r="R105" i="43"/>
  <c r="R107" i="43" s="1"/>
  <c r="G107" i="43"/>
  <c r="R117" i="43"/>
  <c r="R119" i="43" s="1"/>
  <c r="G119" i="43"/>
  <c r="R109" i="43"/>
  <c r="AS1650" i="79"/>
  <c r="AS1652"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2" i="47" l="1"/>
  <c r="W201" i="47"/>
  <c r="W205" i="47"/>
  <c r="W198" i="47"/>
  <c r="W200" i="47"/>
  <c r="W197" i="47"/>
  <c r="W206" i="47"/>
  <c r="W204" i="47"/>
  <c r="W203" i="47"/>
  <c r="W195" i="47"/>
  <c r="W199" i="47"/>
  <c r="W196" i="47"/>
  <c r="E44" i="43"/>
  <c r="W165" i="47"/>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K91" i="43" l="1"/>
  <c r="K92" i="43" s="1"/>
  <c r="P194" i="47"/>
  <c r="P207" i="47" s="1"/>
  <c r="L91" i="43"/>
  <c r="L92" i="43" s="1"/>
  <c r="Q194" i="47"/>
  <c r="Q207" i="47" s="1"/>
  <c r="P91" i="43"/>
  <c r="P92" i="43" s="1"/>
  <c r="U194" i="47"/>
  <c r="U207" i="47" s="1"/>
  <c r="M91" i="43"/>
  <c r="M92" i="43" s="1"/>
  <c r="R194" i="47"/>
  <c r="R207" i="47" s="1"/>
  <c r="N91" i="43"/>
  <c r="S194" i="47"/>
  <c r="S207" i="47" s="1"/>
  <c r="Q91" i="43"/>
  <c r="Q92" i="43" s="1"/>
  <c r="V194" i="47"/>
  <c r="V207" i="47" s="1"/>
  <c r="O91" i="43"/>
  <c r="O92" i="43" s="1"/>
  <c r="T194" i="47"/>
  <c r="T207" i="47" s="1"/>
  <c r="N92" i="43"/>
  <c r="F40" i="43"/>
  <c r="G40" i="43" s="1"/>
  <c r="F37" i="43"/>
  <c r="G37" i="43" s="1"/>
  <c r="F43" i="43"/>
  <c r="G43" i="43" s="1"/>
  <c r="F42" i="43"/>
  <c r="G42" i="43" s="1"/>
  <c r="F41" i="43"/>
  <c r="G41" i="43" s="1"/>
  <c r="F38" i="43"/>
  <c r="G38"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J91" i="43" l="1"/>
  <c r="O194" i="47"/>
  <c r="O207" i="47" s="1"/>
  <c r="H91" i="43"/>
  <c r="M194" i="47"/>
  <c r="M207" i="47" s="1"/>
  <c r="I91" i="43"/>
  <c r="N194" i="47"/>
  <c r="N207" i="47" s="1"/>
  <c r="F39" i="43"/>
  <c r="G39" i="43" s="1"/>
  <c r="I179" i="47"/>
  <c r="I192" i="47" s="1"/>
  <c r="I194" i="47" s="1"/>
  <c r="I207" i="47" s="1"/>
  <c r="F31" i="43"/>
  <c r="G31" i="43" s="1"/>
  <c r="J194" i="47"/>
  <c r="J207" i="47" s="1"/>
  <c r="H92" i="43"/>
  <c r="F34" i="43"/>
  <c r="G34" i="43" s="1"/>
  <c r="E92" i="43"/>
  <c r="I92" i="43"/>
  <c r="F35" i="43"/>
  <c r="G35" i="43" s="1"/>
  <c r="J92" i="43"/>
  <c r="F36" i="43"/>
  <c r="G36" i="43" s="1"/>
  <c r="L164" i="47"/>
  <c r="L177" i="47" s="1"/>
  <c r="L179" i="47" s="1"/>
  <c r="L192" i="47" s="1"/>
  <c r="W42" i="47"/>
  <c r="D141" i="43" s="1"/>
  <c r="K42" i="47"/>
  <c r="F33" i="43" l="1"/>
  <c r="G33" i="43" s="1"/>
  <c r="L194" i="47"/>
  <c r="L207" i="47" s="1"/>
  <c r="G92" i="43"/>
  <c r="D142" i="43"/>
  <c r="K44" i="47"/>
  <c r="K57" i="47" s="1"/>
  <c r="K59" i="47" s="1"/>
  <c r="W44" i="47"/>
  <c r="W57" i="47" s="1"/>
  <c r="D92" i="43" l="1"/>
  <c r="F30" i="43"/>
  <c r="G30" i="43" s="1"/>
  <c r="W59" i="47"/>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W89" i="47"/>
  <c r="W102" i="47" s="1"/>
  <c r="G141" i="43"/>
  <c r="F32" i="43" l="1"/>
  <c r="F44" i="43" s="1"/>
  <c r="K194" i="47"/>
  <c r="K207" i="47" s="1"/>
  <c r="G142" i="43"/>
  <c r="W104" i="47"/>
  <c r="W117" i="47" s="1"/>
  <c r="H141" i="43"/>
  <c r="H142" i="43" s="1"/>
  <c r="R91" i="43" l="1"/>
  <c r="R92" i="43" s="1"/>
  <c r="F92" i="43"/>
  <c r="G32" i="43"/>
  <c r="G44" i="43" s="1"/>
  <c r="W119" i="47"/>
  <c r="W132" i="47" s="1"/>
  <c r="I141" i="43"/>
  <c r="I142" i="43" s="1"/>
  <c r="H21" i="43" l="1"/>
  <c r="H22" i="43" s="1"/>
  <c r="W134" i="47"/>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AZ180" authorId="0" shapeId="0" xr:uid="{7323D761-18BB-42FB-8ACB-99BA10BE2370}">
      <text>
        <r>
          <rPr>
            <b/>
            <sz val="8"/>
            <color indexed="81"/>
            <rFont val="Tahoma"/>
            <family val="2"/>
          </rPr>
          <t>Jane RSLU:</t>
        </r>
        <r>
          <rPr>
            <sz val="8"/>
            <color indexed="81"/>
            <rFont val="Tahoma"/>
            <family val="2"/>
          </rPr>
          <t xml:space="preserve">
Participation &amp; Cost Report</t>
        </r>
      </text>
    </comment>
    <comment ref="AZ190" authorId="0" shapeId="0" xr:uid="{CBA11B93-15A0-4B37-9106-7CE2B1EBF91B}">
      <text>
        <r>
          <rPr>
            <b/>
            <sz val="8"/>
            <color indexed="81"/>
            <rFont val="Tahoma"/>
            <family val="2"/>
          </rPr>
          <t>Jane RSLU:</t>
        </r>
        <r>
          <rPr>
            <sz val="8"/>
            <color indexed="81"/>
            <rFont val="Tahoma"/>
            <family val="2"/>
          </rPr>
          <t xml:space="preserve">
Participation &amp; Cost Report</t>
        </r>
      </text>
    </comment>
    <comment ref="AZ199" authorId="0" shapeId="0" xr:uid="{C2E6F71C-DA8B-4AAC-AA28-2693C8A0673D}">
      <text>
        <r>
          <rPr>
            <b/>
            <sz val="8"/>
            <color indexed="81"/>
            <rFont val="Tahoma"/>
            <family val="2"/>
          </rPr>
          <t>Jane RSLU:</t>
        </r>
        <r>
          <rPr>
            <sz val="8"/>
            <color indexed="81"/>
            <rFont val="Tahoma"/>
            <family val="2"/>
          </rPr>
          <t xml:space="preserve">
Participation &amp; Cost Report</t>
        </r>
      </text>
    </comment>
    <comment ref="AZ206" authorId="0" shapeId="0" xr:uid="{E0CF1CB4-B012-41F3-B56A-67428A5E43ED}">
      <text>
        <r>
          <rPr>
            <b/>
            <sz val="8"/>
            <color indexed="81"/>
            <rFont val="Tahoma"/>
            <family val="2"/>
          </rPr>
          <t>Jane RSLU:</t>
        </r>
        <r>
          <rPr>
            <sz val="8"/>
            <color indexed="81"/>
            <rFont val="Tahoma"/>
            <family val="2"/>
          </rPr>
          <t xml:space="preserve">
Participation &amp; Cost Report</t>
        </r>
      </text>
    </comment>
    <comment ref="AZ213" authorId="0" shapeId="0" xr:uid="{739326E4-7349-4EC7-A799-56E0DF511902}">
      <text>
        <r>
          <rPr>
            <b/>
            <sz val="8"/>
            <color indexed="81"/>
            <rFont val="Tahoma"/>
            <family val="2"/>
          </rPr>
          <t>Jane RSLU:</t>
        </r>
        <r>
          <rPr>
            <sz val="8"/>
            <color indexed="81"/>
            <rFont val="Tahoma"/>
            <family val="2"/>
          </rPr>
          <t xml:space="preserve">
Participation &amp; Cost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E25" authorId="0" shapeId="0" xr:uid="{D35F2F38-703E-46BC-8C96-E39B1337679B}">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xr:uid="{D2136481-B517-4156-A19D-5387CFDC7714}">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xr:uid="{08EDCBB6-D283-42BB-83C8-EFAB51AE3171}">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xr:uid="{33F2DA0F-861D-4E5F-BADF-18B9D14220C7}">
      <text>
        <r>
          <rPr>
            <b/>
            <sz val="8"/>
            <color indexed="81"/>
            <rFont val="Tahoma"/>
            <family val="2"/>
          </rPr>
          <t xml:space="preserve">Jane RSL
</t>
        </r>
        <r>
          <rPr>
            <sz val="8"/>
            <color indexed="81"/>
            <rFont val="Tahoma"/>
            <family val="2"/>
          </rPr>
          <t>Persistence from 2015 Use 2015 NTG ratio. Consistent with 2017 IESO final results.</t>
        </r>
      </text>
    </comment>
    <comment ref="E147" authorId="0" shapeId="0" xr:uid="{FD903C1C-2B38-4FD0-AA63-C18EB7098154}">
      <text>
        <r>
          <rPr>
            <b/>
            <sz val="8"/>
            <color indexed="81"/>
            <rFont val="Tahoma"/>
            <family val="2"/>
          </rPr>
          <t xml:space="preserve">Jane RSL
</t>
        </r>
        <r>
          <rPr>
            <sz val="8"/>
            <color indexed="81"/>
            <rFont val="Tahoma"/>
            <family val="2"/>
          </rPr>
          <t xml:space="preserve"> Use 2015 NTG ratio. Consistent with 2017 IESO final results.</t>
        </r>
      </text>
    </comment>
    <comment ref="E190" authorId="0" shapeId="0" xr:uid="{BF3F2427-7F62-482A-82F8-CA5A1C88CA18}">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<sst xmlns="http://schemas.openxmlformats.org/spreadsheetml/2006/main" count="5288" uniqueCount="1126">
  <si>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</si>
  <si>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</si>
  <si>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</si>
  <si>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</si>
  <si>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</si>
  <si>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</si>
  <si>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</si>
  <si>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</si>
  <si>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</si>
  <si>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</si>
  <si>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</si>
  <si>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</si>
  <si>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</si>
  <si>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</si>
  <si>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</si>
  <si>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</si>
  <si>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</si>
  <si>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</si>
  <si>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</si>
  <si>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</si>
  <si>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</si>
  <si>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</si>
  <si>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</si>
  <si>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</si>
  <si>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</si>
  <si>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</si>
  <si>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</si>
  <si>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</si>
  <si>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</si>
  <si>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</si>
  <si>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</si>
  <si>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</si>
  <si>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</si>
  <si>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</si>
  <si>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</si>
  <si>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</si>
  <si>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</si>
  <si>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</si>
  <si>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</si>
  <si>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</si>
  <si>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</si>
  <si>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</si>
  <si>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</si>
  <si>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</si>
  <si>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</si>
  <si>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</si>
  <si>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</si>
  <si>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</si>
  <si>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</si>
  <si>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</si>
  <si>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</si>
  <si>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</si>
  <si>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</si>
  <si>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</si>
  <si>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</si>
  <si>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</si>
  <si>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</si>
  <si>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</si>
  <si>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</si>
  <si>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</si>
  <si>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</si>
  <si>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</si>
  <si>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</si>
  <si>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</si>
  <si>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</si>
  <si>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</si>
  <si>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</si>
  <si>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</si>
  <si>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</si>
  <si>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</si>
  <si>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</si>
  <si>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</si>
  <si>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</si>
  <si>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</si>
  <si>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</si>
  <si>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</si>
  <si>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</si>
  <si>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</si>
  <si>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</si>
  <si>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</si>
  <si>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</si>
  <si>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</si>
  <si>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</si>
  <si>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</si>
  <si>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</si>
  <si>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</si>
  <si>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</si>
  <si>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</si>
  <si>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</si>
  <si>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</si>
  <si>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</si>
  <si>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</si>
  <si>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</si>
  <si>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</si>
  <si>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</si>
  <si>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</si>
  <si>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</si>
  <si>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</si>
  <si>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</si>
  <si>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</si>
  <si>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</si>
  <si>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</si>
  <si>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</si>
  <si>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</si>
  <si>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</si>
  <si>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</si>
  <si>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</si>
  <si>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</si>
  <si>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</si>
  <si>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</si>
  <si>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</si>
  <si>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</si>
  <si>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</si>
  <si>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</si>
  <si>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</si>
  <si>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</si>
  <si>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</si>
  <si>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</si>
  <si>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</si>
  <si>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</si>
  <si>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</si>
  <si>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</si>
  <si>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</si>
  <si>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</si>
  <si>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</si>
  <si>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</si>
  <si>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</si>
  <si>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</si>
  <si>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</si>
  <si>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</si>
  <si>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</si>
  <si>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</si>
  <si>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</si>
  <si>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</si>
  <si>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</si>
  <si>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</si>
  <si>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</si>
  <si>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</si>
  <si>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</si>
  <si>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</si>
  <si>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</si>
  <si>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</si>
  <si>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</si>
  <si>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</si>
  <si>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</si>
  <si>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</si>
  <si>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</si>
  <si>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</si>
  <si>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</si>
  <si>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</si>
  <si>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</si>
  <si>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</si>
  <si>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</si>
  <si>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</si>
  <si>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</si>
  <si>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</si>
  <si>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</si>
  <si>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</si>
  <si>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</si>
  <si>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</si>
  <si>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</si>
  <si>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</si>
  <si>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</si>
  <si>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</si>
  <si>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</si>
  <si>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</si>
  <si>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</si>
  <si>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</si>
  <si>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</si>
  <si>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</si>
  <si>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</si>
  <si>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</si>
  <si>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</si>
  <si>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</si>
  <si>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</si>
  <si>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</si>
  <si>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</si>
  <si>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</si>
  <si>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</si>
  <si>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</si>
  <si>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</si>
  <si>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</si>
  <si>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</si>
  <si>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</si>
  <si>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</si>
  <si>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</si>
  <si>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</si>
  <si>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</si>
  <si>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</si>
  <si>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</si>
  <si>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</si>
  <si>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</si>
  <si>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</si>
  <si>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</si>
  <si>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</si>
  <si>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</si>
  <si>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</si>
  <si>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</si>
  <si>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</si>
  <si>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</si>
  <si>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</si>
  <si>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</si>
  <si>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</si>
  <si>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</si>
  <si>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</si>
  <si>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</si>
  <si>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</si>
  <si>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</si>
  <si>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</si>
  <si>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</si>
  <si>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</si>
  <si>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</si>
  <si>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</si>
  <si>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</si>
  <si>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</si>
  <si>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</si>
  <si>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</si>
  <si>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</si>
  <si>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</si>
  <si>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</si>
  <si>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</si>
  <si>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</si>
  <si>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</si>
  <si>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</si>
  <si>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</si>
  <si>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</si>
  <si>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</si>
  <si>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</si>
  <si>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</si>
  <si>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</si>
  <si>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</si>
  <si>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</si>
  <si>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</si>
  <si>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</si>
  <si>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</si>
  <si>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</si>
  <si>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</si>
  <si>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</si>
  <si>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</si>
  <si>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</si>
  <si>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</si>
  <si>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</si>
  <si>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</si>
  <si>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</si>
  <si>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</si>
  <si>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</si>
  <si>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</si>
  <si>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</si>
  <si>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</si>
  <si>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</si>
  <si>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</si>
  <si>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</si>
  <si>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</si>
  <si>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</si>
  <si>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</si>
  <si>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</si>
  <si>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</si>
  <si>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</si>
  <si>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</si>
  <si>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</si>
  <si>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</si>
  <si>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</si>
  <si>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</si>
  <si>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</si>
  <si>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</si>
  <si>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</si>
  <si>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</si>
  <si>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</si>
  <si>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</si>
  <si>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</si>
  <si>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</si>
  <si>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</si>
  <si>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</si>
  <si>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</si>
  <si>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</si>
  <si>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</si>
  <si>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</si>
  <si>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</si>
  <si>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</si>
  <si>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</si>
  <si>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</si>
  <si>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</si>
  <si>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</si>
  <si>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</si>
  <si>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</si>
  <si>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</si>
  <si>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</si>
  <si>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</si>
  <si>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</si>
  <si>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</si>
  <si>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</si>
  <si>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</si>
  <si>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</si>
  <si>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</si>
  <si>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</si>
  <si>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</si>
  <si>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</si>
  <si>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</si>
  <si>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</si>
  <si>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</si>
  <si>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</si>
  <si>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</si>
  <si>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</si>
  <si>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</si>
  <si>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</si>
  <si>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</si>
  <si>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</si>
  <si>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</si>
  <si>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</si>
  <si>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</si>
  <si>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</si>
  <si>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</si>
  <si>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</si>
  <si>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</si>
  <si>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</si>
  <si>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</si>
  <si>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</si>
  <si>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</si>
  <si>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</si>
  <si>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</si>
  <si>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</si>
  <si>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</si>
  <si>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</si>
  <si>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</si>
  <si>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</si>
  <si>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</si>
  <si>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</si>
  <si>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</si>
  <si>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</si>
  <si>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</si>
  <si>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</si>
  <si>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</si>
  <si>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</si>
  <si>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</si>
  <si>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</si>
  <si>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</si>
  <si>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</si>
  <si>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</si>
  <si>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</si>
  <si>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</si>
  <si>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</si>
  <si>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</si>
  <si>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</si>
  <si>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</si>
  <si>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</si>
  <si>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</si>
  <si>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</si>
  <si>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</si>
  <si>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</si>
  <si>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</si>
  <si>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</si>
  <si>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</si>
  <si>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</si>
  <si>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</si>
  <si>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</si>
  <si>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</si>
  <si>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</si>
  <si>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</si>
  <si>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</si>
  <si>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</si>
  <si>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</si>
  <si>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</si>
  <si>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</si>
  <si>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</si>
  <si>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</si>
  <si>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</si>
  <si>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</si>
  <si>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</si>
  <si>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</si>
  <si>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</si>
  <si>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</si>
  <si>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</si>
  <si>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</si>
  <si>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</si>
  <si>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</si>
  <si>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</si>
  <si>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</si>
  <si>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</si>
  <si>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</si>
  <si>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</si>
  <si>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</si>
  <si>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</si>
  <si>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</si>
  <si>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</si>
  <si>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</si>
  <si>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</si>
  <si>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</si>
  <si>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</si>
  <si>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</si>
  <si>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</si>
  <si>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</si>
  <si>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</si>
  <si>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</si>
  <si>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</si>
  <si>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</si>
  <si>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</si>
  <si>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</si>
  <si>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</si>
  <si>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</si>
  <si>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</si>
  <si>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</si>
  <si>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</si>
  <si>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</si>
  <si>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</si>
  <si>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</si>
  <si>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</si>
  <si>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</si>
  <si>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</si>
  <si>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</si>
  <si>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</si>
  <si>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</si>
  <si>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</si>
  <si>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</si>
  <si>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</si>
  <si>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</si>
  <si>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</si>
  <si>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</si>
  <si>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</si>
  <si>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</si>
  <si>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</si>
  <si>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</si>
  <si>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</si>
  <si>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</si>
  <si>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</si>
  <si>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</si>
  <si>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</si>
  <si>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</si>
  <si>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</si>
  <si>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</si>
  <si>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</si>
  <si>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</si>
  <si>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</si>
  <si>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</si>
  <si>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</si>
  <si>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</si>
  <si>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</si>
  <si>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</si>
  <si>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</si>
  <si>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</si>
  <si>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</si>
  <si>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</si>
  <si>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</si>
  <si>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</si>
  <si>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</si>
  <si>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</si>
  <si>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</si>
  <si>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</si>
  <si>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</si>
  <si>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</si>
  <si>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</si>
  <si>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</si>
  <si>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</si>
  <si>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</si>
  <si>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</si>
  <si>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</si>
  <si>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</si>
  <si>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</si>
  <si>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</si>
  <si>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</si>
  <si>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</si>
  <si>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</si>
  <si>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</si>
  <si>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</si>
  <si>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</si>
  <si>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</si>
  <si>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</si>
  <si>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</si>
  <si>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</si>
  <si>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</si>
  <si>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</si>
  <si>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</si>
  <si>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</si>
  <si>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</si>
  <si>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</si>
  <si>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</si>
  <si>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</si>
  <si>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</si>
  <si>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</si>
  <si>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</si>
  <si>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</si>
  <si>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</si>
  <si>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</si>
  <si>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</si>
  <si>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</si>
  <si>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</si>
  <si>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</si>
  <si>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</si>
  <si>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</si>
  <si>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</si>
  <si>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</si>
  <si>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</si>
  <si>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</si>
  <si>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</si>
  <si>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</si>
  <si>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</si>
  <si>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</si>
  <si>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</si>
  <si>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</si>
  <si>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</si>
  <si>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</si>
  <si>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</si>
  <si>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</si>
  <si>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</si>
  <si>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</si>
  <si>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</si>
  <si>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</si>
  <si>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</si>
  <si>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</si>
  <si>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</si>
  <si>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</si>
  <si>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</si>
  <si>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</si>
  <si>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</si>
  <si>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</si>
  <si>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</si>
  <si>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</si>
  <si>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</si>
  <si>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</si>
  <si>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</si>
  <si>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</si>
  <si>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</si>
  <si>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</si>
  <si>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</si>
  <si>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</si>
  <si>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</si>
  <si>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</si>
  <si>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</si>
  <si>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</si>
  <si>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</si>
  <si>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</si>
  <si>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</si>
  <si>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</si>
  <si>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</si>
  <si>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</si>
  <si>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</si>
  <si>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</si>
  <si>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</si>
  <si>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</si>
  <si>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</si>
  <si>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</si>
  <si>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</si>
  <si>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</si>
  <si>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</si>
  <si>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</si>
  <si>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</si>
  <si>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</si>
  <si>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</si>
  <si>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</si>
  <si>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</si>
  <si>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</si>
  <si>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</si>
  <si>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</si>
  <si>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</si>
  <si>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</si>
  <si>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</si>
  <si>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</si>
  <si>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</si>
  <si>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</si>
  <si>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</si>
  <si>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</si>
  <si>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</si>
  <si>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</si>
  <si>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</si>
  <si>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</si>
  <si>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</si>
  <si>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</si>
  <si>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</si>
  <si>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</si>
  <si>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</si>
  <si>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</si>
  <si>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</si>
  <si>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</si>
  <si>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</si>
  <si>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</si>
  <si>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</si>
  <si>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</si>
  <si>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</si>
  <si>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</si>
  <si>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</si>
  <si>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</si>
  <si>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</si>
  <si>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</si>
  <si>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</si>
  <si>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</si>
  <si>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</si>
  <si>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</si>
  <si>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</si>
  <si>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</si>
  <si>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</si>
  <si>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</si>
  <si>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</si>
  <si>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</si>
  <si>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</si>
  <si>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</si>
  <si>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</si>
  <si>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</si>
  <si>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</si>
  <si>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</si>
  <si>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</si>
  <si>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</si>
  <si>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</si>
  <si>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</si>
  <si>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</si>
  <si>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</si>
  <si>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</si>
  <si>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</si>
  <si>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</si>
  <si>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</si>
  <si>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</si>
  <si>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</si>
  <si>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</si>
  <si>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</si>
  <si>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</si>
  <si>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</si>
  <si>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</si>
  <si>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</si>
  <si>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</si>
  <si>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</si>
  <si>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</si>
  <si>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</si>
  <si>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</si>
  <si>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</si>
  <si>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</si>
  <si>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</si>
  <si>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</si>
  <si>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</si>
  <si>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</si>
  <si>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</si>
  <si>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</si>
  <si>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</si>
  <si>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</si>
  <si>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</si>
  <si>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</si>
  <si>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</si>
  <si>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</si>
  <si>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</si>
  <si>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</si>
  <si>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</si>
  <si>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</si>
  <si>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</si>
  <si>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</si>
  <si>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</si>
  <si>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</si>
  <si>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</si>
  <si>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</si>
  <si>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</si>
  <si>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</si>
  <si>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</si>
  <si>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</si>
  <si>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</si>
  <si>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</si>
  <si>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</si>
  <si>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</si>
  <si>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</si>
  <si>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</si>
  <si>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</si>
  <si>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</si>
  <si>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</si>
  <si>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</si>
  <si>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</si>
  <si>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</si>
  <si>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</si>
  <si>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</si>
  <si>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</si>
  <si>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</si>
  <si>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</si>
  <si>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</si>
  <si>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</si>
  <si>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</si>
  <si>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</si>
  <si>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</si>
  <si>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</si>
  <si>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</si>
  <si>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</si>
  <si>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</si>
  <si>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</si>
  <si>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</si>
  <si>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</si>
  <si>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</si>
  <si>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</si>
  <si>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</si>
  <si>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</si>
  <si>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</si>
  <si>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</si>
  <si>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</si>
  <si>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</si>
  <si>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</si>
  <si>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</si>
  <si>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</si>
  <si>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</si>
  <si>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</si>
  <si>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</si>
  <si>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</si>
  <si>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</si>
  <si>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</si>
  <si>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</si>
  <si>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</si>
  <si>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</si>
  <si>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</si>
  <si>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</si>
  <si>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</si>
  <si>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</si>
  <si>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</si>
  <si>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</si>
  <si>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</si>
  <si>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</si>
  <si>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</si>
  <si>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</si>
  <si>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</si>
  <si>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</si>
  <si>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</si>
  <si>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</si>
  <si>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</si>
  <si>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</si>
  <si>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</si>
  <si>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</si>
  <si>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</si>
  <si>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</si>
  <si>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</si>
  <si>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</si>
  <si>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</si>
  <si>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</si>
  <si>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</si>
  <si>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</si>
  <si>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</si>
  <si>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</si>
  <si>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</si>
  <si>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</si>
  <si>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</si>
  <si>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</si>
  <si>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</si>
  <si>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</si>
  <si>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</si>
  <si>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</si>
  <si>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</si>
  <si>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</si>
  <si>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</si>
  <si>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</si>
  <si>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</si>
  <si>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</si>
  <si>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</si>
  <si>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</si>
  <si>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</si>
  <si>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</si>
  <si>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</si>
  <si>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</si>
  <si>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</si>
  <si>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</si>
  <si>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</si>
  <si>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</si>
  <si>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</si>
  <si>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</si>
  <si>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</si>
  <si>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</si>
  <si>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</si>
  <si>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</si>
  <si>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</si>
  <si>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</si>
  <si>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</si>
  <si>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</si>
  <si>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</si>
  <si>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</si>
  <si>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</si>
  <si>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</si>
  <si>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</si>
  <si>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</si>
  <si>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</si>
  <si>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</si>
  <si>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</si>
  <si>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</si>
  <si>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</si>
  <si>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</si>
  <si>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</si>
  <si>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</si>
  <si>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</si>
  <si>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</si>
  <si>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</si>
  <si>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</si>
  <si>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</si>
  <si>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</si>
  <si>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</si>
  <si>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</si>
  <si>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</si>
  <si>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</si>
  <si>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</si>
  <si>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</si>
  <si>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</si>
  <si>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</si>
  <si>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</si>
  <si>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</si>
  <si>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</si>
  <si>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</si>
  <si>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</si>
  <si>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</si>
  <si>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</si>
  <si>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</si>
  <si>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</si>
  <si>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</si>
  <si>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</si>
  <si>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</si>
  <si>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</si>
  <si>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</si>
  <si>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</si>
  <si>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</si>
  <si>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</si>
  <si>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</si>
  <si>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</si>
  <si>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</si>
  <si>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</si>
  <si>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</si>
  <si>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</si>
  <si>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</si>
  <si>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</si>
  <si>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</si>
  <si>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</si>
  <si>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</si>
  <si>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</si>
  <si>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</si>
  <si>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</si>
  <si>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</si>
  <si>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</si>
  <si>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</si>
  <si>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</si>
  <si>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</si>
  <si>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</si>
  <si>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</si>
  <si>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</si>
  <si>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</si>
  <si>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</si>
  <si>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</si>
  <si>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</si>
  <si>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</si>
  <si>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</si>
  <si>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</si>
  <si>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</si>
  <si>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</si>
  <si>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</si>
  <si>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</si>
  <si>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</si>
  <si>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</si>
  <si>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</si>
  <si>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</si>
  <si>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</si>
  <si>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</si>
  <si>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</si>
  <si>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</si>
  <si>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</si>
  <si>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</si>
  <si>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</si>
  <si>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</si>
  <si>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</si>
  <si>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</si>
  <si>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</si>
  <si>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</si>
  <si>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</si>
  <si>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</si>
  <si>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</si>
  <si>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</si>
  <si>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</si>
  <si>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</si>
  <si>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</si>
  <si>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</si>
  <si>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</si>
  <si>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</si>
  <si>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</si>
  <si>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</si>
  <si>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</si>
  <si>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</si>
  <si>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</si>
  <si>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</si>
  <si>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</si>
  <si>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</si>
  <si>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</si>
  <si>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</si>
  <si>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</si>
  <si>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</si>
  <si>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</si>
  <si>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</si>
  <si>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</si>
  <si>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</si>
  <si>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</si>
  <si>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</si>
  <si>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</si>
  <si>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</si>
  <si>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</si>
  <si>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</si>
  <si>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</si>
  <si>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</si>
  <si>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</si>
  <si>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</si>
  <si>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</si>
  <si>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</si>
  <si>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</si>
  <si>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</si>
  <si>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</si>
  <si>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</si>
  <si>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</si>
  <si>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</si>
  <si>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</si>
  <si>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</si>
  <si>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</si>
  <si>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</si>
  <si>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</si>
  <si>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</si>
  <si>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</si>
  <si>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</si>
  <si>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</si>
  <si>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</si>
  <si>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</si>
  <si>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</si>
  <si>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</si>
  <si>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</si>
  <si>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</si>
  <si>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</si>
  <si>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</si>
  <si>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</si>
  <si>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</si>
  <si>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</si>
  <si>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</si>
  <si>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</si>
  <si>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</si>
  <si>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</si>
  <si>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</si>
  <si>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</si>
  <si>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</si>
  <si>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</si>
  <si>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</si>
  <si>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</si>
  <si>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</si>
  <si>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</si>
  <si>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</si>
  <si>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</si>
  <si>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</si>
  <si>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</si>
  <si>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</si>
  <si>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</si>
  <si>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</si>
  <si>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</si>
  <si>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</si>
  <si>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</si>
  <si>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</si>
  <si>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</si>
  <si>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</si>
  <si>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</si>
  <si>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</si>
  <si>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</si>
  <si>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</si>
  <si>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</si>
  <si>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</si>
  <si>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</si>
  <si>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</si>
  <si>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</si>
  <si>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</si>
  <si>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</si>
  <si>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</si>
  <si>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</si>
  <si>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</si>
  <si>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</si>
  <si>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</si>
  <si>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</si>
  <si>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</si>
  <si>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</si>
  <si>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</si>
  <si>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</si>
  <si>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</si>
  <si>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</si>
  <si>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</si>
  <si>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</si>
  <si>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</si>
  <si>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</si>
  <si>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</si>
  <si>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</si>
  <si>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</si>
  <si>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</si>
  <si>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</si>
  <si>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</si>
  <si>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</si>
  <si>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</si>
  <si>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</si>
  <si>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</si>
  <si>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</si>
  <si>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</si>
  <si>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</si>
  <si>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</si>
  <si>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</si>
  <si>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</si>
  <si>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</si>
  <si>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</si>
  <si>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</si>
  <si>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</si>
  <si>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</si>
  <si>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</si>
  <si>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</si>
  <si>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</si>
  <si>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</si>
  <si>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</si>
  <si>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</si>
  <si>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EB-2021-0056</t>
  </si>
  <si>
    <t>2022 COS Application</t>
  </si>
  <si>
    <t>EB-2022-0061</t>
  </si>
  <si>
    <t>2023 IRM Application</t>
  </si>
  <si>
    <t>2020-2022</t>
  </si>
  <si>
    <t>GS 50 TO 4,999 KW</t>
  </si>
  <si>
    <t>2016 Settlement Agreement, EB-2015-0100; 2016 IESO CDM final results report; actual billing  for street lighting (see table 8-d and 8-e on Tab 8. Streetglighting}</t>
  </si>
  <si>
    <t>N/A</t>
  </si>
  <si>
    <t>EB-2009-0248</t>
  </si>
  <si>
    <t>EB-2010-0113</t>
  </si>
  <si>
    <t>EB-2011-0274</t>
  </si>
  <si>
    <t>EB-2012-0164</t>
  </si>
  <si>
    <t>EB-2013-0169</t>
  </si>
  <si>
    <t>EB-2014-0111</t>
  </si>
  <si>
    <t>EB-2015-0100</t>
  </si>
  <si>
    <t>EB-2017-0265</t>
  </si>
  <si>
    <t>EB-2018-0065</t>
  </si>
  <si>
    <t>EB-2019-0066</t>
  </si>
  <si>
    <t>EB-2020-0053</t>
  </si>
  <si>
    <t>Tier 1</t>
  </si>
  <si>
    <t>Consumer</t>
  </si>
  <si>
    <t>Rideau St. Lawrence Distribution Inc.</t>
  </si>
  <si>
    <t>EE</t>
  </si>
  <si>
    <t>Business</t>
  </si>
  <si>
    <t>Demand Response 3 (part of the Industrial program schedule)</t>
  </si>
  <si>
    <t>Commercial &amp; Institutional</t>
  </si>
  <si>
    <t>DR</t>
  </si>
  <si>
    <t>Industrial</t>
  </si>
  <si>
    <t>Pre-2011 Programs Completed in 2011</t>
  </si>
  <si>
    <t>C&amp;I</t>
  </si>
  <si>
    <t>Home Assistance</t>
  </si>
  <si>
    <t>Non-Tier 1</t>
  </si>
  <si>
    <t>Small Business Lighting</t>
  </si>
  <si>
    <t>Annual Coupons</t>
  </si>
  <si>
    <t>Bi-Annual Retailer Events</t>
  </si>
  <si>
    <t>HVAC</t>
  </si>
  <si>
    <t>Non-LDC</t>
  </si>
  <si>
    <t>DR-3</t>
  </si>
  <si>
    <t>Commercial</t>
  </si>
  <si>
    <t>Time-of-Use Savings</t>
  </si>
  <si>
    <t>non-Tier 1</t>
  </si>
  <si>
    <t>Commercial Demand Response</t>
  </si>
  <si>
    <t>Energy Managers</t>
  </si>
  <si>
    <t>Commercial &amp; Institutional &amp; Streetlight</t>
  </si>
  <si>
    <t>Pilot Program</t>
  </si>
  <si>
    <t>Others</t>
  </si>
  <si>
    <t>Save on Energy Heating &amp; Cooling Program</t>
  </si>
  <si>
    <t>Commercial &amp; Institutional &amp;</t>
  </si>
  <si>
    <t xml:space="preserve">Commercial &amp; Institutional </t>
  </si>
  <si>
    <t>Save on Energy Instant Discount Program</t>
  </si>
  <si>
    <t>Whole Home Pilot Program</t>
  </si>
  <si>
    <t xml:space="preserve">2019.04 Participation and Cost </t>
  </si>
  <si>
    <t>2019.04 Participation and Cost &amp; Project List</t>
  </si>
  <si>
    <t>Save on Energy Business Refrigeration Program</t>
  </si>
  <si>
    <t>2019 Burman Report</t>
  </si>
  <si>
    <t>2020 Burman Report</t>
  </si>
  <si>
    <t>Opening Balance for 2023</t>
  </si>
  <si>
    <t>2011-2023</t>
  </si>
  <si>
    <t>Total for 2023</t>
  </si>
  <si>
    <t>2023 Q4</t>
  </si>
  <si>
    <t>2023 Q1</t>
  </si>
  <si>
    <t>2023 Q2</t>
  </si>
  <si>
    <t>2023 Q3</t>
  </si>
  <si>
    <t>Table 8-a: Summary of Streetlighting Projects</t>
  </si>
  <si>
    <t>Persistence in 2020</t>
  </si>
  <si>
    <t>12 months of full reduction</t>
  </si>
  <si>
    <t>Persistence in 2021</t>
  </si>
  <si>
    <t>Table 8-b:  South Dundas</t>
  </si>
  <si>
    <t>Table 8-c:  Cardinal</t>
  </si>
  <si>
    <t>Table 8-d:  Prescott</t>
  </si>
  <si>
    <t>HPS</t>
  </si>
  <si>
    <t>Induction</t>
  </si>
  <si>
    <t>LED</t>
  </si>
  <si>
    <t>Persistence in 2018</t>
  </si>
  <si>
    <t>Persistence in 2019</t>
  </si>
  <si>
    <t>Table 8-e:  Westport</t>
  </si>
  <si>
    <t>Mercury</t>
  </si>
  <si>
    <t>Incandescent</t>
  </si>
  <si>
    <t xml:space="preserve">Table 8-f:  CDM threshold for street lightng based on actual billing reduction </t>
  </si>
  <si>
    <t xml:space="preserve">Customer Account </t>
  </si>
  <si>
    <t>Prescott</t>
  </si>
  <si>
    <t>d=a-b</t>
  </si>
  <si>
    <t>f=d*e</t>
  </si>
  <si>
    <t>g=a-c</t>
  </si>
  <si>
    <t>h</t>
  </si>
  <si>
    <t>i=g*h</t>
  </si>
  <si>
    <t>January</t>
  </si>
  <si>
    <t>February</t>
  </si>
  <si>
    <t>March</t>
  </si>
  <si>
    <t>April</t>
  </si>
  <si>
    <t>May</t>
  </si>
  <si>
    <t>June</t>
  </si>
  <si>
    <t>July</t>
  </si>
  <si>
    <t>August</t>
  </si>
  <si>
    <t>September</t>
  </si>
  <si>
    <t>October</t>
  </si>
  <si>
    <t>November</t>
  </si>
  <si>
    <t>December</t>
  </si>
  <si>
    <t>CDM threshold</t>
  </si>
  <si>
    <t>2017 actual</t>
  </si>
  <si>
    <t xml:space="preserve">Table 8-g:  Prescott for CDM Threshold </t>
  </si>
  <si>
    <t>2016 April</t>
  </si>
  <si>
    <t>Persistence in 2022</t>
  </si>
  <si>
    <t>January - June of 2022 Actuals</t>
  </si>
  <si>
    <t>January - June of 2022 Forecast</t>
  </si>
  <si>
    <t>G82, G85, G88</t>
  </si>
  <si>
    <t>Change formula to calculate  lost revenue in street lighting</t>
  </si>
  <si>
    <t>RSL lost revenue in street lighting due to implementation of LED projects in 2014-2016, and 2019. But the savings are calculated based on actual billing reduction, not based on the IESO final results reports.</t>
  </si>
  <si>
    <t>D69:G81</t>
  </si>
  <si>
    <t>Delete formula</t>
  </si>
  <si>
    <t>2016-2019 LRAMVA was claimed in previous rate applications.</t>
  </si>
  <si>
    <t>Add "/2" to formula to calculate half of the annualized data for the period January - June of 2022</t>
  </si>
  <si>
    <t>D88:G89</t>
  </si>
  <si>
    <t>B88, B89</t>
  </si>
  <si>
    <t>Change "2022" to "January - June of 2022"</t>
  </si>
  <si>
    <t>See above</t>
  </si>
  <si>
    <t>B63:C64</t>
  </si>
  <si>
    <t>Add interest rate for 2023</t>
  </si>
  <si>
    <t>To calculate carrying charge for 2023</t>
  </si>
  <si>
    <t>Row 194:208</t>
  </si>
  <si>
    <t>Add schedule for 2023</t>
  </si>
  <si>
    <t>D91:G91</t>
  </si>
  <si>
    <t>The original formula referred to 2022</t>
  </si>
  <si>
    <t xml:space="preserve">Change formula to use carrying charges up to April, 2023. </t>
  </si>
  <si>
    <t xml:space="preserve">Rows for savings persisting in 2023 and further </t>
  </si>
  <si>
    <t>Per instruction 5 on Tab 5. 2015-2027 LRAM</t>
  </si>
  <si>
    <t>On Tab 5. 2015-2027 rows for savings persisting in 2023 and further Are deleted</t>
  </si>
  <si>
    <t xml:space="preserve">Use 2021 IRM rates for 2022 January - June LRAMVA </t>
  </si>
  <si>
    <t xml:space="preserve">Only LRAMVA for period January - June of 2022 (6 months or half a year) is to be claimed for 2022 LRAMVA. 2022 COS rates became effective on July 1, 2022. Persistence savings are reflcted in the new rates . Except Tab 1. LRAMVA Summary, input data in all other tabs of this model are annualized.  In Tab 1. LRAMVA Summary, changes were made to the formula of Table 1-b to capture only half of the annualized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</si>
</sst>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8"/>
      <color indexed="81"/>
      <name val="Tahoma"/>
      <family val="2"/>
    </font>
    <font>
      <sz val="8"/>
      <color indexed="81"/>
      <name val="Tahom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2"/>
      </bottom>
      <diagonal/>
    </border>
    <border>
      <left/>
      <right/>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83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2" fillId="25" borderId="174" applyNumberFormat="0" applyProtection="0">
      <alignment horizontal="left" vertical="center"/>
    </xf>
    <xf numFmtId="0" fontId="12" fillId="25" borderId="174"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70" applyNumberFormat="0" applyFont="0" applyAlignment="0" applyProtection="0"/>
    <xf numFmtId="0" fontId="12" fillId="24" borderId="170" applyNumberFormat="0" applyFont="0" applyAlignment="0" applyProtection="0"/>
    <xf numFmtId="0" fontId="28" fillId="21" borderId="171" applyNumberFormat="0" applyAlignment="0" applyProtection="0"/>
    <xf numFmtId="0" fontId="30" fillId="0" borderId="172" applyNumberFormat="0" applyFill="0" applyAlignment="0" applyProtection="0"/>
    <xf numFmtId="0" fontId="12" fillId="25" borderId="174" applyNumberFormat="0" applyProtection="0">
      <alignment horizontal="left" vertical="center"/>
    </xf>
    <xf numFmtId="0" fontId="12" fillId="25" borderId="174" applyNumberFormat="0" applyProtection="0">
      <alignment horizontal="left" vertical="center"/>
    </xf>
    <xf numFmtId="0" fontId="12" fillId="60" borderId="169" applyNumberFormat="0">
      <alignment horizontal="centerContinuous" vertical="center" wrapText="1"/>
    </xf>
    <xf numFmtId="0" fontId="12" fillId="61" borderId="169" applyNumberFormat="0">
      <alignment horizontal="left" vertical="center"/>
    </xf>
    <xf numFmtId="167" fontId="87" fillId="0" borderId="177" applyFont="0"/>
    <xf numFmtId="0" fontId="83" fillId="0" borderId="176" applyNumberFormat="0" applyFont="0" applyFill="0" applyAlignment="0" applyProtection="0"/>
    <xf numFmtId="0" fontId="17" fillId="21" borderId="169" applyNumberFormat="0" applyAlignment="0" applyProtection="0"/>
    <xf numFmtId="0" fontId="12" fillId="24" borderId="170" applyNumberFormat="0" applyFont="0" applyAlignment="0" applyProtection="0"/>
    <xf numFmtId="227" fontId="78" fillId="0" borderId="178" applyNumberFormat="0" applyFill="0">
      <alignment horizontal="right"/>
    </xf>
    <xf numFmtId="227" fontId="78" fillId="0" borderId="178" applyNumberFormat="0" applyFill="0">
      <alignment horizontal="right"/>
    </xf>
    <xf numFmtId="0" fontId="25" fillId="8" borderId="169" applyNumberFormat="0" applyAlignment="0" applyProtection="0"/>
    <xf numFmtId="1" fontId="121" fillId="69" borderId="175" applyNumberFormat="0" applyBorder="0" applyAlignment="0">
      <alignment horizontal="centerContinuous" vertical="center"/>
      <protection locked="0"/>
    </xf>
    <xf numFmtId="237" fontId="12" fillId="71" borderId="174" applyNumberFormat="0" applyFont="0" applyBorder="0" applyAlignment="0" applyProtection="0"/>
    <xf numFmtId="0" fontId="47" fillId="0" borderId="155" applyNumberFormat="0" applyAlignment="0" applyProtection="0">
      <alignment horizontal="left" vertical="center"/>
    </xf>
    <xf numFmtId="0" fontId="47" fillId="0" borderId="173">
      <alignment horizontal="left" vertical="center"/>
    </xf>
    <xf numFmtId="238" fontId="87" fillId="0" borderId="179">
      <alignment horizontal="center"/>
    </xf>
    <xf numFmtId="10" fontId="108" fillId="65" borderId="174" applyNumberFormat="0" applyBorder="0" applyAlignment="0" applyProtection="0"/>
    <xf numFmtId="0" fontId="12" fillId="0" borderId="174"/>
    <xf numFmtId="260" fontId="164" fillId="0" borderId="173" applyBorder="0"/>
    <xf numFmtId="264" fontId="172" fillId="65" borderId="174" applyFill="0" applyBorder="0" applyAlignment="0" applyProtection="0">
      <alignment horizontal="right"/>
      <protection locked="0"/>
    </xf>
    <xf numFmtId="0" fontId="177" fillId="67" borderId="174">
      <alignment horizontal="center" vertical="center" wrapText="1"/>
      <protection hidden="1"/>
    </xf>
    <xf numFmtId="237" fontId="181" fillId="0" borderId="179"/>
    <xf numFmtId="0" fontId="183" fillId="81" borderId="174" applyNumberFormat="0" applyProtection="0">
      <alignment horizontal="center" vertical="center"/>
    </xf>
    <xf numFmtId="0" fontId="11" fillId="81" borderId="174" applyNumberFormat="0" applyProtection="0">
      <alignment horizontal="center" vertical="center" wrapText="1"/>
    </xf>
    <xf numFmtId="0" fontId="11" fillId="81" borderId="174" applyNumberFormat="0" applyProtection="0">
      <alignment horizontal="center" vertical="center"/>
    </xf>
    <xf numFmtId="0" fontId="11" fillId="81" borderId="174" applyNumberFormat="0" applyProtection="0">
      <alignment horizontal="center" vertical="center" wrapText="1"/>
    </xf>
    <xf numFmtId="0" fontId="11" fillId="60" borderId="174" applyNumberFormat="0" applyProtection="0">
      <alignment horizontal="left" vertical="center" wrapText="1"/>
    </xf>
    <xf numFmtId="257" fontId="11" fillId="82" borderId="174" applyNumberFormat="0" applyProtection="0">
      <alignment horizontal="center" vertical="center" wrapText="1"/>
    </xf>
    <xf numFmtId="0" fontId="12" fillId="25" borderId="174" applyNumberFormat="0" applyProtection="0">
      <alignment horizontal="left" vertical="center" wrapText="1"/>
    </xf>
    <xf numFmtId="0" fontId="11" fillId="60" borderId="174" applyNumberFormat="0" applyProtection="0">
      <alignment horizontal="left" vertical="center" wrapText="1"/>
    </xf>
    <xf numFmtId="39" fontId="12" fillId="0" borderId="177">
      <protection locked="0"/>
    </xf>
    <xf numFmtId="165" fontId="193" fillId="0" borderId="177" applyFill="0" applyAlignment="0" applyProtection="0"/>
    <xf numFmtId="229" fontId="81" fillId="65" borderId="180" applyFont="0" applyFill="0" applyBorder="0" applyAlignment="0" applyProtection="0"/>
    <xf numFmtId="0" fontId="12" fillId="25" borderId="174" applyNumberFormat="0" applyProtection="0">
      <alignment horizontal="left" vertical="center"/>
    </xf>
    <xf numFmtId="0" fontId="12" fillId="25" borderId="174" applyNumberFormat="0" applyProtection="0">
      <alignment horizontal="left" vertical="center"/>
    </xf>
  </cellStyleXfs>
  <cellXfs count="99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0" fontId="13" fillId="28" borderId="0" xfId="0" applyFont="1" applyFill="1"/>
    <xf numFmtId="10" fontId="45" fillId="0" borderId="6" xfId="0" applyNumberFormat="1"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7" fontId="212" fillId="28" borderId="122" xfId="70" applyNumberFormat="1" applyFont="1" applyFill="1" applyBorder="1" applyAlignment="1">
      <alignment horizontal="left" vertical="center"/>
    </xf>
    <xf numFmtId="3" fontId="0" fillId="0" borderId="64" xfId="0" applyNumberFormat="1" applyBorder="1" applyAlignment="1">
      <alignment vertical="top"/>
    </xf>
    <xf numFmtId="0" fontId="0" fillId="28" borderId="109" xfId="0"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9" fontId="0" fillId="0" borderId="0" xfId="72" applyFont="1" applyFill="1"/>
    <xf numFmtId="3" fontId="0" fillId="95" borderId="115" xfId="0" applyNumberFormat="1" applyFill="1" applyBorder="1" applyAlignment="1">
      <alignment vertical="top"/>
    </xf>
    <xf numFmtId="9" fontId="0" fillId="95" borderId="0" xfId="72" applyFont="1" applyFill="1"/>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237" fontId="0" fillId="0" borderId="0" xfId="72" applyNumberFormat="1" applyFont="1" applyFill="1"/>
    <xf numFmtId="0" fontId="0" fillId="28" borderId="0" xfId="0" applyFill="1" applyAlignment="1">
      <alignment vertical="top"/>
    </xf>
    <xf numFmtId="3" fontId="0" fillId="28" borderId="0" xfId="0" applyNumberFormat="1" applyFill="1" applyAlignment="1">
      <alignment vertical="top"/>
    </xf>
    <xf numFmtId="3" fontId="0" fillId="95" borderId="0" xfId="0" applyNumberFormat="1" applyFill="1" applyAlignment="1">
      <alignment vertical="top"/>
    </xf>
    <xf numFmtId="0" fontId="0" fillId="0" borderId="0" xfId="0" applyAlignment="1">
      <alignment vertical="top"/>
    </xf>
    <xf numFmtId="3" fontId="0" fillId="0" borderId="0" xfId="0" applyNumberFormat="1" applyAlignment="1">
      <alignment vertical="top"/>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5" fillId="2" borderId="0" xfId="0" applyNumberFormat="1" applyFont="1" applyFill="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10" fontId="41" fillId="96" borderId="47" xfId="0" applyNumberFormat="1" applyFont="1" applyFill="1" applyBorder="1" applyAlignment="1" applyProtection="1">
      <alignment horizontal="center"/>
      <protection locked="0"/>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2" fontId="5" fillId="28" borderId="34" xfId="0" applyNumberFormat="1" applyFont="1" applyFill="1" applyBorder="1" applyProtection="1">
      <protection locked="0"/>
    </xf>
    <xf numFmtId="40" fontId="5" fillId="28" borderId="34" xfId="0" applyNumberFormat="1" applyFont="1" applyFill="1" applyBorder="1" applyProtection="1">
      <protection locked="0"/>
    </xf>
    <xf numFmtId="2" fontId="4" fillId="28" borderId="34" xfId="0" quotePrefix="1" applyNumberFormat="1" applyFont="1" applyFill="1" applyBorder="1" applyProtection="1">
      <protection locked="0"/>
    </xf>
    <xf numFmtId="2" fontId="5" fillId="28" borderId="34" xfId="0" quotePrefix="1" applyNumberFormat="1" applyFont="1" applyFill="1" applyBorder="1" applyProtection="1">
      <protection locked="0"/>
    </xf>
    <xf numFmtId="0" fontId="0" fillId="0" borderId="109" xfId="0" applyBorder="1"/>
    <xf numFmtId="0" fontId="0" fillId="0" borderId="137" xfId="0" applyBorder="1"/>
    <xf numFmtId="0" fontId="0" fillId="0" borderId="133" xfId="0" applyBorder="1"/>
    <xf numFmtId="0" fontId="0" fillId="2" borderId="88" xfId="0" applyFill="1" applyBorder="1"/>
    <xf numFmtId="0" fontId="0" fillId="0" borderId="87"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87" xfId="0" applyBorder="1" applyAlignment="1">
      <alignment horizontal="center" wrapText="1"/>
    </xf>
    <xf numFmtId="0" fontId="0" fillId="0" borderId="109" xfId="0" applyBorder="1" applyAlignment="1">
      <alignment horizontal="center"/>
    </xf>
    <xf numFmtId="0" fontId="0" fillId="0" borderId="167" xfId="0" applyBorder="1" applyAlignment="1">
      <alignment horizontal="center"/>
    </xf>
    <xf numFmtId="0" fontId="0" fillId="2" borderId="168" xfId="0" applyFill="1" applyBorder="1" applyAlignment="1">
      <alignment horizontal="center"/>
    </xf>
    <xf numFmtId="0" fontId="0" fillId="0" borderId="168" xfId="0" applyBorder="1" applyAlignment="1">
      <alignment horizontal="center"/>
    </xf>
    <xf numFmtId="0" fontId="0" fillId="0" borderId="133" xfId="0" applyBorder="1" applyAlignment="1">
      <alignment horizontal="center"/>
    </xf>
    <xf numFmtId="0" fontId="0" fillId="0" borderId="87" xfId="0" applyBorder="1"/>
    <xf numFmtId="17" fontId="0" fillId="0" borderId="87" xfId="0" applyNumberFormat="1" applyBorder="1"/>
    <xf numFmtId="2" fontId="0" fillId="0" borderId="87" xfId="0" applyNumberFormat="1" applyBorder="1"/>
    <xf numFmtId="181" fontId="0" fillId="0" borderId="87" xfId="71" applyNumberFormat="1" applyFont="1" applyBorder="1"/>
    <xf numFmtId="181" fontId="0" fillId="0" borderId="0" xfId="71" applyNumberFormat="1" applyFont="1" applyBorder="1"/>
    <xf numFmtId="17" fontId="0" fillId="0" borderId="8" xfId="0" applyNumberFormat="1" applyBorder="1"/>
    <xf numFmtId="181" fontId="0" fillId="0" borderId="47" xfId="0" applyNumberFormat="1" applyBorder="1"/>
    <xf numFmtId="181" fontId="0" fillId="0" borderId="54" xfId="0" applyNumberFormat="1" applyBorder="1"/>
    <xf numFmtId="43" fontId="3" fillId="97" borderId="47" xfId="0" applyNumberFormat="1" applyFont="1" applyFill="1" applyBorder="1"/>
    <xf numFmtId="43" fontId="3" fillId="0" borderId="47" xfId="0" applyNumberFormat="1" applyFont="1" applyBorder="1"/>
    <xf numFmtId="1" fontId="45" fillId="96" borderId="44" xfId="70" applyNumberFormat="1" applyFont="1" applyFill="1" applyBorder="1" applyAlignment="1" applyProtection="1">
      <alignment horizontal="center"/>
      <protection locked="0"/>
    </xf>
    <xf numFmtId="17" fontId="49" fillId="96" borderId="6" xfId="0" applyNumberFormat="1" applyFont="1" applyFill="1" applyBorder="1"/>
    <xf numFmtId="8" fontId="91" fillId="96" borderId="0" xfId="0" applyNumberFormat="1" applyFont="1" applyFill="1" applyAlignment="1">
      <alignment horizontal="center"/>
    </xf>
    <xf numFmtId="8" fontId="91" fillId="96" borderId="115" xfId="0" applyNumberFormat="1" applyFont="1" applyFill="1" applyBorder="1" applyAlignment="1">
      <alignment horizontal="center"/>
    </xf>
    <xf numFmtId="8" fontId="91" fillId="96" borderId="0" xfId="0" applyNumberFormat="1" applyFont="1" applyFill="1" applyBorder="1" applyAlignment="1">
      <alignment horizontal="center"/>
    </xf>
    <xf numFmtId="175" fontId="47" fillId="96" borderId="88" xfId="0" applyNumberFormat="1" applyFont="1" applyFill="1" applyBorder="1" applyAlignment="1">
      <alignment horizontal="center"/>
    </xf>
    <xf numFmtId="0" fontId="0" fillId="2" borderId="0" xfId="0" applyFill="1"/>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81" xfId="0" applyFill="1" applyBorder="1" applyAlignment="1">
      <alignment horizontal="left" wrapText="1"/>
    </xf>
    <xf numFmtId="0" fontId="0" fillId="28" borderId="182"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62"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34" xfId="5151" applyNumberFormat="1" applyFont="1" applyFill="1" applyBorder="1" applyAlignment="1">
      <alignment horizontal="center" vertical="center" wrapText="1"/>
    </xf>
    <xf numFmtId="287" fontId="212" fillId="28" borderId="27" xfId="70" applyNumberFormat="1" applyFont="1" applyFill="1" applyBorder="1" applyAlignment="1">
      <alignment horizontal="left" vertical="center"/>
    </xf>
  </cellXfs>
  <cellStyles count="983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00" xr:uid="{2D016F9C-F8E8-431F-B581-88B559C432F3}"/>
    <cellStyle name="(Lefting)" xfId="705" xr:uid="{00000000-0005-0000-0000-000007000000}"/>
    <cellStyle name="(Lefting) 2" xfId="9801" xr:uid="{405F0EAB-B0EA-4496-98CC-56A34115636A}"/>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02" xr:uid="{5544CCA9-0998-4C7E-AEEC-260854909704}"/>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3" xr:uid="{E23DBE24-24CC-41CF-BCE2-65E6C8548648}"/>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4" xr:uid="{6E97A5B3-CDDE-4D4F-94A4-F6BBDFA3F659}"/>
    <cellStyle name="Calculation 2" xfId="36" xr:uid="{00000000-0005-0000-0000-0000FF020000}"/>
    <cellStyle name="Calculation 2 10" xfId="9745" xr:uid="{00000000-0005-0000-0000-000000030000}"/>
    <cellStyle name="Calculation 2 11" xfId="9772" xr:uid="{4E547E3D-4CDF-423E-97AC-0137C5D9CD5A}"/>
    <cellStyle name="Calculation 2 2" xfId="64" xr:uid="{00000000-0005-0000-0000-000001030000}"/>
    <cellStyle name="Calculation 2 2 2" xfId="84" xr:uid="{00000000-0005-0000-0000-000002030000}"/>
    <cellStyle name="Calculation 2 2 2 2" xfId="9766" xr:uid="{00000000-0005-0000-0000-000003030000}"/>
    <cellStyle name="Calculation 2 2 2 3" xfId="9792" xr:uid="{BB292C93-019E-4D24-B7D3-EE8A6C05B580}"/>
    <cellStyle name="Calculation 2 2 3" xfId="9752" xr:uid="{00000000-0005-0000-0000-000004030000}"/>
    <cellStyle name="Calculation 2 2 4" xfId="9778" xr:uid="{E017F1BD-A646-417C-9796-3D34E5A909F1}"/>
    <cellStyle name="Calculation 2 3" xfId="78" xr:uid="{00000000-0005-0000-0000-000005030000}"/>
    <cellStyle name="Calculation 2 3 2" xfId="9760" xr:uid="{00000000-0005-0000-0000-000006030000}"/>
    <cellStyle name="Calculation 2 3 3" xfId="9786" xr:uid="{EC26121B-FE08-4FC3-8ED2-91B5CFBF2315}"/>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5" xr:uid="{85FAF43D-79CC-447C-8E4D-A5C4BF0E8D5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07" xr:uid="{2C4BF136-B894-4A0A-8338-24C1157A9C96}"/>
    <cellStyle name="Data 3" xfId="2180" xr:uid="{00000000-0005-0000-0000-000026060000}"/>
    <cellStyle name="Data 4" xfId="9806" xr:uid="{A62A35D0-F108-47F9-B45C-9A8C8555744E}"/>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30" xr:uid="{CF8487DA-F21A-4FCC-A80F-9A7153C2EDA9}"/>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08" xr:uid="{89EB0413-8411-47BA-B488-7A28B065A7C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09" xr:uid="{A44717A3-D8C8-4258-A998-4F5A5B58ABC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0" xr:uid="{845CADB2-2110-43CC-8FE9-295A18432882}"/>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11" xr:uid="{80272F89-F840-4808-8CCD-3AD0BD743992}"/>
    <cellStyle name="Header2" xfId="2247" xr:uid="{00000000-0005-0000-0000-0000A51A0000}"/>
    <cellStyle name="Header2 2" xfId="9812" xr:uid="{810478B9-E0BC-4EAC-81C9-2FCB08CD53B5}"/>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813" xr:uid="{BAB52C78-90B2-4A77-8B52-D64F3C01A9F8}"/>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4" xr:uid="{CAE209B1-00D5-46DF-B7B1-7577F802CB49}"/>
    <cellStyle name="Input 2" xfId="47" xr:uid="{00000000-0005-0000-0000-0000EB1A0000}"/>
    <cellStyle name="Input 2 10" xfId="9747" xr:uid="{00000000-0005-0000-0000-0000EC1A0000}"/>
    <cellStyle name="Input 2 11" xfId="9773" xr:uid="{FF23FF74-B1B0-45D5-9424-FBFF5F335A97}"/>
    <cellStyle name="Input 2 2" xfId="65" xr:uid="{00000000-0005-0000-0000-0000ED1A0000}"/>
    <cellStyle name="Input 2 2 2" xfId="85" xr:uid="{00000000-0005-0000-0000-0000EE1A0000}"/>
    <cellStyle name="Input 2 2 2 2" xfId="9767" xr:uid="{00000000-0005-0000-0000-0000EF1A0000}"/>
    <cellStyle name="Input 2 2 2 3" xfId="9793" xr:uid="{66E1AA4E-54C4-4095-A2A8-65B6C478CA0D}"/>
    <cellStyle name="Input 2 2 3" xfId="9753" xr:uid="{00000000-0005-0000-0000-0000F01A0000}"/>
    <cellStyle name="Input 2 2 4" xfId="9779" xr:uid="{3BF879BA-D342-44A4-AB73-296F09550760}"/>
    <cellStyle name="Input 2 3" xfId="79" xr:uid="{00000000-0005-0000-0000-0000F11A0000}"/>
    <cellStyle name="Input 2 3 2" xfId="9761" xr:uid="{00000000-0005-0000-0000-0000F21A0000}"/>
    <cellStyle name="Input 2 3 3" xfId="9787" xr:uid="{C5CB74BB-F71E-4BF1-AB66-237C0200BBA1}"/>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15" xr:uid="{B7E086F4-89F5-446A-9454-E68649F89ECE}"/>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3" xfId="9775" xr:uid="{68652238-3F04-4B32-BA88-82A0847BAF9B}"/>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795" xr:uid="{1768B7E1-4760-463E-96FE-F8E44EA513F1}"/>
    <cellStyle name="Note 2 2 3" xfId="4557" xr:uid="{00000000-0005-0000-0000-0000D2230000}"/>
    <cellStyle name="Note 2 2 4" xfId="4558" xr:uid="{00000000-0005-0000-0000-0000D3230000}"/>
    <cellStyle name="Note 2 2 5" xfId="9755" xr:uid="{00000000-0005-0000-0000-0000D4230000}"/>
    <cellStyle name="Note 2 2 6" xfId="9781" xr:uid="{B9A5DC5C-BE94-4EDF-A90A-14AE7EE9E63E}"/>
    <cellStyle name="Note 2 3" xfId="81" xr:uid="{00000000-0005-0000-0000-0000D5230000}"/>
    <cellStyle name="Note 2 3 2" xfId="4559" xr:uid="{00000000-0005-0000-0000-0000D6230000}"/>
    <cellStyle name="Note 2 3 3" xfId="9763" xr:uid="{00000000-0005-0000-0000-0000D7230000}"/>
    <cellStyle name="Note 2 3 4" xfId="9789" xr:uid="{7B76DD9E-DEF0-44A4-9284-15D9D087BCD7}"/>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3" xfId="9794" xr:uid="{6236BE52-0EDC-4BFF-8F8A-9DDE3F3071A8}"/>
    <cellStyle name="Note 3 2 3" xfId="9754" xr:uid="{00000000-0005-0000-0000-0000E2230000}"/>
    <cellStyle name="Note 3 2 4" xfId="9780" xr:uid="{EA857BC4-04A6-40E7-910B-9AB73ABF15B4}"/>
    <cellStyle name="Note 3 3" xfId="80" xr:uid="{00000000-0005-0000-0000-0000E3230000}"/>
    <cellStyle name="Note 3 3 2" xfId="9762" xr:uid="{00000000-0005-0000-0000-0000E4230000}"/>
    <cellStyle name="Note 3 3 3" xfId="9788" xr:uid="{D1279F93-856F-4331-9C91-759260AFA36E}"/>
    <cellStyle name="Note 3 4" xfId="9748" xr:uid="{00000000-0005-0000-0000-0000E5230000}"/>
    <cellStyle name="Note 3 5" xfId="9774" xr:uid="{B4A1BE51-93D3-49EB-926D-8B1A10CCC3F1}"/>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16" xr:uid="{DB0D34F2-9298-4402-8209-A108BA910577}"/>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776" xr:uid="{9E5C0D14-07B2-4C24-A5A2-54E6AD4E2F89}"/>
    <cellStyle name="Output 2 2" xfId="68" xr:uid="{00000000-0005-0000-0000-000013240000}"/>
    <cellStyle name="Output 2 2 2" xfId="88" xr:uid="{00000000-0005-0000-0000-000014240000}"/>
    <cellStyle name="Output 2 2 2 2" xfId="9770" xr:uid="{00000000-0005-0000-0000-000015240000}"/>
    <cellStyle name="Output 2 2 2 3" xfId="9796" xr:uid="{91DBA8EC-E874-45D8-AAD8-5D9F49B78448}"/>
    <cellStyle name="Output 2 2 3" xfId="9756" xr:uid="{00000000-0005-0000-0000-000016240000}"/>
    <cellStyle name="Output 2 2 4" xfId="9782" xr:uid="{8F708608-C520-4914-B90A-6E2AA696E198}"/>
    <cellStyle name="Output 2 3" xfId="82" xr:uid="{00000000-0005-0000-0000-000017240000}"/>
    <cellStyle name="Output 2 3 2" xfId="9764" xr:uid="{00000000-0005-0000-0000-000018240000}"/>
    <cellStyle name="Output 2 3 3" xfId="9790" xr:uid="{44A7E01C-CE3C-45B2-9C3D-6128BBFE7CBF}"/>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17" xr:uid="{6EB69C89-607C-43AA-AC59-65D6A50D1B0C}"/>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18" xr:uid="{C681DE12-F9FE-4C77-B416-602A34A15D5A}"/>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819" xr:uid="{209B1EE4-C70E-42AF-A423-0BDFEB1F2E4B}"/>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20" xr:uid="{9A3D9606-081C-4668-8742-22912A454FDD}"/>
    <cellStyle name="Style 22" xfId="4933" xr:uid="{00000000-0005-0000-0000-000063250000}"/>
    <cellStyle name="Style 22 2" xfId="4934" xr:uid="{00000000-0005-0000-0000-000064250000}"/>
    <cellStyle name="Style 22 2 2" xfId="9822" xr:uid="{B4E5E684-6B24-45CC-8DE3-C439BB3C9F0D}"/>
    <cellStyle name="Style 22 3" xfId="4935" xr:uid="{00000000-0005-0000-0000-000065250000}"/>
    <cellStyle name="Style 22 3 2" xfId="9823" xr:uid="{5BBE707E-437B-4476-9D2C-EE13FD63959F}"/>
    <cellStyle name="Style 22 4" xfId="4936" xr:uid="{00000000-0005-0000-0000-000066250000}"/>
    <cellStyle name="Style 22 5" xfId="9821" xr:uid="{89AA9DE0-3FB6-493F-A856-BA5871944346}"/>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99" xr:uid="{73A8E481-DCC3-476B-8828-65959B12058A}"/>
    <cellStyle name="Style 23 2 2 3" xfId="9758" xr:uid="{00000000-0005-0000-0000-00006B250000}"/>
    <cellStyle name="Style 23 2 2 3 2" xfId="9831" xr:uid="{E79CB7E9-73DF-4991-98CB-66133AD814FE}"/>
    <cellStyle name="Style 23 2 2 4" xfId="9784" xr:uid="{162F6CC3-518D-44D9-A498-29B3E0DBF09B}"/>
    <cellStyle name="Style 23 3" xfId="77" xr:uid="{00000000-0005-0000-0000-00006C250000}"/>
    <cellStyle name="Style 23 3 2" xfId="120" xr:uid="{00000000-0005-0000-0000-00006D250000}"/>
    <cellStyle name="Style 23 3 2 2" xfId="9798" xr:uid="{DBBBC6D3-07C5-4058-A2FB-A75247601E9D}"/>
    <cellStyle name="Style 23 3 3" xfId="9759" xr:uid="{00000000-0005-0000-0000-00006E250000}"/>
    <cellStyle name="Style 23 3 3 2" xfId="9832" xr:uid="{AC354D98-1619-475D-A0DF-B3F2580B43AE}"/>
    <cellStyle name="Style 23 3 4" xfId="9785" xr:uid="{4EDF6586-4D1A-4854-8352-9F02D8D23F14}"/>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24" xr:uid="{FEBE26A7-EF37-4240-ADFB-52E6993B22A8}"/>
    <cellStyle name="Style 25" xfId="4941" xr:uid="{00000000-0005-0000-0000-000073250000}"/>
    <cellStyle name="Style 25 2" xfId="4942" xr:uid="{00000000-0005-0000-0000-000074250000}"/>
    <cellStyle name="Style 25 2 2" xfId="9826" xr:uid="{0073588A-E109-4185-A63D-CF45F16C7A1B}"/>
    <cellStyle name="Style 25 3" xfId="4943" xr:uid="{00000000-0005-0000-0000-000075250000}"/>
    <cellStyle name="Style 25 4" xfId="9825" xr:uid="{CE2781BE-5D09-42A8-A80D-06F63BC5713E}"/>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27" xr:uid="{6E4E3AAB-2513-42F1-8F99-CFF0D7987A95}"/>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777" xr:uid="{50FF8D1E-B37E-4E07-B3EC-8A80EC7C4FCB}"/>
    <cellStyle name="Total 2 2" xfId="69" xr:uid="{00000000-0005-0000-0000-0000FC250000}"/>
    <cellStyle name="Total 2 2 2" xfId="89" xr:uid="{00000000-0005-0000-0000-0000FD250000}"/>
    <cellStyle name="Total 2 2 2 2" xfId="9771" xr:uid="{00000000-0005-0000-0000-0000FE250000}"/>
    <cellStyle name="Total 2 2 2 3" xfId="9797" xr:uid="{562413F8-A3DD-4AD9-8E83-FA1D50F9D464}"/>
    <cellStyle name="Total 2 2 3" xfId="9757" xr:uid="{00000000-0005-0000-0000-0000FF250000}"/>
    <cellStyle name="Total 2 2 4" xfId="9783" xr:uid="{A2725581-8A8E-4C5F-A9BC-29BDE5AE35FA}"/>
    <cellStyle name="Total 2 3" xfId="83" xr:uid="{00000000-0005-0000-0000-000000260000}"/>
    <cellStyle name="Total 2 3 2" xfId="9765" xr:uid="{00000000-0005-0000-0000-000001260000}"/>
    <cellStyle name="Total 2 3 3" xfId="9791" xr:uid="{EE76E876-6172-42DF-A79E-D2546E7DC26B}"/>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828" xr:uid="{9682743E-A613-4061-A48F-0A43D7878ED4}"/>
    <cellStyle name="Total Bold" xfId="5078" xr:uid="{00000000-0005-0000-0000-000009260000}"/>
    <cellStyle name="Total Bold 2" xfId="9829" xr:uid="{54006E18-BCF1-4B75-B7DA-08648239393E}"/>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3636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7514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60042"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80683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967740</xdr:colOff>
          <xdr:row>54</xdr:row>
          <xdr:rowOff>30480</xdr:rowOff>
        </xdr:from>
        <xdr:to>
          <xdr:col>2</xdr:col>
          <xdr:colOff>1386840</xdr:colOff>
          <xdr:row>55</xdr:row>
          <xdr:rowOff>167640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57</xdr:row>
          <xdr:rowOff>30480</xdr:rowOff>
        </xdr:from>
        <xdr:to>
          <xdr:col>2</xdr:col>
          <xdr:colOff>1386840</xdr:colOff>
          <xdr:row>58</xdr:row>
          <xdr:rowOff>167640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60</xdr:row>
          <xdr:rowOff>30480</xdr:rowOff>
        </xdr:from>
        <xdr:to>
          <xdr:col>2</xdr:col>
          <xdr:colOff>1386840</xdr:colOff>
          <xdr:row>61</xdr:row>
          <xdr:rowOff>167640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63</xdr:row>
          <xdr:rowOff>30480</xdr:rowOff>
        </xdr:from>
        <xdr:to>
          <xdr:col>2</xdr:col>
          <xdr:colOff>1386840</xdr:colOff>
          <xdr:row>64</xdr:row>
          <xdr:rowOff>167640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66</xdr:row>
          <xdr:rowOff>30480</xdr:rowOff>
        </xdr:from>
        <xdr:to>
          <xdr:col>2</xdr:col>
          <xdr:colOff>1386840</xdr:colOff>
          <xdr:row>67</xdr:row>
          <xdr:rowOff>167640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967740</xdr:colOff>
          <xdr:row>69</xdr:row>
          <xdr:rowOff>38100</xdr:rowOff>
        </xdr:from>
        <xdr:to>
          <xdr:col>2</xdr:col>
          <xdr:colOff>1386840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72</xdr:row>
          <xdr:rowOff>38100</xdr:rowOff>
        </xdr:from>
        <xdr:to>
          <xdr:col>2</xdr:col>
          <xdr:colOff>1386840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78</xdr:row>
          <xdr:rowOff>76200</xdr:rowOff>
        </xdr:from>
        <xdr:to>
          <xdr:col>2</xdr:col>
          <xdr:colOff>1386840</xdr:colOff>
          <xdr:row>80</xdr:row>
          <xdr:rowOff>15240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100</xdr:row>
          <xdr:rowOff>30480</xdr:rowOff>
        </xdr:from>
        <xdr:to>
          <xdr:col>2</xdr:col>
          <xdr:colOff>1386840</xdr:colOff>
          <xdr:row>101</xdr:row>
          <xdr:rowOff>167640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104</xdr:row>
          <xdr:rowOff>30480</xdr:rowOff>
        </xdr:from>
        <xdr:to>
          <xdr:col>2</xdr:col>
          <xdr:colOff>1386840</xdr:colOff>
          <xdr:row>105</xdr:row>
          <xdr:rowOff>167640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108</xdr:row>
          <xdr:rowOff>30480</xdr:rowOff>
        </xdr:from>
        <xdr:to>
          <xdr:col>2</xdr:col>
          <xdr:colOff>1386840</xdr:colOff>
          <xdr:row>109</xdr:row>
          <xdr:rowOff>167640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112</xdr:row>
          <xdr:rowOff>30480</xdr:rowOff>
        </xdr:from>
        <xdr:to>
          <xdr:col>2</xdr:col>
          <xdr:colOff>1386840</xdr:colOff>
          <xdr:row>113</xdr:row>
          <xdr:rowOff>167640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116</xdr:row>
          <xdr:rowOff>53340</xdr:rowOff>
        </xdr:from>
        <xdr:to>
          <xdr:col>2</xdr:col>
          <xdr:colOff>1386840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81</xdr:row>
          <xdr:rowOff>76200</xdr:rowOff>
        </xdr:from>
        <xdr:to>
          <xdr:col>2</xdr:col>
          <xdr:colOff>1386840</xdr:colOff>
          <xdr:row>83</xdr:row>
          <xdr:rowOff>15240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84</xdr:row>
          <xdr:rowOff>76200</xdr:rowOff>
        </xdr:from>
        <xdr:to>
          <xdr:col>2</xdr:col>
          <xdr:colOff>1386840</xdr:colOff>
          <xdr:row>86</xdr:row>
          <xdr:rowOff>15240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87</xdr:row>
          <xdr:rowOff>76200</xdr:rowOff>
        </xdr:from>
        <xdr:to>
          <xdr:col>2</xdr:col>
          <xdr:colOff>1386840</xdr:colOff>
          <xdr:row>89</xdr:row>
          <xdr:rowOff>15240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1632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47760" cy="21797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0825" y="281441"/>
          <a:ext cx="15711076" cy="156593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0251" y="216648"/>
          <a:ext cx="11123682" cy="224421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2730" y="134471"/>
          <a:ext cx="23287317" cy="197485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03001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727400"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4" zoomScaleNormal="100" workbookViewId="0">
      <selection activeCell="B5" sqref="B5"/>
    </sheetView>
  </sheetViews>
  <sheetFormatPr defaultColWidth="9" defaultRowHeight="14.4"/>
  <cols>
    <col min="1" max="1" width="9" style="9"/>
    <col min="2" max="2" width="32" style="27" customWidth="1"/>
    <col min="3" max="3" width="114.21875" style="9" customWidth="1"/>
    <col min="4" max="4" width="8" style="9" customWidth="1"/>
    <col min="5" max="16384" width="9" style="9"/>
  </cols>
  <sheetData>
    <row r="1" spans="1:3" ht="174" customHeight="1"/>
    <row r="3" spans="1:3" ht="20.399999999999999">
      <c r="B3" s="911" t="s">
        <v>174</v>
      </c>
      <c r="C3" s="911"/>
    </row>
    <row r="4" spans="1:3" ht="11.25" customHeight="1"/>
    <row r="5" spans="1:3" s="30" customFormat="1" ht="25.5" customHeight="1">
      <c r="B5" s="60" t="s">
        <v>419</v>
      </c>
      <c r="C5" s="60" t="s">
        <v>173</v>
      </c>
    </row>
    <row r="6" spans="1:3" s="173" customFormat="1" ht="48" customHeight="1">
      <c r="A6" s="238"/>
      <c r="B6" s="605" t="s">
        <v>170</v>
      </c>
      <c r="C6" s="657" t="s">
        <v>938</v>
      </c>
    </row>
    <row r="7" spans="1:3" s="173" customFormat="1" ht="21" customHeight="1">
      <c r="A7" s="238"/>
      <c r="B7" s="599" t="s">
        <v>549</v>
      </c>
      <c r="C7" s="658" t="s">
        <v>598</v>
      </c>
    </row>
    <row r="8" spans="1:3" s="173" customFormat="1" ht="32.25" customHeight="1">
      <c r="B8" s="599" t="s">
        <v>366</v>
      </c>
      <c r="C8" s="659" t="s">
        <v>588</v>
      </c>
    </row>
    <row r="9" spans="1:3" s="173" customFormat="1" ht="27.75" customHeight="1">
      <c r="B9" s="599" t="s">
        <v>169</v>
      </c>
      <c r="C9" s="659" t="s">
        <v>589</v>
      </c>
    </row>
    <row r="10" spans="1:3" s="173" customFormat="1" ht="26.25" customHeight="1">
      <c r="B10" s="613" t="s">
        <v>367</v>
      </c>
      <c r="C10" s="661" t="s">
        <v>590</v>
      </c>
    </row>
    <row r="11" spans="1:3" s="173" customFormat="1" ht="39.75" customHeight="1">
      <c r="B11" s="599" t="s">
        <v>817</v>
      </c>
      <c r="C11" s="659" t="s">
        <v>818</v>
      </c>
    </row>
    <row r="12" spans="1:3" s="173" customFormat="1" ht="18" customHeight="1">
      <c r="B12" s="599" t="s">
        <v>369</v>
      </c>
      <c r="C12" s="659" t="s">
        <v>591</v>
      </c>
    </row>
    <row r="13" spans="1:3" s="173" customFormat="1" ht="13.5" customHeight="1">
      <c r="B13" s="599"/>
      <c r="C13" s="660"/>
    </row>
    <row r="14" spans="1:3" s="173" customFormat="1" ht="18" customHeight="1">
      <c r="B14" s="599" t="s">
        <v>644</v>
      </c>
      <c r="C14" s="658" t="s">
        <v>642</v>
      </c>
    </row>
    <row r="15" spans="1:3" s="173" customFormat="1" ht="8.25" customHeight="1">
      <c r="B15" s="599"/>
      <c r="C15" s="660"/>
    </row>
    <row r="16" spans="1:3" s="173" customFormat="1" ht="33" customHeight="1">
      <c r="B16" s="662" t="s">
        <v>587</v>
      </c>
      <c r="C16" s="663" t="s">
        <v>643</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0" zoomScaleNormal="80" workbookViewId="0">
      <pane ySplit="16" topLeftCell="A70" activePane="bottomLeft" state="frozen"/>
      <selection pane="bottomLeft" activeCell="B18" sqref="B18"/>
    </sheetView>
  </sheetViews>
  <sheetFormatPr defaultColWidth="9" defaultRowHeight="14.4"/>
  <cols>
    <col min="1" max="1" width="9" style="12"/>
    <col min="2" max="2" width="37" style="687" customWidth="1"/>
    <col min="3" max="3" width="9" style="10"/>
    <col min="4" max="13" width="9" style="12"/>
    <col min="14" max="14" width="17.21875" style="12" customWidth="1"/>
    <col min="15" max="20" width="9" style="12"/>
    <col min="21" max="21" width="20.5546875" style="12" customWidth="1"/>
    <col min="22" max="16384" width="9" style="12"/>
  </cols>
  <sheetData>
    <row r="16" spans="2:21" ht="26.25" customHeight="1">
      <c r="B16" s="688" t="s">
        <v>558</v>
      </c>
      <c r="C16" s="924" t="s">
        <v>502</v>
      </c>
      <c r="D16" s="925"/>
      <c r="E16" s="925"/>
      <c r="F16" s="925"/>
      <c r="G16" s="925"/>
      <c r="H16" s="925"/>
      <c r="I16" s="925"/>
      <c r="J16" s="925"/>
      <c r="K16" s="925"/>
      <c r="L16" s="925"/>
      <c r="M16" s="925"/>
      <c r="N16" s="925"/>
      <c r="O16" s="925"/>
      <c r="P16" s="925"/>
      <c r="Q16" s="925"/>
      <c r="R16" s="925"/>
      <c r="S16" s="925"/>
      <c r="T16" s="925"/>
      <c r="U16" s="925"/>
    </row>
    <row r="17" spans="2:21" ht="7.05" customHeight="1">
      <c r="B17" s="845"/>
      <c r="C17" s="846"/>
      <c r="D17" s="846"/>
      <c r="E17" s="846"/>
      <c r="F17" s="846"/>
      <c r="G17" s="846"/>
      <c r="H17" s="846"/>
      <c r="I17" s="846"/>
      <c r="J17" s="846"/>
      <c r="K17" s="846"/>
      <c r="L17" s="846"/>
      <c r="M17" s="846"/>
      <c r="N17" s="846"/>
      <c r="O17" s="846"/>
      <c r="P17" s="846"/>
      <c r="Q17" s="846"/>
      <c r="R17" s="846"/>
      <c r="S17" s="846"/>
      <c r="T17" s="846"/>
      <c r="U17" s="846"/>
    </row>
    <row r="18" spans="2:21" ht="26.25" customHeight="1">
      <c r="B18" s="847" t="s">
        <v>960</v>
      </c>
      <c r="C18" s="913" t="s">
        <v>981</v>
      </c>
      <c r="D18" s="913"/>
      <c r="E18" s="913"/>
      <c r="F18" s="913"/>
      <c r="G18" s="913"/>
      <c r="H18" s="913"/>
      <c r="I18" s="913"/>
      <c r="J18" s="913"/>
      <c r="K18" s="913"/>
      <c r="L18" s="913"/>
      <c r="M18" s="913"/>
      <c r="N18" s="913"/>
      <c r="O18" s="913"/>
      <c r="P18" s="913"/>
      <c r="Q18" s="913"/>
      <c r="R18" s="913"/>
      <c r="S18" s="913"/>
      <c r="T18" s="913"/>
      <c r="U18" s="914"/>
    </row>
    <row r="19" spans="2:21" ht="15.6">
      <c r="B19" s="843" t="s">
        <v>543</v>
      </c>
      <c r="C19" s="915" t="s">
        <v>961</v>
      </c>
      <c r="D19" s="915"/>
      <c r="E19" s="915"/>
      <c r="F19" s="915"/>
      <c r="G19" s="915"/>
      <c r="H19" s="916" t="s">
        <v>962</v>
      </c>
      <c r="I19" s="916"/>
      <c r="J19" s="916"/>
      <c r="K19" s="916"/>
      <c r="L19" s="916"/>
      <c r="M19" s="916"/>
      <c r="N19" s="916"/>
      <c r="O19" s="916" t="s">
        <v>963</v>
      </c>
      <c r="P19" s="916"/>
      <c r="Q19" s="916"/>
      <c r="R19" s="916"/>
      <c r="S19" s="916"/>
      <c r="T19" s="916"/>
      <c r="U19" s="916"/>
    </row>
    <row r="20" spans="2:21" ht="15.6">
      <c r="B20" s="844">
        <v>1</v>
      </c>
      <c r="C20" s="912" t="s">
        <v>964</v>
      </c>
      <c r="D20" s="912"/>
      <c r="E20" s="912"/>
      <c r="F20" s="912"/>
      <c r="G20" s="912"/>
      <c r="H20" s="912" t="s">
        <v>979</v>
      </c>
      <c r="I20" s="912"/>
      <c r="J20" s="912"/>
      <c r="K20" s="912"/>
      <c r="L20" s="912"/>
      <c r="M20" s="912"/>
      <c r="N20" s="912"/>
      <c r="O20" s="912" t="s">
        <v>980</v>
      </c>
      <c r="P20" s="912"/>
      <c r="Q20" s="912"/>
      <c r="R20" s="912"/>
      <c r="S20" s="912"/>
      <c r="T20" s="912"/>
      <c r="U20" s="912"/>
    </row>
    <row r="21" spans="2:21" ht="15.6">
      <c r="B21" s="844">
        <v>2</v>
      </c>
      <c r="C21" s="912" t="s">
        <v>965</v>
      </c>
      <c r="D21" s="912"/>
      <c r="E21" s="912"/>
      <c r="F21" s="912"/>
      <c r="G21" s="912"/>
      <c r="H21" s="912" t="s">
        <v>966</v>
      </c>
      <c r="I21" s="912"/>
      <c r="J21" s="912"/>
      <c r="K21" s="912"/>
      <c r="L21" s="912"/>
      <c r="M21" s="912"/>
      <c r="N21" s="912"/>
      <c r="O21" s="912" t="s">
        <v>967</v>
      </c>
      <c r="P21" s="912"/>
      <c r="Q21" s="912"/>
      <c r="R21" s="912"/>
      <c r="S21" s="912"/>
      <c r="T21" s="912"/>
      <c r="U21" s="912"/>
    </row>
    <row r="22" spans="2:21" ht="15.6">
      <c r="B22" s="844">
        <v>3</v>
      </c>
      <c r="C22" s="912" t="s">
        <v>984</v>
      </c>
      <c r="D22" s="912"/>
      <c r="E22" s="912"/>
      <c r="F22" s="912"/>
      <c r="G22" s="912"/>
      <c r="H22" s="912" t="s">
        <v>968</v>
      </c>
      <c r="I22" s="912"/>
      <c r="J22" s="912"/>
      <c r="K22" s="912"/>
      <c r="L22" s="912"/>
      <c r="M22" s="912"/>
      <c r="N22" s="912"/>
      <c r="O22" s="912" t="s">
        <v>969</v>
      </c>
      <c r="P22" s="912"/>
      <c r="Q22" s="912"/>
      <c r="R22" s="912"/>
      <c r="S22" s="912"/>
      <c r="T22" s="912"/>
      <c r="U22" s="912"/>
    </row>
    <row r="23" spans="2:21" ht="15.6">
      <c r="B23" s="844">
        <v>4</v>
      </c>
      <c r="C23" s="912" t="s">
        <v>985</v>
      </c>
      <c r="D23" s="912"/>
      <c r="E23" s="912"/>
      <c r="F23" s="912"/>
      <c r="G23" s="912"/>
      <c r="H23" s="912" t="s">
        <v>970</v>
      </c>
      <c r="I23" s="912"/>
      <c r="J23" s="912"/>
      <c r="K23" s="912"/>
      <c r="L23" s="912"/>
      <c r="M23" s="912"/>
      <c r="N23" s="912"/>
      <c r="O23" s="912" t="s">
        <v>971</v>
      </c>
      <c r="P23" s="912"/>
      <c r="Q23" s="912"/>
      <c r="R23" s="912"/>
      <c r="S23" s="912"/>
      <c r="T23" s="912"/>
      <c r="U23" s="912"/>
    </row>
    <row r="24" spans="2:21" ht="15.6">
      <c r="B24" s="844">
        <v>5</v>
      </c>
      <c r="C24" s="912" t="s">
        <v>986</v>
      </c>
      <c r="D24" s="912"/>
      <c r="E24" s="912"/>
      <c r="F24" s="912"/>
      <c r="G24" s="912"/>
      <c r="H24" s="912" t="s">
        <v>972</v>
      </c>
      <c r="I24" s="912"/>
      <c r="J24" s="912"/>
      <c r="K24" s="912"/>
      <c r="L24" s="912"/>
      <c r="M24" s="912"/>
      <c r="N24" s="912"/>
      <c r="O24" s="912" t="s">
        <v>973</v>
      </c>
      <c r="P24" s="912"/>
      <c r="Q24" s="912"/>
      <c r="R24" s="912"/>
      <c r="S24" s="912"/>
      <c r="T24" s="912"/>
      <c r="U24" s="912"/>
    </row>
    <row r="25" spans="2:21" ht="15.6">
      <c r="B25" s="844">
        <v>6</v>
      </c>
      <c r="C25" s="912" t="s">
        <v>987</v>
      </c>
      <c r="D25" s="912"/>
      <c r="E25" s="912"/>
      <c r="F25" s="912"/>
      <c r="G25" s="912"/>
      <c r="H25" s="912" t="s">
        <v>974</v>
      </c>
      <c r="I25" s="912"/>
      <c r="J25" s="912"/>
      <c r="K25" s="912"/>
      <c r="L25" s="912"/>
      <c r="M25" s="912"/>
      <c r="N25" s="912"/>
      <c r="O25" s="912" t="s">
        <v>975</v>
      </c>
      <c r="P25" s="912"/>
      <c r="Q25" s="912"/>
      <c r="R25" s="912"/>
      <c r="S25" s="912"/>
      <c r="T25" s="912"/>
      <c r="U25" s="912"/>
    </row>
    <row r="26" spans="2:21" ht="15.6">
      <c r="B26" s="844">
        <v>7</v>
      </c>
      <c r="C26" s="912" t="s">
        <v>976</v>
      </c>
      <c r="D26" s="912"/>
      <c r="E26" s="912"/>
      <c r="F26" s="912"/>
      <c r="G26" s="912"/>
      <c r="H26" s="912" t="s">
        <v>977</v>
      </c>
      <c r="I26" s="912"/>
      <c r="J26" s="912"/>
      <c r="K26" s="912"/>
      <c r="L26" s="912"/>
      <c r="M26" s="912"/>
      <c r="N26" s="912"/>
      <c r="O26" s="912" t="s">
        <v>978</v>
      </c>
      <c r="P26" s="912"/>
      <c r="Q26" s="912"/>
      <c r="R26" s="912"/>
      <c r="S26" s="912"/>
      <c r="T26" s="912"/>
      <c r="U26" s="912"/>
    </row>
    <row r="27" spans="2:21" ht="15.6">
      <c r="B27" s="849"/>
      <c r="C27" s="850"/>
      <c r="D27" s="850"/>
      <c r="E27" s="850"/>
      <c r="F27" s="850"/>
      <c r="G27" s="850"/>
      <c r="H27" s="850"/>
      <c r="I27" s="850"/>
      <c r="J27" s="850"/>
      <c r="K27" s="850"/>
      <c r="L27" s="850"/>
      <c r="M27" s="850"/>
      <c r="N27" s="850"/>
      <c r="O27" s="850"/>
      <c r="P27" s="850"/>
      <c r="Q27" s="850"/>
      <c r="R27" s="850"/>
      <c r="S27" s="850"/>
      <c r="T27" s="850"/>
      <c r="U27" s="851"/>
    </row>
    <row r="28" spans="2:21" ht="26.25" customHeight="1">
      <c r="B28" s="847" t="s">
        <v>960</v>
      </c>
      <c r="C28" s="913" t="s">
        <v>982</v>
      </c>
      <c r="D28" s="913"/>
      <c r="E28" s="913"/>
      <c r="F28" s="913"/>
      <c r="G28" s="913"/>
      <c r="H28" s="913"/>
      <c r="I28" s="913"/>
      <c r="J28" s="913"/>
      <c r="K28" s="913"/>
      <c r="L28" s="913"/>
      <c r="M28" s="913"/>
      <c r="N28" s="913"/>
      <c r="O28" s="913"/>
      <c r="P28" s="913"/>
      <c r="Q28" s="913"/>
      <c r="R28" s="913"/>
      <c r="S28" s="913"/>
      <c r="T28" s="913"/>
      <c r="U28" s="914"/>
    </row>
    <row r="29" spans="2:21" ht="15.6">
      <c r="B29" s="848" t="s">
        <v>543</v>
      </c>
      <c r="C29" s="915" t="s">
        <v>961</v>
      </c>
      <c r="D29" s="915"/>
      <c r="E29" s="915"/>
      <c r="F29" s="915"/>
      <c r="G29" s="915"/>
      <c r="H29" s="916" t="s">
        <v>995</v>
      </c>
      <c r="I29" s="916"/>
      <c r="J29" s="916"/>
      <c r="K29" s="916"/>
      <c r="L29" s="916"/>
      <c r="M29" s="916"/>
      <c r="N29" s="916"/>
      <c r="O29" s="916" t="s">
        <v>996</v>
      </c>
      <c r="P29" s="916"/>
      <c r="Q29" s="916"/>
      <c r="R29" s="916"/>
      <c r="S29" s="916"/>
      <c r="T29" s="916"/>
      <c r="U29" s="916"/>
    </row>
    <row r="30" spans="2:21" ht="15.6">
      <c r="B30" s="844">
        <v>1</v>
      </c>
      <c r="C30" s="912" t="s">
        <v>983</v>
      </c>
      <c r="D30" s="912"/>
      <c r="E30" s="912"/>
      <c r="F30" s="912"/>
      <c r="G30" s="912"/>
      <c r="H30" s="912" t="s">
        <v>974</v>
      </c>
      <c r="I30" s="912"/>
      <c r="J30" s="912"/>
      <c r="K30" s="912"/>
      <c r="L30" s="912"/>
      <c r="M30" s="912"/>
      <c r="N30" s="912"/>
      <c r="O30" s="912" t="s">
        <v>992</v>
      </c>
      <c r="P30" s="912"/>
      <c r="Q30" s="912"/>
      <c r="R30" s="912"/>
      <c r="S30" s="912"/>
      <c r="T30" s="912"/>
      <c r="U30" s="912"/>
    </row>
    <row r="31" spans="2:21" ht="15.6">
      <c r="B31" s="844">
        <v>2</v>
      </c>
      <c r="C31" s="912" t="s">
        <v>988</v>
      </c>
      <c r="D31" s="912"/>
      <c r="E31" s="912"/>
      <c r="F31" s="912"/>
      <c r="G31" s="912"/>
      <c r="H31" s="912" t="s">
        <v>990</v>
      </c>
      <c r="I31" s="912"/>
      <c r="J31" s="912"/>
      <c r="K31" s="912"/>
      <c r="L31" s="912"/>
      <c r="M31" s="912"/>
      <c r="N31" s="912"/>
      <c r="O31" s="912" t="s">
        <v>993</v>
      </c>
      <c r="P31" s="912"/>
      <c r="Q31" s="912"/>
      <c r="R31" s="912"/>
      <c r="S31" s="912"/>
      <c r="T31" s="912"/>
      <c r="U31" s="912"/>
    </row>
    <row r="32" spans="2:21" ht="15.6">
      <c r="B32" s="844">
        <v>3</v>
      </c>
      <c r="C32" s="912" t="s">
        <v>989</v>
      </c>
      <c r="D32" s="912"/>
      <c r="E32" s="912"/>
      <c r="F32" s="912"/>
      <c r="G32" s="912"/>
      <c r="H32" s="912" t="s">
        <v>991</v>
      </c>
      <c r="I32" s="912"/>
      <c r="J32" s="912"/>
      <c r="K32" s="912"/>
      <c r="L32" s="912"/>
      <c r="M32" s="912"/>
      <c r="N32" s="912"/>
      <c r="O32" s="912" t="s">
        <v>994</v>
      </c>
      <c r="P32" s="912"/>
      <c r="Q32" s="912"/>
      <c r="R32" s="912"/>
      <c r="S32" s="912"/>
      <c r="T32" s="912"/>
      <c r="U32" s="912"/>
    </row>
    <row r="33" spans="2:21" ht="55.5" customHeight="1">
      <c r="B33" s="702" t="s">
        <v>617</v>
      </c>
      <c r="C33" s="919" t="s">
        <v>694</v>
      </c>
      <c r="D33" s="919"/>
      <c r="E33" s="919"/>
      <c r="F33" s="919"/>
      <c r="G33" s="919"/>
      <c r="H33" s="919"/>
      <c r="I33" s="919"/>
      <c r="J33" s="919"/>
      <c r="K33" s="919"/>
      <c r="L33" s="919"/>
      <c r="M33" s="919"/>
      <c r="N33" s="919"/>
      <c r="O33" s="919"/>
      <c r="P33" s="919"/>
      <c r="Q33" s="919"/>
      <c r="R33" s="919"/>
      <c r="S33" s="919"/>
      <c r="T33" s="919"/>
      <c r="U33" s="926"/>
    </row>
    <row r="34" spans="2:21" ht="15.6">
      <c r="B34" s="690"/>
      <c r="C34" s="691"/>
      <c r="D34" s="692"/>
      <c r="E34" s="692"/>
      <c r="F34" s="692"/>
      <c r="G34" s="692"/>
      <c r="H34" s="692"/>
      <c r="I34" s="692"/>
      <c r="J34" s="692"/>
      <c r="K34" s="692"/>
      <c r="L34" s="692"/>
      <c r="M34" s="692"/>
      <c r="N34" s="692"/>
      <c r="O34" s="692"/>
      <c r="P34" s="692"/>
      <c r="Q34" s="692"/>
      <c r="R34" s="692"/>
      <c r="S34" s="692"/>
      <c r="T34" s="692"/>
      <c r="U34" s="693"/>
    </row>
    <row r="35" spans="2:21" ht="15.6">
      <c r="B35" s="690"/>
      <c r="C35" s="691" t="s">
        <v>621</v>
      </c>
      <c r="D35" s="692"/>
      <c r="E35" s="692"/>
      <c r="F35" s="692"/>
      <c r="G35" s="692"/>
      <c r="H35" s="692"/>
      <c r="I35" s="692"/>
      <c r="J35" s="692"/>
      <c r="K35" s="692"/>
      <c r="L35" s="692"/>
      <c r="M35" s="692"/>
      <c r="N35" s="692"/>
      <c r="O35" s="692"/>
      <c r="P35" s="692"/>
      <c r="Q35" s="692"/>
      <c r="R35" s="692"/>
      <c r="S35" s="692"/>
      <c r="T35" s="692"/>
      <c r="U35" s="693"/>
    </row>
    <row r="36" spans="2:21" ht="15.6">
      <c r="B36" s="690"/>
      <c r="C36" s="691"/>
      <c r="D36" s="692"/>
      <c r="E36" s="692"/>
      <c r="F36" s="692"/>
      <c r="G36" s="692"/>
      <c r="H36" s="692"/>
      <c r="I36" s="692"/>
      <c r="J36" s="692"/>
      <c r="K36" s="692"/>
      <c r="L36" s="692"/>
      <c r="M36" s="692"/>
      <c r="N36" s="692"/>
      <c r="O36" s="692"/>
      <c r="P36" s="692"/>
      <c r="Q36" s="692"/>
      <c r="R36" s="692"/>
      <c r="S36" s="692"/>
      <c r="T36" s="692"/>
      <c r="U36" s="693"/>
    </row>
    <row r="37" spans="2:21" ht="15.6">
      <c r="B37" s="690"/>
      <c r="C37" s="691" t="s">
        <v>618</v>
      </c>
      <c r="D37" s="692"/>
      <c r="E37" s="692"/>
      <c r="F37" s="692"/>
      <c r="G37" s="692"/>
      <c r="H37" s="692"/>
      <c r="I37" s="692"/>
      <c r="J37" s="692"/>
      <c r="K37" s="692"/>
      <c r="L37" s="692"/>
      <c r="M37" s="692"/>
      <c r="N37" s="692"/>
      <c r="O37" s="692"/>
      <c r="P37" s="692"/>
      <c r="Q37" s="692"/>
      <c r="R37" s="692"/>
      <c r="S37" s="692"/>
      <c r="T37" s="692"/>
      <c r="U37" s="693"/>
    </row>
    <row r="38" spans="2:21" ht="15.6">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919" t="s">
        <v>619</v>
      </c>
      <c r="D39" s="919"/>
      <c r="E39" s="919"/>
      <c r="F39" s="919"/>
      <c r="G39" s="919"/>
      <c r="H39" s="919"/>
      <c r="I39" s="919"/>
      <c r="J39" s="919"/>
      <c r="K39" s="919"/>
      <c r="L39" s="919"/>
      <c r="M39" s="919"/>
      <c r="N39" s="919"/>
      <c r="O39" s="919"/>
      <c r="P39" s="919"/>
      <c r="Q39" s="919"/>
      <c r="R39" s="919"/>
      <c r="S39" s="919"/>
      <c r="T39" s="692"/>
      <c r="U39" s="693"/>
    </row>
    <row r="40" spans="2:21" ht="15.6">
      <c r="B40" s="690"/>
      <c r="C40" s="691"/>
      <c r="D40" s="692"/>
      <c r="E40" s="692"/>
      <c r="F40" s="692"/>
      <c r="G40" s="692"/>
      <c r="H40" s="692"/>
      <c r="I40" s="692"/>
      <c r="J40" s="692"/>
      <c r="K40" s="692"/>
      <c r="L40" s="692"/>
      <c r="M40" s="692"/>
      <c r="N40" s="692"/>
      <c r="O40" s="692"/>
      <c r="P40" s="692"/>
      <c r="Q40" s="692"/>
      <c r="R40" s="692"/>
      <c r="S40" s="692"/>
      <c r="T40" s="692"/>
      <c r="U40" s="693"/>
    </row>
    <row r="41" spans="2:21" ht="15.6">
      <c r="B41" s="690"/>
      <c r="C41" s="691" t="s">
        <v>622</v>
      </c>
      <c r="D41" s="692"/>
      <c r="E41" s="692"/>
      <c r="F41" s="692"/>
      <c r="G41" s="692"/>
      <c r="H41" s="692"/>
      <c r="I41" s="692"/>
      <c r="J41" s="692"/>
      <c r="K41" s="692"/>
      <c r="L41" s="692"/>
      <c r="M41" s="692"/>
      <c r="N41" s="692"/>
      <c r="O41" s="692"/>
      <c r="P41" s="692"/>
      <c r="Q41" s="692"/>
      <c r="R41" s="692"/>
      <c r="S41" s="692"/>
      <c r="T41" s="692"/>
      <c r="U41" s="693"/>
    </row>
    <row r="42" spans="2:21" ht="15.6">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919" t="s">
        <v>620</v>
      </c>
      <c r="D43" s="919"/>
      <c r="E43" s="919"/>
      <c r="F43" s="919"/>
      <c r="G43" s="919"/>
      <c r="H43" s="919"/>
      <c r="I43" s="919"/>
      <c r="J43" s="919"/>
      <c r="K43" s="919"/>
      <c r="L43" s="919"/>
      <c r="M43" s="919"/>
      <c r="N43" s="919"/>
      <c r="O43" s="919"/>
      <c r="P43" s="919"/>
      <c r="Q43" s="919"/>
      <c r="R43" s="919"/>
      <c r="S43" s="919"/>
      <c r="T43" s="919"/>
      <c r="U43" s="926"/>
    </row>
    <row r="44" spans="2:21" ht="15.6">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919" t="s">
        <v>623</v>
      </c>
      <c r="D45" s="919"/>
      <c r="E45" s="919"/>
      <c r="F45" s="919"/>
      <c r="G45" s="919"/>
      <c r="H45" s="919"/>
      <c r="I45" s="919"/>
      <c r="J45" s="919"/>
      <c r="K45" s="919"/>
      <c r="L45" s="919"/>
      <c r="M45" s="919"/>
      <c r="N45" s="919"/>
      <c r="O45" s="919"/>
      <c r="P45" s="919"/>
      <c r="Q45" s="919"/>
      <c r="R45" s="919"/>
      <c r="S45" s="919"/>
      <c r="T45" s="919"/>
      <c r="U45" s="926"/>
    </row>
    <row r="46" spans="2:21" ht="15.6">
      <c r="B46" s="690"/>
      <c r="C46" s="691"/>
      <c r="D46" s="692"/>
      <c r="E46" s="692"/>
      <c r="F46" s="692"/>
      <c r="G46" s="692"/>
      <c r="H46" s="692"/>
      <c r="I46" s="692"/>
      <c r="J46" s="692"/>
      <c r="K46" s="692"/>
      <c r="L46" s="692"/>
      <c r="M46" s="692"/>
      <c r="N46" s="692"/>
      <c r="O46" s="692"/>
      <c r="P46" s="692"/>
      <c r="Q46" s="692"/>
      <c r="R46" s="692"/>
      <c r="S46" s="692"/>
      <c r="T46" s="692"/>
      <c r="U46" s="693"/>
    </row>
    <row r="47" spans="2:21" ht="15.6">
      <c r="B47" s="690"/>
      <c r="C47" s="691" t="s">
        <v>624</v>
      </c>
      <c r="D47" s="692"/>
      <c r="E47" s="692"/>
      <c r="F47" s="692"/>
      <c r="G47" s="692"/>
      <c r="H47" s="692"/>
      <c r="I47" s="692"/>
      <c r="J47" s="692"/>
      <c r="K47" s="692"/>
      <c r="L47" s="692"/>
      <c r="M47" s="692"/>
      <c r="N47" s="692"/>
      <c r="O47" s="692"/>
      <c r="P47" s="692"/>
      <c r="Q47" s="692"/>
      <c r="R47" s="692"/>
      <c r="S47" s="692"/>
      <c r="T47" s="692"/>
      <c r="U47" s="693"/>
    </row>
    <row r="48" spans="2:21" ht="15.6">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625</v>
      </c>
      <c r="C49" s="927" t="s">
        <v>935</v>
      </c>
      <c r="D49" s="927"/>
      <c r="E49" s="927"/>
      <c r="F49" s="927"/>
      <c r="G49" s="927"/>
      <c r="H49" s="927"/>
      <c r="I49" s="927"/>
      <c r="J49" s="927"/>
      <c r="K49" s="927"/>
      <c r="L49" s="927"/>
      <c r="M49" s="927"/>
      <c r="N49" s="927"/>
      <c r="O49" s="927"/>
      <c r="P49" s="927"/>
      <c r="Q49" s="927"/>
      <c r="R49" s="927"/>
      <c r="S49" s="927"/>
      <c r="T49" s="927"/>
      <c r="U49" s="928"/>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6">
      <c r="B51" s="702" t="s">
        <v>626</v>
      </c>
      <c r="C51" s="703" t="s">
        <v>627</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628</v>
      </c>
      <c r="C53" s="920" t="s">
        <v>629</v>
      </c>
      <c r="D53" s="920"/>
      <c r="E53" s="920"/>
      <c r="F53" s="920"/>
      <c r="G53" s="920"/>
      <c r="H53" s="920"/>
      <c r="I53" s="920"/>
      <c r="J53" s="920"/>
      <c r="K53" s="920"/>
      <c r="L53" s="920"/>
      <c r="M53" s="920"/>
      <c r="N53" s="920"/>
      <c r="O53" s="920"/>
      <c r="P53" s="920"/>
      <c r="Q53" s="920"/>
      <c r="R53" s="920"/>
      <c r="S53" s="920"/>
      <c r="T53" s="920"/>
      <c r="U53" s="921"/>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6">
      <c r="B55" s="689" t="s">
        <v>630</v>
      </c>
      <c r="C55" s="705" t="s">
        <v>631</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696</v>
      </c>
      <c r="C58" s="922" t="s">
        <v>936</v>
      </c>
      <c r="D58" s="922"/>
      <c r="E58" s="922"/>
      <c r="F58" s="922"/>
      <c r="G58" s="922"/>
      <c r="H58" s="922"/>
      <c r="I58" s="922"/>
      <c r="J58" s="922"/>
      <c r="K58" s="922"/>
      <c r="L58" s="922"/>
      <c r="M58" s="922"/>
      <c r="N58" s="922"/>
      <c r="O58" s="922"/>
      <c r="P58" s="922"/>
      <c r="Q58" s="922"/>
      <c r="R58" s="922"/>
      <c r="S58" s="922"/>
      <c r="T58" s="922"/>
      <c r="U58" s="923"/>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917" t="s">
        <v>646</v>
      </c>
      <c r="D60" s="917"/>
      <c r="E60" s="917"/>
      <c r="F60" s="917"/>
      <c r="G60" s="917"/>
      <c r="H60" s="917"/>
      <c r="I60" s="917"/>
      <c r="J60" s="917"/>
      <c r="K60" s="917"/>
      <c r="L60" s="917"/>
      <c r="M60" s="917"/>
      <c r="N60" s="917"/>
      <c r="O60" s="917"/>
      <c r="P60" s="917"/>
      <c r="Q60" s="917"/>
      <c r="R60" s="917"/>
      <c r="S60" s="917"/>
      <c r="T60" s="917"/>
      <c r="U60" s="918"/>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917" t="s">
        <v>632</v>
      </c>
      <c r="D62" s="917"/>
      <c r="E62" s="917"/>
      <c r="F62" s="917"/>
      <c r="G62" s="917"/>
      <c r="H62" s="917"/>
      <c r="I62" s="917"/>
      <c r="J62" s="917"/>
      <c r="K62" s="917"/>
      <c r="L62" s="917"/>
      <c r="M62" s="917"/>
      <c r="N62" s="917"/>
      <c r="O62" s="917"/>
      <c r="P62" s="917"/>
      <c r="Q62" s="917"/>
      <c r="R62" s="917"/>
      <c r="S62" s="917"/>
      <c r="T62" s="917"/>
      <c r="U62" s="918"/>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917" t="s">
        <v>633</v>
      </c>
      <c r="D64" s="917"/>
      <c r="E64" s="917"/>
      <c r="F64" s="917"/>
      <c r="G64" s="917"/>
      <c r="H64" s="917"/>
      <c r="I64" s="917"/>
      <c r="J64" s="917"/>
      <c r="K64" s="917"/>
      <c r="L64" s="917"/>
      <c r="M64" s="917"/>
      <c r="N64" s="917"/>
      <c r="O64" s="917"/>
      <c r="P64" s="917"/>
      <c r="Q64" s="917"/>
      <c r="R64" s="917"/>
      <c r="S64" s="917"/>
      <c r="T64" s="917"/>
      <c r="U64" s="918"/>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917" t="s">
        <v>634</v>
      </c>
      <c r="D66" s="917"/>
      <c r="E66" s="917"/>
      <c r="F66" s="917"/>
      <c r="G66" s="917"/>
      <c r="H66" s="917"/>
      <c r="I66" s="917"/>
      <c r="J66" s="917"/>
      <c r="K66" s="917"/>
      <c r="L66" s="917"/>
      <c r="M66" s="917"/>
      <c r="N66" s="917"/>
      <c r="O66" s="917"/>
      <c r="P66" s="917"/>
      <c r="Q66" s="917"/>
      <c r="R66" s="917"/>
      <c r="S66" s="917"/>
      <c r="T66" s="917"/>
      <c r="U66" s="918"/>
    </row>
    <row r="67" spans="2:21" ht="15.6">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919" t="s">
        <v>645</v>
      </c>
      <c r="D68" s="919"/>
      <c r="E68" s="919"/>
      <c r="F68" s="919"/>
      <c r="G68" s="919"/>
      <c r="H68" s="919"/>
      <c r="I68" s="919"/>
      <c r="J68" s="919"/>
      <c r="K68" s="919"/>
      <c r="L68" s="919"/>
      <c r="M68" s="919"/>
      <c r="N68" s="919"/>
      <c r="O68" s="919"/>
      <c r="P68" s="919"/>
      <c r="Q68" s="919"/>
      <c r="R68" s="919"/>
      <c r="S68" s="919"/>
      <c r="T68" s="919"/>
      <c r="U68" s="926"/>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45" customHeight="1">
      <c r="B70" s="805" t="s">
        <v>635</v>
      </c>
      <c r="C70" s="920" t="s">
        <v>937</v>
      </c>
      <c r="D70" s="920"/>
      <c r="E70" s="920"/>
      <c r="F70" s="920"/>
      <c r="G70" s="920"/>
      <c r="H70" s="920"/>
      <c r="I70" s="920"/>
      <c r="J70" s="920"/>
      <c r="K70" s="920"/>
      <c r="L70" s="920"/>
      <c r="M70" s="920"/>
      <c r="N70" s="920"/>
      <c r="O70" s="920"/>
      <c r="P70" s="920"/>
      <c r="Q70" s="920"/>
      <c r="R70" s="920"/>
      <c r="S70" s="920"/>
      <c r="T70" s="920"/>
      <c r="U70" s="921"/>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636</v>
      </c>
      <c r="C72" s="920" t="s">
        <v>637</v>
      </c>
      <c r="D72" s="920"/>
      <c r="E72" s="920"/>
      <c r="F72" s="920"/>
      <c r="G72" s="920"/>
      <c r="H72" s="920"/>
      <c r="I72" s="920"/>
      <c r="J72" s="920"/>
      <c r="K72" s="920"/>
      <c r="L72" s="920"/>
      <c r="M72" s="920"/>
      <c r="N72" s="920"/>
      <c r="O72" s="920"/>
      <c r="P72" s="920"/>
      <c r="Q72" s="920"/>
      <c r="R72" s="920"/>
      <c r="S72" s="920"/>
      <c r="T72" s="920"/>
      <c r="U72" s="921"/>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638</v>
      </c>
      <c r="C74" s="710" t="s">
        <v>639</v>
      </c>
      <c r="D74" s="711"/>
      <c r="E74" s="711"/>
      <c r="F74" s="711"/>
      <c r="G74" s="711"/>
      <c r="H74" s="711"/>
      <c r="I74" s="711"/>
      <c r="J74" s="711"/>
      <c r="K74" s="711"/>
      <c r="L74" s="711"/>
      <c r="M74" s="711"/>
      <c r="N74" s="711"/>
      <c r="O74" s="711"/>
      <c r="P74" s="711"/>
      <c r="Q74" s="711"/>
      <c r="R74" s="711"/>
      <c r="S74" s="711"/>
      <c r="T74" s="711"/>
      <c r="U74" s="712"/>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3" zoomScale="70" zoomScaleNormal="70" workbookViewId="0">
      <selection activeCell="B18" sqref="B18"/>
    </sheetView>
  </sheetViews>
  <sheetFormatPr defaultColWidth="9" defaultRowHeight="15.6"/>
  <cols>
    <col min="1" max="1" width="3" style="12" customWidth="1"/>
    <col min="2" max="2" width="61.6640625" style="10" customWidth="1"/>
    <col min="3" max="3" width="58.6640625" style="12" customWidth="1"/>
    <col min="4" max="4" width="62.664062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6640625" style="25" customWidth="1"/>
    <col min="14" max="14" width="29.6640625" style="17" customWidth="1"/>
    <col min="15" max="16384" width="9" style="12"/>
  </cols>
  <sheetData>
    <row r="1" spans="2:20" ht="146.25" customHeight="1"/>
    <row r="3" spans="2:20" ht="25.5" customHeight="1">
      <c r="B3" s="930" t="s">
        <v>933</v>
      </c>
      <c r="C3" s="931"/>
      <c r="D3" s="931"/>
      <c r="E3" s="931"/>
      <c r="F3" s="932"/>
      <c r="G3" s="120"/>
    </row>
    <row r="4" spans="2:20" ht="16.5" customHeight="1">
      <c r="B4" s="933"/>
      <c r="C4" s="934"/>
      <c r="D4" s="934"/>
      <c r="E4" s="934"/>
      <c r="F4" s="935"/>
      <c r="G4" s="120"/>
    </row>
    <row r="5" spans="2:20" ht="71.25" customHeight="1">
      <c r="B5" s="933"/>
      <c r="C5" s="934"/>
      <c r="D5" s="934"/>
      <c r="E5" s="934"/>
      <c r="F5" s="935"/>
      <c r="G5" s="120"/>
    </row>
    <row r="6" spans="2:20" ht="21.75" customHeight="1">
      <c r="B6" s="936"/>
      <c r="C6" s="937"/>
      <c r="D6" s="937"/>
      <c r="E6" s="937"/>
      <c r="F6" s="938"/>
      <c r="G6" s="120"/>
    </row>
    <row r="8" spans="2:20" ht="21">
      <c r="B8" s="929" t="s">
        <v>478</v>
      </c>
      <c r="C8" s="929"/>
      <c r="D8" s="929"/>
      <c r="E8" s="929"/>
      <c r="F8" s="929"/>
      <c r="G8" s="92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580</v>
      </c>
      <c r="G12" s="28"/>
      <c r="L12" s="33"/>
      <c r="M12" s="33"/>
      <c r="N12" s="33"/>
      <c r="O12" s="33"/>
      <c r="P12" s="33"/>
      <c r="Q12" s="68"/>
      <c r="S12" s="8"/>
      <c r="T12" s="8"/>
    </row>
    <row r="13" spans="2:20" s="9" customFormat="1" ht="26.25" customHeight="1" thickBot="1">
      <c r="B13" s="100" t="s">
        <v>415</v>
      </c>
      <c r="C13" s="122" t="s">
        <v>613</v>
      </c>
      <c r="G13" s="107"/>
      <c r="L13" s="33"/>
      <c r="M13" s="33"/>
      <c r="N13" s="33"/>
      <c r="O13" s="33"/>
      <c r="P13" s="33"/>
      <c r="Q13" s="68"/>
      <c r="S13" s="8"/>
      <c r="T13" s="8"/>
    </row>
    <row r="14" spans="2:20" s="9" customFormat="1" ht="26.25" customHeight="1" thickBot="1">
      <c r="B14" s="100" t="s">
        <v>415</v>
      </c>
      <c r="C14" s="169" t="s">
        <v>608</v>
      </c>
      <c r="G14" s="121"/>
      <c r="L14" s="33"/>
      <c r="M14" s="33"/>
      <c r="N14" s="33"/>
      <c r="O14" s="33"/>
      <c r="P14" s="33"/>
      <c r="Q14" s="68"/>
      <c r="S14" s="8"/>
      <c r="T14" s="8"/>
    </row>
    <row r="15" spans="2:20" s="9" customFormat="1" ht="26.25" customHeight="1" thickBot="1">
      <c r="B15" s="100" t="s">
        <v>415</v>
      </c>
      <c r="C15" s="169" t="s">
        <v>609</v>
      </c>
      <c r="G15" s="121"/>
      <c r="L15" s="33"/>
      <c r="M15" s="33"/>
      <c r="N15" s="33"/>
      <c r="O15" s="33"/>
      <c r="P15" s="33"/>
      <c r="Q15" s="68"/>
      <c r="S15" s="8"/>
      <c r="T15" s="8"/>
    </row>
    <row r="16" spans="2:20" s="9" customFormat="1" ht="26.25" customHeight="1" thickBot="1">
      <c r="B16" s="100" t="s">
        <v>415</v>
      </c>
      <c r="C16" s="169" t="s">
        <v>610</v>
      </c>
      <c r="G16" s="121"/>
      <c r="L16" s="33"/>
      <c r="M16" s="33"/>
      <c r="N16" s="33"/>
      <c r="O16" s="33"/>
      <c r="P16" s="33"/>
      <c r="Q16" s="68"/>
      <c r="S16" s="8"/>
      <c r="T16" s="8"/>
    </row>
    <row r="17" spans="2:20" s="9" customFormat="1" ht="26.25" customHeight="1" thickBot="1">
      <c r="B17" s="100" t="s">
        <v>415</v>
      </c>
      <c r="C17" s="122" t="s">
        <v>611</v>
      </c>
      <c r="G17" s="107"/>
      <c r="L17" s="33"/>
      <c r="M17" s="33"/>
      <c r="N17" s="33"/>
      <c r="O17" s="33"/>
      <c r="P17" s="33"/>
      <c r="Q17" s="68"/>
      <c r="S17" s="8"/>
      <c r="T17" s="8"/>
    </row>
    <row r="18" spans="2:20" s="9" customFormat="1" ht="26.25" customHeight="1" thickBot="1">
      <c r="B18" s="100" t="s">
        <v>415</v>
      </c>
      <c r="C18" s="122" t="s">
        <v>612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55" customHeight="1">
      <c r="B21" s="633" t="s">
        <v>540</v>
      </c>
      <c r="C21" s="639" t="s">
        <v>934</v>
      </c>
      <c r="D21" s="642" t="s">
        <v>440</v>
      </c>
      <c r="E21" s="646" t="s">
        <v>579</v>
      </c>
      <c r="F21" s="642" t="s">
        <v>445</v>
      </c>
      <c r="G21" s="171"/>
      <c r="M21" s="631"/>
      <c r="T21" s="631"/>
    </row>
    <row r="22" spans="2:20" s="101" customFormat="1" ht="47.55" customHeight="1">
      <c r="B22" s="634" t="s">
        <v>455</v>
      </c>
      <c r="C22" s="640" t="s">
        <v>945</v>
      </c>
      <c r="D22" s="643" t="s">
        <v>441</v>
      </c>
      <c r="E22" s="647" t="s">
        <v>579</v>
      </c>
      <c r="F22" s="643" t="s">
        <v>445</v>
      </c>
      <c r="G22" s="171"/>
      <c r="M22" s="631"/>
      <c r="T22" s="631"/>
    </row>
    <row r="23" spans="2:20" s="101" customFormat="1" ht="45.6" customHeight="1">
      <c r="B23" s="634" t="s">
        <v>452</v>
      </c>
      <c r="C23" s="640" t="s">
        <v>945</v>
      </c>
      <c r="D23" s="643" t="s">
        <v>442</v>
      </c>
      <c r="E23" s="647" t="s">
        <v>579</v>
      </c>
      <c r="F23" s="643" t="s">
        <v>445</v>
      </c>
      <c r="G23" s="171"/>
      <c r="M23" s="631"/>
      <c r="T23" s="631"/>
    </row>
    <row r="24" spans="2:20" s="101" customFormat="1" ht="32.25" customHeight="1">
      <c r="B24" s="635" t="s">
        <v>453</v>
      </c>
      <c r="C24" s="640" t="s">
        <v>934</v>
      </c>
      <c r="D24" s="643" t="s">
        <v>443</v>
      </c>
      <c r="E24" s="648" t="s">
        <v>593</v>
      </c>
      <c r="F24" s="651"/>
      <c r="G24" s="171"/>
      <c r="M24" s="631"/>
      <c r="T24" s="631"/>
    </row>
    <row r="25" spans="2:20" s="101" customFormat="1" ht="30.75" customHeight="1">
      <c r="B25" s="636" t="s">
        <v>538</v>
      </c>
      <c r="C25" s="640" t="s">
        <v>934</v>
      </c>
      <c r="D25" s="643"/>
      <c r="E25" s="648"/>
      <c r="F25" s="651"/>
      <c r="G25" s="171"/>
      <c r="M25" s="631"/>
      <c r="T25" s="631"/>
    </row>
    <row r="26" spans="2:20" s="101" customFormat="1" ht="32.25" customHeight="1">
      <c r="B26" s="637" t="s">
        <v>539</v>
      </c>
      <c r="C26" s="640" t="s">
        <v>934</v>
      </c>
      <c r="D26" s="644" t="s">
        <v>535</v>
      </c>
      <c r="E26" s="648"/>
      <c r="F26" s="651"/>
      <c r="G26" s="171"/>
      <c r="M26" s="631"/>
      <c r="T26" s="631"/>
    </row>
    <row r="27" spans="2:20" s="101" customFormat="1" ht="27" customHeight="1">
      <c r="B27" s="635" t="s">
        <v>454</v>
      </c>
      <c r="C27" s="640" t="s">
        <v>437</v>
      </c>
      <c r="D27" s="643" t="s">
        <v>479</v>
      </c>
      <c r="E27" s="648" t="s">
        <v>456</v>
      </c>
      <c r="F27" s="651"/>
      <c r="G27" s="171"/>
      <c r="M27" s="631"/>
      <c r="T27" s="631"/>
    </row>
    <row r="28" spans="2:20" s="101" customFormat="1" ht="27" customHeight="1">
      <c r="B28" s="637" t="s">
        <v>449</v>
      </c>
      <c r="C28" s="640" t="s">
        <v>934</v>
      </c>
      <c r="D28" s="643"/>
      <c r="E28" s="648"/>
      <c r="F28" s="643" t="s">
        <v>406</v>
      </c>
      <c r="G28" s="171"/>
      <c r="M28" s="631"/>
      <c r="T28" s="631"/>
    </row>
    <row r="29" spans="2:20" s="101" customFormat="1" ht="32.25" customHeight="1">
      <c r="B29" s="635" t="s">
        <v>207</v>
      </c>
      <c r="C29" s="640" t="s">
        <v>439</v>
      </c>
      <c r="D29" s="643" t="s">
        <v>552</v>
      </c>
      <c r="E29" s="649"/>
      <c r="F29" s="643" t="s">
        <v>551</v>
      </c>
      <c r="G29" s="632"/>
      <c r="M29" s="631"/>
    </row>
    <row r="30" spans="2:20" s="101" customFormat="1" ht="27.75" customHeight="1">
      <c r="B30" s="638" t="s">
        <v>536</v>
      </c>
      <c r="C30" s="641" t="s">
        <v>438</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6640625" style="12" customWidth="1"/>
    <col min="3" max="3" width="9" style="10"/>
    <col min="4" max="4" width="15" style="12" customWidth="1"/>
    <col min="5" max="5" width="11.6640625" style="10" customWidth="1"/>
    <col min="6" max="6" width="24" style="12" customWidth="1"/>
    <col min="7" max="7" width="32" style="12" customWidth="1"/>
    <col min="8" max="8" width="14.6640625" style="12" customWidth="1"/>
    <col min="9" max="16384" width="9" style="12"/>
  </cols>
  <sheetData>
    <row r="1" spans="1:8">
      <c r="A1" s="8" t="s">
        <v>409</v>
      </c>
      <c r="B1" s="8" t="s">
        <v>41</v>
      </c>
      <c r="C1" s="118" t="s">
        <v>234</v>
      </c>
      <c r="D1" s="8" t="s">
        <v>414</v>
      </c>
      <c r="E1" s="118" t="s">
        <v>447</v>
      </c>
      <c r="F1" s="118" t="s">
        <v>546</v>
      </c>
      <c r="G1" s="118" t="s">
        <v>562</v>
      </c>
      <c r="H1" s="118" t="s">
        <v>573</v>
      </c>
    </row>
    <row r="2" spans="1:8">
      <c r="A2" s="12" t="s">
        <v>29</v>
      </c>
      <c r="B2" s="12" t="s">
        <v>27</v>
      </c>
      <c r="C2" s="10">
        <v>2006</v>
      </c>
      <c r="D2" s="12" t="s">
        <v>415</v>
      </c>
      <c r="E2" s="10">
        <f>'2. LRAMVA Threshold'!D9</f>
        <v>2016</v>
      </c>
      <c r="F2" s="26" t="s">
        <v>170</v>
      </c>
      <c r="G2" s="12" t="s">
        <v>563</v>
      </c>
      <c r="H2" s="12" t="s">
        <v>581</v>
      </c>
    </row>
    <row r="3" spans="1:8">
      <c r="A3" s="12" t="s">
        <v>370</v>
      </c>
      <c r="B3" s="12" t="s">
        <v>27</v>
      </c>
      <c r="C3" s="10">
        <v>2007</v>
      </c>
      <c r="D3" s="12" t="s">
        <v>416</v>
      </c>
      <c r="E3" s="10">
        <f>'2. LRAMVA Threshold'!D24</f>
        <v>0</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E12" zoomScale="80" zoomScaleNormal="80" workbookViewId="0">
      <selection activeCell="L14" sqref="L14"/>
    </sheetView>
  </sheetViews>
  <sheetFormatPr defaultColWidth="9" defaultRowHeight="15.6"/>
  <cols>
    <col min="1" max="1" width="2.6640625" style="9" customWidth="1"/>
    <col min="2" max="2" width="37.44140625" style="9" customWidth="1"/>
    <col min="3" max="4" width="29.6640625" style="9" customWidth="1"/>
    <col min="5" max="5" width="24.33203125" style="17" customWidth="1"/>
    <col min="6" max="6" width="34.33203125" style="9" customWidth="1"/>
    <col min="7" max="7" width="30.109375" style="9" customWidth="1"/>
    <col min="8" max="8" width="29" style="9" customWidth="1"/>
    <col min="9" max="9" width="23" style="9" customWidth="1"/>
    <col min="10" max="10" width="22" style="9" customWidth="1"/>
    <col min="11" max="11" width="19.6640625" style="9" customWidth="1"/>
    <col min="12" max="12" width="21.6640625" style="9" customWidth="1"/>
    <col min="13" max="14" width="24" style="9" customWidth="1"/>
    <col min="15" max="15" width="21.33203125" style="9" customWidth="1"/>
    <col min="16" max="16" width="22" style="9" customWidth="1"/>
    <col min="17" max="17" width="16.33203125" style="9" customWidth="1"/>
    <col min="18" max="18" width="20.21875" style="9" bestFit="1" customWidth="1"/>
    <col min="19" max="19" width="17" style="9" customWidth="1"/>
    <col min="20" max="20" width="13.6640625" style="8" customWidth="1"/>
    <col min="21" max="21" width="6.21875" style="8" customWidth="1"/>
    <col min="22" max="22" width="13.6640625" style="9" customWidth="1"/>
    <col min="23" max="23" width="15.2187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548</v>
      </c>
      <c r="D6" s="17"/>
      <c r="E6" s="9"/>
      <c r="T6" s="9"/>
      <c r="V6" s="8"/>
    </row>
    <row r="7" spans="2:22" ht="21" customHeight="1">
      <c r="B7" s="526"/>
      <c r="C7" s="17"/>
      <c r="D7" s="17"/>
      <c r="E7" s="9"/>
      <c r="T7" s="9"/>
      <c r="V7" s="8"/>
    </row>
    <row r="8" spans="2:22" ht="24.75" customHeight="1">
      <c r="B8" s="115" t="s">
        <v>239</v>
      </c>
      <c r="C8" s="186"/>
      <c r="D8" s="589"/>
      <c r="E8" s="9"/>
      <c r="T8" s="9"/>
      <c r="V8" s="8"/>
    </row>
    <row r="9" spans="2:22" ht="41.25" customHeight="1">
      <c r="B9" s="540" t="s">
        <v>517</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553</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31" t="s">
        <v>997</v>
      </c>
      <c r="E14" s="128"/>
      <c r="F14" s="122" t="s">
        <v>545</v>
      </c>
      <c r="H14" s="531" t="s">
        <v>999</v>
      </c>
      <c r="J14" s="122" t="s">
        <v>512</v>
      </c>
      <c r="L14" s="998">
        <v>41023.57</v>
      </c>
      <c r="N14" s="101"/>
      <c r="Q14" s="97"/>
      <c r="R14" s="94"/>
    </row>
    <row r="15" spans="2:22" ht="26.25" customHeight="1" thickBot="1">
      <c r="B15" s="122" t="s">
        <v>423</v>
      </c>
      <c r="C15" s="104"/>
      <c r="D15" s="531" t="s">
        <v>998</v>
      </c>
      <c r="F15" s="122" t="s">
        <v>413</v>
      </c>
      <c r="G15" s="125"/>
      <c r="H15" s="531" t="s">
        <v>1000</v>
      </c>
      <c r="I15" s="17"/>
      <c r="J15" s="122" t="s">
        <v>513</v>
      </c>
      <c r="L15" s="130"/>
      <c r="M15" s="101"/>
      <c r="Q15" s="106"/>
      <c r="R15" s="94"/>
    </row>
    <row r="16" spans="2:22" ht="28.5" customHeight="1" thickBot="1">
      <c r="B16" s="122" t="s">
        <v>451</v>
      </c>
      <c r="C16" s="104"/>
      <c r="D16" s="532">
        <v>2019</v>
      </c>
      <c r="E16" s="101"/>
      <c r="F16" s="122" t="s">
        <v>433</v>
      </c>
      <c r="G16" s="123"/>
      <c r="H16" s="532" t="s">
        <v>1001</v>
      </c>
      <c r="I16" s="101"/>
      <c r="K16" s="192"/>
      <c r="L16" s="192"/>
      <c r="M16" s="192"/>
      <c r="N16" s="192"/>
      <c r="Q16" s="113"/>
      <c r="R16" s="94"/>
    </row>
    <row r="17" spans="1:21" ht="29.25" customHeight="1">
      <c r="B17" s="122" t="s">
        <v>420</v>
      </c>
      <c r="C17" s="104"/>
      <c r="D17" s="852">
        <v>21566</v>
      </c>
      <c r="E17" s="119"/>
      <c r="F17" s="722" t="s">
        <v>649</v>
      </c>
      <c r="G17" s="192"/>
      <c r="H17" s="716">
        <v>1</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434</v>
      </c>
      <c r="G19" s="591" t="s">
        <v>362</v>
      </c>
      <c r="H19" s="239">
        <f>SUM(R55,R58,R61,R64,R67,R70,R73,R76,R79,R82, R85, R88)</f>
        <v>69812.001683623675</v>
      </c>
      <c r="I19" s="17"/>
      <c r="J19" s="113"/>
      <c r="K19" s="113"/>
      <c r="L19" s="113"/>
      <c r="M19" s="113"/>
      <c r="N19" s="113"/>
      <c r="P19" s="113"/>
      <c r="Q19" s="113"/>
      <c r="R19" s="94"/>
    </row>
    <row r="20" spans="1:21" ht="27.75" customHeight="1" thickBot="1">
      <c r="E20" s="9"/>
      <c r="F20" s="122" t="s">
        <v>435</v>
      </c>
      <c r="G20" s="591" t="s">
        <v>363</v>
      </c>
      <c r="H20" s="129">
        <f>-SUM(R56,R59,R62,R65,R68,R71,R74,R77,R80,R83,R86,R89)</f>
        <v>21151.212660900001</v>
      </c>
      <c r="I20" s="17"/>
      <c r="J20" s="113"/>
      <c r="P20" s="113"/>
      <c r="Q20" s="113"/>
      <c r="R20" s="94"/>
    </row>
    <row r="21" spans="1:21" ht="27.75" customHeight="1" thickBot="1">
      <c r="C21" s="32"/>
      <c r="D21" s="32"/>
      <c r="E21" s="32"/>
      <c r="F21" s="122" t="s">
        <v>407</v>
      </c>
      <c r="G21" s="591" t="s">
        <v>364</v>
      </c>
      <c r="H21" s="185">
        <f>R91</f>
        <v>1651.7082995658375</v>
      </c>
      <c r="I21" s="101"/>
      <c r="P21" s="113"/>
      <c r="Q21" s="113"/>
      <c r="R21" s="94"/>
    </row>
    <row r="22" spans="1:21" ht="27.75" customHeight="1">
      <c r="C22" s="32"/>
      <c r="D22" s="32"/>
      <c r="E22" s="32"/>
      <c r="F22" s="797" t="s">
        <v>507</v>
      </c>
      <c r="G22" s="798" t="s">
        <v>446</v>
      </c>
      <c r="H22" s="799">
        <f>H19-H20+H21</f>
        <v>50312.497322289513</v>
      </c>
      <c r="I22" s="101"/>
      <c r="P22" s="192"/>
      <c r="Q22" s="192"/>
      <c r="R22" s="94"/>
    </row>
    <row r="23" spans="1:21" ht="35.549999999999997" customHeight="1">
      <c r="C23" s="32"/>
      <c r="D23" s="32"/>
      <c r="E23" s="32"/>
      <c r="F23" s="123" t="s">
        <v>957</v>
      </c>
      <c r="G23" s="840" t="s">
        <v>958</v>
      </c>
      <c r="H23" s="800">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44999999999999" customHeight="1">
      <c r="A27" s="28"/>
      <c r="B27" s="943" t="s">
        <v>655</v>
      </c>
      <c r="C27" s="943"/>
      <c r="D27" s="943"/>
      <c r="E27" s="943"/>
      <c r="F27" s="943"/>
      <c r="G27" s="943"/>
    </row>
    <row r="28" spans="1:21" ht="14.25" customHeight="1">
      <c r="A28" s="28"/>
      <c r="B28" s="537"/>
      <c r="C28" s="537"/>
      <c r="D28" s="527"/>
      <c r="E28" s="527"/>
      <c r="F28" s="527"/>
      <c r="G28" s="537"/>
    </row>
    <row r="29" spans="1:21" s="17" customFormat="1" ht="27" customHeight="1">
      <c r="B29" s="946" t="s">
        <v>504</v>
      </c>
      <c r="C29" s="947"/>
      <c r="D29" s="131" t="s">
        <v>41</v>
      </c>
      <c r="E29" s="132" t="s">
        <v>647</v>
      </c>
      <c r="F29" s="132" t="s">
        <v>407</v>
      </c>
      <c r="G29" s="133" t="s">
        <v>408</v>
      </c>
      <c r="T29" s="134"/>
      <c r="U29" s="134"/>
    </row>
    <row r="30" spans="1:21" ht="20.25" customHeight="1">
      <c r="B30" s="941" t="s">
        <v>29</v>
      </c>
      <c r="C30" s="942"/>
      <c r="D30" s="624" t="s">
        <v>27</v>
      </c>
      <c r="E30" s="136">
        <f>SUM(D55:D90)</f>
        <v>2989.6176113034512</v>
      </c>
      <c r="F30" s="760">
        <f>D91</f>
        <v>125.6822787051924</v>
      </c>
      <c r="G30" s="136">
        <f>E30+F30</f>
        <v>3115.2998900086436</v>
      </c>
    </row>
    <row r="31" spans="1:21" ht="20.25" customHeight="1">
      <c r="B31" s="941" t="s">
        <v>370</v>
      </c>
      <c r="C31" s="942"/>
      <c r="D31" s="624" t="s">
        <v>27</v>
      </c>
      <c r="E31" s="137">
        <f>SUM(E55:E90)</f>
        <v>25263.333803843405</v>
      </c>
      <c r="F31" s="758">
        <f>E91</f>
        <v>845.52481020548692</v>
      </c>
      <c r="G31" s="137">
        <f>E31+F31</f>
        <v>26108.858614048891</v>
      </c>
    </row>
    <row r="32" spans="1:21" ht="20.25" customHeight="1">
      <c r="B32" s="941" t="s">
        <v>1002</v>
      </c>
      <c r="C32" s="942"/>
      <c r="D32" s="624" t="s">
        <v>28</v>
      </c>
      <c r="E32" s="137">
        <f>SUM(F55:F90)</f>
        <v>11049.408436851216</v>
      </c>
      <c r="F32" s="758">
        <f>F91</f>
        <v>368.54152485415642</v>
      </c>
      <c r="G32" s="137">
        <f>E32+F32</f>
        <v>11417.949961705372</v>
      </c>
    </row>
    <row r="33" spans="2:22" ht="20.25" customHeight="1">
      <c r="B33" s="941" t="s">
        <v>31</v>
      </c>
      <c r="C33" s="942"/>
      <c r="D33" s="624" t="s">
        <v>28</v>
      </c>
      <c r="E33" s="137">
        <f>SUM(G55:G90)</f>
        <v>9358.4291707256052</v>
      </c>
      <c r="F33" s="758">
        <f>G91</f>
        <v>311.95968580100174</v>
      </c>
      <c r="G33" s="137">
        <f>E33+F33</f>
        <v>9670.3888565266061</v>
      </c>
    </row>
    <row r="34" spans="2:22" ht="20.25" customHeight="1">
      <c r="B34" s="941"/>
      <c r="C34" s="942"/>
      <c r="D34" s="624"/>
      <c r="E34" s="137">
        <f>SUM(H55:H90)</f>
        <v>0</v>
      </c>
      <c r="F34" s="759">
        <f>H91</f>
        <v>0</v>
      </c>
      <c r="G34" s="137">
        <f>E34+F34</f>
        <v>0</v>
      </c>
    </row>
    <row r="35" spans="2:22" ht="20.25" customHeight="1">
      <c r="B35" s="941"/>
      <c r="C35" s="942"/>
      <c r="D35" s="624"/>
      <c r="E35" s="137">
        <f>SUM(I55:I90)</f>
        <v>0</v>
      </c>
      <c r="F35" s="138">
        <f>I91</f>
        <v>0</v>
      </c>
      <c r="G35" s="137">
        <f t="shared" ref="G35" si="0">E35+F35</f>
        <v>0</v>
      </c>
    </row>
    <row r="36" spans="2:22" ht="20.25" customHeight="1">
      <c r="B36" s="941"/>
      <c r="C36" s="942"/>
      <c r="D36" s="624"/>
      <c r="E36" s="137">
        <f>SUM(J55:J90)</f>
        <v>0</v>
      </c>
      <c r="F36" s="138">
        <f>J91</f>
        <v>0</v>
      </c>
      <c r="G36" s="137">
        <f>E36+F36</f>
        <v>0</v>
      </c>
    </row>
    <row r="37" spans="2:22" ht="20.25" customHeight="1">
      <c r="B37" s="941"/>
      <c r="C37" s="942"/>
      <c r="D37" s="624"/>
      <c r="E37" s="137">
        <f>SUM(K55:K90)</f>
        <v>0</v>
      </c>
      <c r="F37" s="138">
        <f>K91</f>
        <v>0</v>
      </c>
      <c r="G37" s="137">
        <f t="shared" ref="G37:G40" si="1">E37+F37</f>
        <v>0</v>
      </c>
    </row>
    <row r="38" spans="2:22" ht="20.25" customHeight="1">
      <c r="B38" s="941"/>
      <c r="C38" s="942"/>
      <c r="D38" s="624"/>
      <c r="E38" s="137">
        <f>SUM(L55:L90)</f>
        <v>0</v>
      </c>
      <c r="F38" s="138">
        <f>L91</f>
        <v>0</v>
      </c>
      <c r="G38" s="137">
        <f t="shared" si="1"/>
        <v>0</v>
      </c>
    </row>
    <row r="39" spans="2:22" ht="20.25" customHeight="1">
      <c r="B39" s="941"/>
      <c r="C39" s="942"/>
      <c r="D39" s="624"/>
      <c r="E39" s="137">
        <f>SUM(M55:M90)</f>
        <v>0</v>
      </c>
      <c r="F39" s="138">
        <f>M91</f>
        <v>0</v>
      </c>
      <c r="G39" s="137">
        <f t="shared" si="1"/>
        <v>0</v>
      </c>
    </row>
    <row r="40" spans="2:22" ht="20.25" customHeight="1">
      <c r="B40" s="941"/>
      <c r="C40" s="942"/>
      <c r="D40" s="624"/>
      <c r="E40" s="137">
        <f>SUM(N55:N90)</f>
        <v>0</v>
      </c>
      <c r="F40" s="138">
        <f>N91</f>
        <v>0</v>
      </c>
      <c r="G40" s="137">
        <f t="shared" si="1"/>
        <v>0</v>
      </c>
    </row>
    <row r="41" spans="2:22" ht="20.25" customHeight="1">
      <c r="B41" s="941"/>
      <c r="C41" s="942"/>
      <c r="D41" s="624"/>
      <c r="E41" s="137">
        <f>SUM(O55:O90)</f>
        <v>0</v>
      </c>
      <c r="F41" s="138">
        <f>O91</f>
        <v>0</v>
      </c>
      <c r="G41" s="137">
        <f>E41+F41</f>
        <v>0</v>
      </c>
    </row>
    <row r="42" spans="2:22" ht="20.25" customHeight="1">
      <c r="B42" s="941"/>
      <c r="C42" s="942"/>
      <c r="D42" s="624"/>
      <c r="E42" s="137">
        <f>SUM(P55:P90)</f>
        <v>0</v>
      </c>
      <c r="F42" s="138">
        <f>P91</f>
        <v>0</v>
      </c>
      <c r="G42" s="137">
        <f>E42+F42</f>
        <v>0</v>
      </c>
    </row>
    <row r="43" spans="2:22" ht="20.25" customHeight="1">
      <c r="B43" s="941"/>
      <c r="C43" s="942"/>
      <c r="D43" s="625"/>
      <c r="E43" s="139">
        <f>SUM(Q55:Q90)</f>
        <v>0</v>
      </c>
      <c r="F43" s="140">
        <f>Q91</f>
        <v>0</v>
      </c>
      <c r="G43" s="139">
        <f>E43+F43</f>
        <v>0</v>
      </c>
    </row>
    <row r="44" spans="2:22" s="8" customFormat="1" ht="21" customHeight="1">
      <c r="B44" s="944" t="s">
        <v>26</v>
      </c>
      <c r="C44" s="945"/>
      <c r="D44" s="135"/>
      <c r="E44" s="141">
        <f>SUM(E30:E43)</f>
        <v>48660.789022723678</v>
      </c>
      <c r="F44" s="141">
        <f>SUM(F30:F43)</f>
        <v>1651.7082995658375</v>
      </c>
      <c r="G44" s="141">
        <f>SUM(G30:G43)</f>
        <v>50312.497322289506</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43" t="s">
        <v>596</v>
      </c>
      <c r="C49" s="943"/>
      <c r="D49" s="943"/>
      <c r="E49" s="943"/>
      <c r="F49" s="943"/>
      <c r="G49" s="943"/>
      <c r="H49" s="943"/>
      <c r="I49" s="943"/>
      <c r="J49" s="943"/>
      <c r="K49" s="943"/>
      <c r="L49" s="943"/>
      <c r="M49" s="604"/>
      <c r="N49" s="103"/>
      <c r="O49" s="103"/>
      <c r="P49" s="103"/>
      <c r="Q49" s="103"/>
      <c r="R49" s="103"/>
      <c r="T49" s="37"/>
      <c r="U49" s="19"/>
      <c r="V49" s="38"/>
    </row>
    <row r="50" spans="2:22" s="28" customFormat="1" ht="41.1" customHeight="1">
      <c r="B50" s="943" t="s">
        <v>559</v>
      </c>
      <c r="C50" s="943"/>
      <c r="D50" s="943"/>
      <c r="E50" s="943"/>
      <c r="F50" s="943"/>
      <c r="G50" s="943"/>
      <c r="H50" s="943"/>
      <c r="I50" s="943"/>
      <c r="J50" s="943"/>
      <c r="K50" s="943"/>
      <c r="L50" s="943"/>
      <c r="M50" s="604"/>
      <c r="N50" s="103"/>
      <c r="O50" s="103"/>
      <c r="P50" s="103"/>
      <c r="Q50" s="103"/>
      <c r="R50" s="103"/>
      <c r="T50" s="37"/>
      <c r="U50" s="19"/>
      <c r="V50" s="38"/>
    </row>
    <row r="51" spans="2:22" s="28" customFormat="1" ht="18" customHeight="1">
      <c r="B51" s="943" t="s">
        <v>941</v>
      </c>
      <c r="C51" s="943"/>
      <c r="D51" s="943"/>
      <c r="E51" s="943"/>
      <c r="F51" s="943"/>
      <c r="G51" s="943"/>
      <c r="H51" s="943"/>
      <c r="I51" s="943"/>
      <c r="J51" s="943"/>
      <c r="K51" s="943"/>
      <c r="L51" s="943"/>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 50 TO 4,999 KW</v>
      </c>
      <c r="G53" s="133" t="str">
        <f>IF($B$33&lt;&gt;"",$B$33,"")</f>
        <v>Street Lighting</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c r="E70" s="153"/>
      <c r="F70" s="153"/>
      <c r="G70" s="153"/>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c r="E71" s="153"/>
      <c r="F71" s="153"/>
      <c r="G71" s="153"/>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c r="E73" s="153"/>
      <c r="F73" s="153"/>
      <c r="G73" s="153"/>
      <c r="H73" s="153">
        <f>'5.  2015-2027 LRAM'!AI589</f>
        <v>0</v>
      </c>
      <c r="I73" s="153">
        <f>'5.  2015-2027 LRAM'!AJ589</f>
        <v>0</v>
      </c>
      <c r="J73" s="153">
        <f>'5.  2015-2027 LRAM'!AK589</f>
        <v>0</v>
      </c>
      <c r="K73" s="153">
        <f>'5.  2015-2027 LRAM'!AL589</f>
        <v>0</v>
      </c>
      <c r="L73" s="153">
        <f>'5.  2015-2027 LRAM'!AM589</f>
        <v>0</v>
      </c>
      <c r="M73" s="153">
        <f>'5.  2015-2027 LRAM'!AN589</f>
        <v>0</v>
      </c>
      <c r="N73" s="153">
        <f>'5.  2015-2027 LRAM'!AO589</f>
        <v>0</v>
      </c>
      <c r="O73" s="153">
        <f>'5.  2015-2027 LRAM'!AP589</f>
        <v>0</v>
      </c>
      <c r="P73" s="153">
        <f>'5.  2015-2027 LRAM'!AQ589</f>
        <v>0</v>
      </c>
      <c r="Q73" s="153">
        <f>'5.  2015-2027 LRAM'!AR589</f>
        <v>0</v>
      </c>
      <c r="R73" s="154">
        <f>SUM(D73:Q73)</f>
        <v>0</v>
      </c>
      <c r="U73" s="149"/>
      <c r="V73" s="150"/>
    </row>
    <row r="74" spans="2:22" s="160" customFormat="1">
      <c r="B74" s="151" t="s">
        <v>226</v>
      </c>
      <c r="C74" s="152"/>
      <c r="D74" s="153"/>
      <c r="E74" s="153"/>
      <c r="F74" s="153"/>
      <c r="G74" s="153"/>
      <c r="H74" s="153">
        <f>-'5.  2015-2027 LRAM'!AI590</f>
        <v>0</v>
      </c>
      <c r="I74" s="153">
        <f>-'5.  2015-2027 LRAM'!AJ590</f>
        <v>0</v>
      </c>
      <c r="J74" s="153">
        <f>-'5.  2015-2027 LRAM'!AK590</f>
        <v>0</v>
      </c>
      <c r="K74" s="153">
        <f>-'5.  2015-2027 LRAM'!AL590</f>
        <v>0</v>
      </c>
      <c r="L74" s="153">
        <f>-'5.  2015-2027 LRAM'!AM590</f>
        <v>0</v>
      </c>
      <c r="M74" s="153">
        <f>-'5.  2015-2027 LRAM'!AN590</f>
        <v>0</v>
      </c>
      <c r="N74" s="153">
        <f>-'5.  2015-2027 LRAM'!AO590</f>
        <v>0</v>
      </c>
      <c r="O74" s="153">
        <f>-'5.  2015-2027 LRAM'!AP590</f>
        <v>0</v>
      </c>
      <c r="P74" s="153">
        <f>-'5.  2015-2027 LRAM'!AQ590</f>
        <v>0</v>
      </c>
      <c r="Q74" s="153">
        <f>-'5.  2015-2027 LRAM'!AR590</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c r="E76" s="153"/>
      <c r="F76" s="153"/>
      <c r="G76" s="153"/>
      <c r="H76" s="153">
        <f>'5.  2015-2027 LRAM'!AI780</f>
        <v>0</v>
      </c>
      <c r="I76" s="153">
        <f>'5.  2015-2027 LRAM'!AJ780</f>
        <v>0</v>
      </c>
      <c r="J76" s="153">
        <f>'5.  2015-2027 LRAM'!AK780</f>
        <v>0</v>
      </c>
      <c r="K76" s="153">
        <f>'5.  2015-2027 LRAM'!AL780</f>
        <v>0</v>
      </c>
      <c r="L76" s="153">
        <f>'5.  2015-2027 LRAM'!AM780</f>
        <v>0</v>
      </c>
      <c r="M76" s="153">
        <f>'5.  2015-2027 LRAM'!AN780</f>
        <v>0</v>
      </c>
      <c r="N76" s="153">
        <f>'5.  2015-2027 LRAM'!AO780</f>
        <v>0</v>
      </c>
      <c r="O76" s="153">
        <f>'5.  2015-2027 LRAM'!AP780</f>
        <v>0</v>
      </c>
      <c r="P76" s="153">
        <f>'5.  2015-2027 LRAM'!AQ780</f>
        <v>0</v>
      </c>
      <c r="Q76" s="153">
        <f>'5.  2015-2027 LRAM'!AR780</f>
        <v>0</v>
      </c>
      <c r="R76" s="154">
        <f>SUM(D76:Q76)</f>
        <v>0</v>
      </c>
      <c r="U76" s="149"/>
      <c r="V76" s="150"/>
    </row>
    <row r="77" spans="2:22" s="160" customFormat="1" ht="16.5" customHeight="1">
      <c r="B77" s="151" t="s">
        <v>228</v>
      </c>
      <c r="C77" s="152"/>
      <c r="D77" s="153"/>
      <c r="E77" s="153"/>
      <c r="F77" s="153"/>
      <c r="G77" s="153"/>
      <c r="H77" s="153">
        <f>-'5.  2015-2027 LRAM'!AI781</f>
        <v>0</v>
      </c>
      <c r="I77" s="153">
        <f>-'5.  2015-2027 LRAM'!AJ781</f>
        <v>0</v>
      </c>
      <c r="J77" s="153">
        <f>-'5.  2015-2027 LRAM'!AK781</f>
        <v>0</v>
      </c>
      <c r="K77" s="153">
        <f>-'5.  2015-2027 LRAM'!AL781</f>
        <v>0</v>
      </c>
      <c r="L77" s="153">
        <f>-'5.  2015-2027 LRAM'!AM781</f>
        <v>0</v>
      </c>
      <c r="M77" s="153">
        <f>-'5.  2015-2027 LRAM'!AN781</f>
        <v>0</v>
      </c>
      <c r="N77" s="153">
        <f>-'5.  2015-2027 LRAM'!AO781</f>
        <v>0</v>
      </c>
      <c r="O77" s="153">
        <f>-'5.  2015-2027 LRAM'!AP781</f>
        <v>0</v>
      </c>
      <c r="P77" s="153">
        <f>-'5.  2015-2027 LRAM'!AQ781</f>
        <v>0</v>
      </c>
      <c r="Q77" s="153">
        <f>-'5.  2015-2027 LRAM'!AR781</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f>'5.  2015-2027 LRAM'!AI976</f>
        <v>0</v>
      </c>
      <c r="I79" s="153">
        <f>'5.  2015-2027 LRAM'!AJ976</f>
        <v>0</v>
      </c>
      <c r="J79" s="153">
        <f>'5.  2015-2027 LRAM'!AK976</f>
        <v>0</v>
      </c>
      <c r="K79" s="153">
        <f>'5.  2015-2027 LRAM'!AL976</f>
        <v>0</v>
      </c>
      <c r="L79" s="153">
        <f>'5.  2015-2027 LRAM'!AM976</f>
        <v>0</v>
      </c>
      <c r="M79" s="153">
        <f>'5.  2015-2027 LRAM'!AN976</f>
        <v>0</v>
      </c>
      <c r="N79" s="153">
        <f>'5.  2015-2027 LRAM'!AO976</f>
        <v>0</v>
      </c>
      <c r="O79" s="153">
        <f>'5.  2015-2027 LRAM'!AP976</f>
        <v>0</v>
      </c>
      <c r="P79" s="153">
        <f>'5.  2015-2027 LRAM'!AQ976</f>
        <v>0</v>
      </c>
      <c r="Q79" s="153">
        <f>'5.  2015-2027 LRAM'!AR976</f>
        <v>0</v>
      </c>
      <c r="R79" s="154">
        <f>SUM(D79:Q79)</f>
        <v>0</v>
      </c>
      <c r="U79" s="149"/>
      <c r="V79" s="150"/>
    </row>
    <row r="80" spans="2:22" s="160" customFormat="1">
      <c r="B80" s="151" t="s">
        <v>230</v>
      </c>
      <c r="C80" s="152"/>
      <c r="D80" s="153"/>
      <c r="E80" s="153"/>
      <c r="F80" s="153"/>
      <c r="G80" s="153"/>
      <c r="H80" s="153">
        <f>-'5.  2015-2027 LRAM'!AI977</f>
        <v>0</v>
      </c>
      <c r="I80" s="153">
        <f>-'5.  2015-2027 LRAM'!AJ977</f>
        <v>0</v>
      </c>
      <c r="J80" s="153">
        <f>-'5.  2015-2027 LRAM'!AK977</f>
        <v>0</v>
      </c>
      <c r="K80" s="153">
        <f>-'5.  2015-2027 LRAM'!AL977</f>
        <v>0</v>
      </c>
      <c r="L80" s="153">
        <f>-'5.  2015-2027 LRAM'!AM977</f>
        <v>0</v>
      </c>
      <c r="M80" s="153">
        <f>-'5.  2015-2027 LRAM'!AN977</f>
        <v>0</v>
      </c>
      <c r="N80" s="153">
        <f>-'5.  2015-2027 LRAM'!AO977</f>
        <v>0</v>
      </c>
      <c r="O80" s="153">
        <f>-'5.  2015-2027 LRAM'!AP977</f>
        <v>0</v>
      </c>
      <c r="P80" s="153">
        <f>-'5.  2015-2027 LRAM'!AQ977</f>
        <v>0</v>
      </c>
      <c r="Q80" s="153">
        <f>-'5.  2015-2027 LRAM'!AR977</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LRAM'!AE1172</f>
        <v>4126.4042113034511</v>
      </c>
      <c r="E82" s="153">
        <f>'5.  2015-2027 LRAM'!AF1172</f>
        <v>12388.391136580631</v>
      </c>
      <c r="F82" s="153">
        <f>'5.  2015-2027 LRAM'!AG1172</f>
        <v>4453.1305392691129</v>
      </c>
      <c r="G82" s="908">
        <f>'3.  Distribution Rates'!F133*'8.  Streetlighting'!F37</f>
        <v>9141.5272669440019</v>
      </c>
      <c r="H82" s="153">
        <f>'5.  2015-2027 LRAM'!AI1172</f>
        <v>0</v>
      </c>
      <c r="I82" s="153">
        <f>'5.  2015-2027 LRAM'!AJ1172</f>
        <v>0</v>
      </c>
      <c r="J82" s="153">
        <f>'5.  2015-2027 LRAM'!AK1172</f>
        <v>0</v>
      </c>
      <c r="K82" s="153">
        <f>'5.  2015-2027 LRAM'!AL1172</f>
        <v>0</v>
      </c>
      <c r="L82" s="153">
        <f>'5.  2015-2027 LRAM'!AM1172</f>
        <v>0</v>
      </c>
      <c r="M82" s="153">
        <f>'5.  2015-2027 LRAM'!AN1172</f>
        <v>0</v>
      </c>
      <c r="N82" s="153">
        <f>'5.  2015-2027 LRAM'!AO1172</f>
        <v>0</v>
      </c>
      <c r="O82" s="153">
        <f>'5.  2015-2027 LRAM'!AP1172</f>
        <v>0</v>
      </c>
      <c r="P82" s="153">
        <f>'5.  2015-2027 LRAM'!AQ1172</f>
        <v>0</v>
      </c>
      <c r="Q82" s="153">
        <f>'5.  2015-2027 LRAM'!AR1172</f>
        <v>0</v>
      </c>
      <c r="R82" s="154">
        <f>SUM(D82:Q82)</f>
        <v>30109.453154097198</v>
      </c>
      <c r="U82" s="149"/>
      <c r="V82" s="150"/>
    </row>
    <row r="83" spans="2:22" s="160" customFormat="1">
      <c r="B83" s="151" t="s">
        <v>232</v>
      </c>
      <c r="C83" s="152"/>
      <c r="D83" s="153">
        <f>-'5.  2015-2027 LRAM'!AE1173</f>
        <v>-1136.7865999999999</v>
      </c>
      <c r="E83" s="153">
        <f>-'5.  2015-2027 LRAM'!AF1173</f>
        <v>-2308.6626527999997</v>
      </c>
      <c r="F83" s="153">
        <f>-'5.  2015-2027 LRAM'!AG1173</f>
        <v>-102.20608944000001</v>
      </c>
      <c r="G83" s="153">
        <f>-'5.  2015-2027 LRAM'!AH1173</f>
        <v>-5460.0930699999999</v>
      </c>
      <c r="H83" s="153">
        <f>-'5.  2015-2027 LRAM'!AI1173</f>
        <v>0</v>
      </c>
      <c r="I83" s="153">
        <f>-'5.  2015-2027 LRAM'!AJ1173</f>
        <v>0</v>
      </c>
      <c r="J83" s="153">
        <f>-'5.  2015-2027 LRAM'!AK1173</f>
        <v>0</v>
      </c>
      <c r="K83" s="153">
        <f>-'5.  2015-2027 LRAM'!AL1173</f>
        <v>0</v>
      </c>
      <c r="L83" s="153">
        <f>-'5.  2015-2027 LRAM'!AM1173</f>
        <v>0</v>
      </c>
      <c r="M83" s="153">
        <f>-'5.  2015-2027 LRAM'!AN1173</f>
        <v>0</v>
      </c>
      <c r="N83" s="153">
        <f>-'5.  2015-2027 LRAM'!AO1173</f>
        <v>0</v>
      </c>
      <c r="O83" s="153">
        <f>-'5.  2015-2027 LRAM'!AP1173</f>
        <v>0</v>
      </c>
      <c r="P83" s="153">
        <f>-'5.  2015-2027 LRAM'!AQ1173</f>
        <v>0</v>
      </c>
      <c r="Q83" s="153">
        <f>-'5.  2015-2027 LRAM'!AR1173</f>
        <v>0</v>
      </c>
      <c r="R83" s="154">
        <f>SUM(D83:Q83)</f>
        <v>-9007.7484122400001</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697</v>
      </c>
      <c r="C85" s="524"/>
      <c r="D85" s="153">
        <f>'5.  2015-2027 LRAM'!AE1368</f>
        <v>0</v>
      </c>
      <c r="E85" s="153">
        <f>'5.  2015-2027 LRAM'!AF1368</f>
        <v>12531.406431192912</v>
      </c>
      <c r="F85" s="153">
        <f>'5.  2015-2027 LRAM'!AG1368</f>
        <v>4566.148242646691</v>
      </c>
      <c r="G85" s="906">
        <f>'3.  Distribution Rates'!F134*'8.  Streetlighting'!F38</f>
        <v>9373.4105932800012</v>
      </c>
      <c r="H85" s="153">
        <f>'5.  2015-2027 LRAM'!AI1368</f>
        <v>0</v>
      </c>
      <c r="I85" s="153">
        <f>'5.  2015-2027 LRAM'!AJ1368</f>
        <v>0</v>
      </c>
      <c r="J85" s="153">
        <f>'5.  2015-2027 LRAM'!AK1368</f>
        <v>0</v>
      </c>
      <c r="K85" s="153">
        <f>'5.  2015-2027 LRAM'!AL1368</f>
        <v>0</v>
      </c>
      <c r="L85" s="153">
        <f>'5.  2015-2027 LRAM'!AM1368</f>
        <v>0</v>
      </c>
      <c r="M85" s="153">
        <f>'5.  2015-2027 LRAM'!AN1368</f>
        <v>0</v>
      </c>
      <c r="N85" s="153">
        <f>'5.  2015-2027 LRAM'!AO1368</f>
        <v>0</v>
      </c>
      <c r="O85" s="153">
        <f>'5.  2015-2027 LRAM'!AP1368</f>
        <v>0</v>
      </c>
      <c r="P85" s="153">
        <f>'5.  2015-2027 LRAM'!AQ1368</f>
        <v>0</v>
      </c>
      <c r="Q85" s="153">
        <f>'5.  2015-2027 LRAM'!AR1368</f>
        <v>0</v>
      </c>
      <c r="R85" s="154">
        <f>SUM(D85:Q85)</f>
        <v>26470.965267119605</v>
      </c>
      <c r="U85" s="149"/>
      <c r="V85" s="150"/>
    </row>
    <row r="86" spans="2:22" s="160" customFormat="1">
      <c r="B86" s="151" t="s">
        <v>698</v>
      </c>
      <c r="C86" s="152"/>
      <c r="D86" s="153">
        <f>-'5.  2015-2027 LRAM'!AE1369</f>
        <v>0</v>
      </c>
      <c r="E86" s="153">
        <f>-'5.  2015-2027 LRAM'!AF1369</f>
        <v>-2370.5018309999996</v>
      </c>
      <c r="F86" s="153">
        <f>-'5.  2015-2027 LRAM'!AG1369</f>
        <v>-104.80001688</v>
      </c>
      <c r="G86" s="153">
        <f>-'5.  2015-2027 LRAM'!AH1369</f>
        <v>-5598.5934000000007</v>
      </c>
      <c r="H86" s="153">
        <f>-'5.  2015-2027 LRAM'!AI1369</f>
        <v>0</v>
      </c>
      <c r="I86" s="153">
        <f>-'5.  2015-2027 LRAM'!AJ1369</f>
        <v>0</v>
      </c>
      <c r="J86" s="153">
        <f>-'5.  2015-2027 LRAM'!AK1369</f>
        <v>0</v>
      </c>
      <c r="K86" s="153">
        <f>-'5.  2015-2027 LRAM'!AL1369</f>
        <v>0</v>
      </c>
      <c r="L86" s="153">
        <f>-'5.  2015-2027 LRAM'!AM1369</f>
        <v>0</v>
      </c>
      <c r="M86" s="153">
        <f>-'5.  2015-2027 LRAM'!AN1369</f>
        <v>0</v>
      </c>
      <c r="N86" s="153">
        <f>-'5.  2015-2027 LRAM'!AO1369</f>
        <v>0</v>
      </c>
      <c r="O86" s="153">
        <f>-'5.  2015-2027 LRAM'!AP1369</f>
        <v>0</v>
      </c>
      <c r="P86" s="153">
        <f>-'5.  2015-2027 LRAM'!AQ1369</f>
        <v>0</v>
      </c>
      <c r="Q86" s="153">
        <f>-'5.  2015-2027 LRAM'!AR1369</f>
        <v>0</v>
      </c>
      <c r="R86" s="154">
        <f>SUM(D86:Q86)</f>
        <v>-8073.8952478800002</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909" t="s">
        <v>1100</v>
      </c>
      <c r="C88" s="524"/>
      <c r="D88" s="908">
        <f>'5.  2015-2027 LRAM'!AE1563/2</f>
        <v>0</v>
      </c>
      <c r="E88" s="908">
        <f>'5.  2015-2027 LRAM'!AF1563/2</f>
        <v>6218.2581650698594</v>
      </c>
      <c r="F88" s="908">
        <f>'5.  2015-2027 LRAM'!AG1563/2</f>
        <v>2289.9458063354123</v>
      </c>
      <c r="G88" s="908">
        <f>'3.  Distribution Rates'!F135*'8.  Streetlighting'!F39/2</f>
        <v>4723.3792910016009</v>
      </c>
      <c r="H88" s="153">
        <f>'5.  2015-2027 LRAM'!AI1563</f>
        <v>0</v>
      </c>
      <c r="I88" s="153">
        <f>'5.  2015-2027 LRAM'!AJ1563</f>
        <v>0</v>
      </c>
      <c r="J88" s="153">
        <f>'5.  2015-2027 LRAM'!AK1563</f>
        <v>0</v>
      </c>
      <c r="K88" s="153">
        <f>'5.  2015-2027 LRAM'!AL1563</f>
        <v>0</v>
      </c>
      <c r="L88" s="153">
        <f>'5.  2015-2027 LRAM'!AM1563</f>
        <v>0</v>
      </c>
      <c r="M88" s="153">
        <f>'5.  2015-2027 LRAM'!AN1563</f>
        <v>0</v>
      </c>
      <c r="N88" s="153">
        <f>'5.  2015-2027 LRAM'!AO1563</f>
        <v>0</v>
      </c>
      <c r="O88" s="153">
        <f>'5.  2015-2027 LRAM'!AP1563</f>
        <v>0</v>
      </c>
      <c r="P88" s="153">
        <f>'5.  2015-2027 LRAM'!AQ1563</f>
        <v>0</v>
      </c>
      <c r="Q88" s="153">
        <f>'5.  2015-2027 LRAM'!AR1563</f>
        <v>0</v>
      </c>
      <c r="R88" s="154">
        <f>SUM(D88:Q88)</f>
        <v>13231.583262406872</v>
      </c>
      <c r="U88" s="149"/>
      <c r="V88" s="150"/>
    </row>
    <row r="89" spans="2:22" s="160" customFormat="1">
      <c r="B89" s="909" t="s">
        <v>1101</v>
      </c>
      <c r="C89" s="152"/>
      <c r="D89" s="908">
        <f>-'5.  2015-2027 LRAM'!AE1564/2</f>
        <v>0</v>
      </c>
      <c r="E89" s="908">
        <f>-'5.  2015-2027 LRAM'!AF1564/2</f>
        <v>-1195.5574451999998</v>
      </c>
      <c r="F89" s="908">
        <f>-'5.  2015-2027 LRAM'!AG1564/2</f>
        <v>-52.810045080000009</v>
      </c>
      <c r="G89" s="908">
        <f>-'5.  2015-2027 LRAM'!AH1564/2</f>
        <v>-2821.2015105</v>
      </c>
      <c r="H89" s="153">
        <f>-'5.  2015-2027 LRAM'!AI1564</f>
        <v>0</v>
      </c>
      <c r="I89" s="153">
        <f>-'5.  2015-2027 LRAM'!AJ1564</f>
        <v>0</v>
      </c>
      <c r="J89" s="153">
        <f>-'5.  2015-2027 LRAM'!AK1564</f>
        <v>0</v>
      </c>
      <c r="K89" s="153">
        <f>-'5.  2015-2027 LRAM'!AL1564</f>
        <v>0</v>
      </c>
      <c r="L89" s="153">
        <f>-'5.  2015-2027 LRAM'!AM1564</f>
        <v>0</v>
      </c>
      <c r="M89" s="153">
        <f>-'5.  2015-2027 LRAM'!AN1564</f>
        <v>0</v>
      </c>
      <c r="N89" s="153">
        <f>-'5.  2015-2027 LRAM'!AO1564</f>
        <v>0</v>
      </c>
      <c r="O89" s="153">
        <f>-'5.  2015-2027 LRAM'!AP1564</f>
        <v>0</v>
      </c>
      <c r="P89" s="153">
        <f>-'5.  2015-2027 LRAM'!AQ1564</f>
        <v>0</v>
      </c>
      <c r="Q89" s="153">
        <f>-'5.  2015-2027 LRAM'!AR1564</f>
        <v>0</v>
      </c>
      <c r="R89" s="154">
        <f>SUM(D89:Q89)</f>
        <v>-4069.5690007799999</v>
      </c>
      <c r="S89" s="155"/>
      <c r="U89" s="149"/>
      <c r="V89" s="150"/>
    </row>
    <row r="90" spans="2:22" s="134" customFormat="1">
      <c r="B90" s="750"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907">
        <f>'6.  Carrying Charges'!I207</f>
        <v>125.6822787051924</v>
      </c>
      <c r="E91" s="907">
        <f>'6.  Carrying Charges'!J207</f>
        <v>845.52481020548692</v>
      </c>
      <c r="F91" s="907">
        <f>'6.  Carrying Charges'!K207</f>
        <v>368.54152485415642</v>
      </c>
      <c r="G91" s="907">
        <f>'6.  Carrying Charges'!L207</f>
        <v>311.95968580100174</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1651.7082995658375</v>
      </c>
      <c r="U91" s="149"/>
      <c r="V91" s="150"/>
    </row>
    <row r="92" spans="2:22" s="160" customFormat="1" ht="36.450000000000003" customHeight="1">
      <c r="B92" s="757" t="s">
        <v>932</v>
      </c>
      <c r="C92" s="610"/>
      <c r="D92" s="790">
        <f>SUM(D55:D89)+D91</f>
        <v>3115.2998900086436</v>
      </c>
      <c r="E92" s="790">
        <f t="shared" ref="E92:R92" si="2">SUM(E55:E89)+E91</f>
        <v>26108.858614048891</v>
      </c>
      <c r="F92" s="790">
        <f t="shared" si="2"/>
        <v>11417.949961705372</v>
      </c>
      <c r="G92" s="790">
        <f t="shared" si="2"/>
        <v>9670.3888565266061</v>
      </c>
      <c r="H92" s="790">
        <f t="shared" si="2"/>
        <v>0</v>
      </c>
      <c r="I92" s="790">
        <f t="shared" si="2"/>
        <v>0</v>
      </c>
      <c r="J92" s="790">
        <f t="shared" si="2"/>
        <v>0</v>
      </c>
      <c r="K92" s="790">
        <f t="shared" si="2"/>
        <v>0</v>
      </c>
      <c r="L92" s="790">
        <f t="shared" si="2"/>
        <v>0</v>
      </c>
      <c r="M92" s="790">
        <f t="shared" si="2"/>
        <v>0</v>
      </c>
      <c r="N92" s="790">
        <f t="shared" si="2"/>
        <v>0</v>
      </c>
      <c r="O92" s="790">
        <f t="shared" si="2"/>
        <v>0</v>
      </c>
      <c r="P92" s="790">
        <f t="shared" si="2"/>
        <v>0</v>
      </c>
      <c r="Q92" s="790">
        <f t="shared" si="2"/>
        <v>0</v>
      </c>
      <c r="R92" s="790">
        <f t="shared" si="2"/>
        <v>50312.497322289506</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8.95" customHeight="1" thickBot="1">
      <c r="B95" s="801" t="s">
        <v>897</v>
      </c>
      <c r="C95" s="802"/>
      <c r="D95" s="802"/>
      <c r="E95" s="803"/>
      <c r="F95" s="803"/>
      <c r="G95" s="803"/>
      <c r="H95" s="803"/>
      <c r="I95" s="803"/>
      <c r="J95" s="803"/>
      <c r="K95" s="803"/>
      <c r="L95" s="804"/>
      <c r="M95" s="153"/>
      <c r="N95" s="153"/>
      <c r="O95" s="153"/>
      <c r="P95" s="153"/>
      <c r="Q95" s="153"/>
      <c r="R95" s="153"/>
      <c r="U95" s="156"/>
      <c r="V95" s="150"/>
    </row>
    <row r="96" spans="2:22" s="134" customFormat="1" ht="58.95" customHeight="1">
      <c r="B96" s="939" t="s">
        <v>942</v>
      </c>
      <c r="C96" s="939"/>
      <c r="D96" s="939"/>
      <c r="E96" s="939"/>
      <c r="F96" s="939"/>
      <c r="G96" s="939"/>
      <c r="H96" s="939"/>
      <c r="I96" s="939"/>
      <c r="J96" s="939"/>
      <c r="K96" s="939"/>
      <c r="L96" s="939"/>
      <c r="M96" s="811"/>
      <c r="N96" s="811"/>
      <c r="O96" s="811"/>
      <c r="P96" s="811"/>
      <c r="Q96" s="811"/>
      <c r="R96" s="811"/>
      <c r="U96" s="156"/>
      <c r="V96" s="150"/>
    </row>
    <row r="97" spans="2:22" s="134" customFormat="1" ht="27.45" customHeight="1">
      <c r="B97" s="940" t="s">
        <v>943</v>
      </c>
      <c r="C97" s="940"/>
      <c r="D97" s="940"/>
      <c r="E97" s="940"/>
      <c r="F97" s="940"/>
      <c r="G97" s="940"/>
      <c r="H97" s="940"/>
      <c r="I97" s="940"/>
      <c r="J97" s="940"/>
      <c r="K97" s="940"/>
      <c r="L97" s="940"/>
      <c r="M97" s="811"/>
      <c r="N97" s="811"/>
      <c r="O97" s="811"/>
      <c r="P97" s="811"/>
      <c r="Q97" s="811"/>
      <c r="R97" s="811"/>
      <c r="U97" s="156"/>
      <c r="V97" s="150"/>
    </row>
    <row r="98" spans="2:22" s="134" customFormat="1" ht="33.450000000000003" customHeight="1">
      <c r="B98" s="940" t="s">
        <v>944</v>
      </c>
      <c r="C98" s="940"/>
      <c r="D98" s="940"/>
      <c r="E98" s="940"/>
      <c r="F98" s="940"/>
      <c r="G98" s="940"/>
      <c r="H98" s="940"/>
      <c r="I98" s="940"/>
      <c r="J98" s="940"/>
      <c r="K98" s="940"/>
      <c r="L98" s="940"/>
      <c r="M98" s="810"/>
      <c r="N98" s="810"/>
      <c r="O98" s="810"/>
      <c r="P98" s="810"/>
      <c r="Q98" s="810"/>
      <c r="R98" s="810"/>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89" t="s">
        <v>34</v>
      </c>
      <c r="C100" s="789" t="s">
        <v>514</v>
      </c>
      <c r="D100" s="133" t="str">
        <f>IF($B$30&lt;&gt;"",$B$30,"")</f>
        <v>Residential</v>
      </c>
      <c r="E100" s="133" t="str">
        <f>IF($B$31&lt;&gt;"",$B$31,"")</f>
        <v>GS&lt;50 kW</v>
      </c>
      <c r="F100" s="133" t="str">
        <f>IF($B$32&lt;&gt;"",$B$32,"")</f>
        <v>GS 50 TO 4,999 KW</v>
      </c>
      <c r="G100" s="133" t="str">
        <f>IF($B$33&lt;&gt;"",$B$33,"")</f>
        <v>Street Lighting</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920</v>
      </c>
      <c r="C101" s="524"/>
      <c r="D101" s="153">
        <f>'5.  2015-2027 LRAM'!AE1597</f>
        <v>0</v>
      </c>
      <c r="E101" s="153">
        <f>'5.  2015-2027 LRAM'!AF1597</f>
        <v>0</v>
      </c>
      <c r="F101" s="153">
        <f>'5.  2015-2027 LRAM'!AG1597</f>
        <v>0</v>
      </c>
      <c r="G101" s="153">
        <f>'5.  2015-2027 LRAM'!AH1597</f>
        <v>0</v>
      </c>
      <c r="H101" s="153">
        <f>'5.  2015-2027 LRAM'!AI1597</f>
        <v>0</v>
      </c>
      <c r="I101" s="153">
        <f>'5.  2015-2027 LRAM'!AJ1597</f>
        <v>0</v>
      </c>
      <c r="J101" s="153">
        <f>'5.  2015-2027 LRAM'!AK1597</f>
        <v>0</v>
      </c>
      <c r="K101" s="153">
        <f>'5.  2015-2027 LRAM'!AL1597</f>
        <v>0</v>
      </c>
      <c r="L101" s="153">
        <f>'5.  2015-2027 LRAM'!AM1597</f>
        <v>0</v>
      </c>
      <c r="M101" s="153">
        <f>'5.  2015-2027 LRAM'!AN1597</f>
        <v>0</v>
      </c>
      <c r="N101" s="153">
        <f>'5.  2015-2027 LRAM'!AO1597</f>
        <v>0</v>
      </c>
      <c r="O101" s="153">
        <f>'5.  2015-2027 LRAM'!AP1597</f>
        <v>0</v>
      </c>
      <c r="P101" s="153">
        <f>'5.  2015-2027 LRAM'!AQ1597</f>
        <v>0</v>
      </c>
      <c r="Q101" s="153">
        <f>'5.  2015-2027 LRAM'!AR1597</f>
        <v>0</v>
      </c>
      <c r="R101" s="154">
        <f>SUM(D101:Q101)</f>
        <v>0</v>
      </c>
      <c r="U101" s="149"/>
      <c r="V101" s="150"/>
    </row>
    <row r="102" spans="2:22" s="160" customFormat="1">
      <c r="B102" s="151" t="s">
        <v>921</v>
      </c>
      <c r="C102" s="152"/>
      <c r="D102" s="153">
        <f>-'5.  2015-2027 LRAM'!AE1598</f>
        <v>0</v>
      </c>
      <c r="E102" s="153">
        <f>-'5.  2015-2027 LRAM'!AF1598</f>
        <v>0</v>
      </c>
      <c r="F102" s="153">
        <f>-'5.  2015-2027 LRAM'!AG1598</f>
        <v>0</v>
      </c>
      <c r="G102" s="153">
        <f>-'5.  2015-2027 LRAM'!AH1598</f>
        <v>0</v>
      </c>
      <c r="H102" s="153">
        <f>-'5.  2015-2027 LRAM'!AI1598</f>
        <v>0</v>
      </c>
      <c r="I102" s="153">
        <f>-'5.  2015-2027 LRAM'!AJ1598</f>
        <v>0</v>
      </c>
      <c r="J102" s="153">
        <f>-'5.  2015-2027 LRAM'!AK1598</f>
        <v>0</v>
      </c>
      <c r="K102" s="153">
        <f>-'5.  2015-2027 LRAM'!AL1598</f>
        <v>0</v>
      </c>
      <c r="L102" s="153">
        <f>-'5.  2015-2027 LRAM'!AM1598</f>
        <v>0</v>
      </c>
      <c r="M102" s="153">
        <f>-'5.  2015-2027 LRAM'!AN1598</f>
        <v>0</v>
      </c>
      <c r="N102" s="153">
        <f>-'5.  2015-2027 LRAM'!AO1598</f>
        <v>0</v>
      </c>
      <c r="O102" s="153">
        <f>-'5.  2015-2027 LRAM'!AP1598</f>
        <v>0</v>
      </c>
      <c r="P102" s="153">
        <f>-'5.  2015-2027 LRAM'!AQ1598</f>
        <v>0</v>
      </c>
      <c r="Q102" s="153">
        <f>-'5.  2015-2027 LRAM'!AR1598</f>
        <v>0</v>
      </c>
      <c r="R102" s="154">
        <f>SUM(D102:Q102)</f>
        <v>0</v>
      </c>
      <c r="S102" s="155"/>
      <c r="U102" s="149"/>
      <c r="V102" s="150"/>
    </row>
    <row r="103" spans="2:22" s="160" customFormat="1">
      <c r="B103" s="836" t="s">
        <v>951</v>
      </c>
      <c r="C103" s="837"/>
      <c r="D103" s="838">
        <f>SUM(D101:D102)</f>
        <v>0</v>
      </c>
      <c r="E103" s="838">
        <f t="shared" ref="E103:Q103" si="3">SUM(E101:E102)</f>
        <v>0</v>
      </c>
      <c r="F103" s="838">
        <f t="shared" si="3"/>
        <v>0</v>
      </c>
      <c r="G103" s="838">
        <f t="shared" si="3"/>
        <v>0</v>
      </c>
      <c r="H103" s="838">
        <f t="shared" si="3"/>
        <v>0</v>
      </c>
      <c r="I103" s="838">
        <f t="shared" si="3"/>
        <v>0</v>
      </c>
      <c r="J103" s="838">
        <f t="shared" si="3"/>
        <v>0</v>
      </c>
      <c r="K103" s="838">
        <f t="shared" si="3"/>
        <v>0</v>
      </c>
      <c r="L103" s="838">
        <f t="shared" si="3"/>
        <v>0</v>
      </c>
      <c r="M103" s="838">
        <f t="shared" si="3"/>
        <v>0</v>
      </c>
      <c r="N103" s="838">
        <f t="shared" si="3"/>
        <v>0</v>
      </c>
      <c r="O103" s="838">
        <f t="shared" si="3"/>
        <v>0</v>
      </c>
      <c r="P103" s="838">
        <f t="shared" si="3"/>
        <v>0</v>
      </c>
      <c r="Q103" s="838">
        <f t="shared" si="3"/>
        <v>0</v>
      </c>
      <c r="R103" s="839">
        <f>SUM(R101:R102)</f>
        <v>0</v>
      </c>
      <c r="S103" s="155"/>
      <c r="U103" s="149"/>
      <c r="V103" s="150"/>
    </row>
    <row r="104" spans="2:22" s="134" customFormat="1">
      <c r="B104" s="828" t="s">
        <v>67</v>
      </c>
      <c r="C104" s="665"/>
      <c r="D104" s="829"/>
      <c r="E104" s="829"/>
      <c r="F104" s="829"/>
      <c r="G104" s="829"/>
      <c r="H104" s="829"/>
      <c r="I104" s="829"/>
      <c r="J104" s="829"/>
      <c r="K104" s="830"/>
      <c r="L104" s="830"/>
      <c r="M104" s="830"/>
      <c r="N104" s="830"/>
      <c r="O104" s="830"/>
      <c r="P104" s="830"/>
      <c r="Q104" s="830"/>
      <c r="R104" s="834"/>
      <c r="U104" s="156"/>
      <c r="V104" s="150"/>
    </row>
    <row r="105" spans="2:22" s="160" customFormat="1">
      <c r="B105" s="151" t="s">
        <v>922</v>
      </c>
      <c r="C105" s="152"/>
      <c r="D105" s="153">
        <f>'5.  2015-2027 LRAM'!AE1623</f>
        <v>0</v>
      </c>
      <c r="E105" s="153">
        <f>'5.  2015-2027 LRAM'!AF1623</f>
        <v>0</v>
      </c>
      <c r="F105" s="153">
        <f>'5.  2015-2027 LRAM'!AG1623</f>
        <v>0</v>
      </c>
      <c r="G105" s="153">
        <f>'5.  2015-2027 LRAM'!AH1623</f>
        <v>0</v>
      </c>
      <c r="H105" s="153">
        <f>'5.  2015-2027 LRAM'!AI1623</f>
        <v>0</v>
      </c>
      <c r="I105" s="153">
        <f>'5.  2015-2027 LRAM'!AJ1623</f>
        <v>0</v>
      </c>
      <c r="J105" s="153">
        <f>'5.  2015-2027 LRAM'!AK1623</f>
        <v>0</v>
      </c>
      <c r="K105" s="153">
        <f>'5.  2015-2027 LRAM'!AL1623</f>
        <v>0</v>
      </c>
      <c r="L105" s="153">
        <f>'5.  2015-2027 LRAM'!AM1623</f>
        <v>0</v>
      </c>
      <c r="M105" s="153">
        <f>'5.  2015-2027 LRAM'!AN1623</f>
        <v>0</v>
      </c>
      <c r="N105" s="153">
        <f>'5.  2015-2027 LRAM'!AO1623</f>
        <v>0</v>
      </c>
      <c r="O105" s="153">
        <f>'5.  2015-2027 LRAM'!AP1623</f>
        <v>0</v>
      </c>
      <c r="P105" s="153">
        <f>'5.  2015-2027 LRAM'!AQ1623</f>
        <v>0</v>
      </c>
      <c r="Q105" s="153">
        <f>'5.  2015-2027 LRAM'!AR1623</f>
        <v>0</v>
      </c>
      <c r="R105" s="154">
        <f>SUM(D105:Q105)</f>
        <v>0</v>
      </c>
      <c r="U105" s="149"/>
      <c r="V105" s="150"/>
    </row>
    <row r="106" spans="2:22" s="160" customFormat="1">
      <c r="B106" s="151" t="s">
        <v>923</v>
      </c>
      <c r="C106" s="152"/>
      <c r="D106" s="153">
        <f>-'5.  2015-2027 LRAM'!AE1624</f>
        <v>0</v>
      </c>
      <c r="E106" s="153">
        <f>-'5.  2015-2027 LRAM'!AF1624</f>
        <v>0</v>
      </c>
      <c r="F106" s="153">
        <f>-'5.  2015-2027 LRAM'!AG1624</f>
        <v>0</v>
      </c>
      <c r="G106" s="153">
        <f>-'5.  2015-2027 LRAM'!AH1624</f>
        <v>0</v>
      </c>
      <c r="H106" s="153">
        <f>-'5.  2015-2027 LRAM'!AI1624</f>
        <v>0</v>
      </c>
      <c r="I106" s="153">
        <f>-'5.  2015-2027 LRAM'!AJ1624</f>
        <v>0</v>
      </c>
      <c r="J106" s="153">
        <f>-'5.  2015-2027 LRAM'!AK1624</f>
        <v>0</v>
      </c>
      <c r="K106" s="153">
        <f>-'5.  2015-2027 LRAM'!AL1624</f>
        <v>0</v>
      </c>
      <c r="L106" s="153">
        <f>-'5.  2015-2027 LRAM'!AM1624</f>
        <v>0</v>
      </c>
      <c r="M106" s="153">
        <f>-'5.  2015-2027 LRAM'!AN1624</f>
        <v>0</v>
      </c>
      <c r="N106" s="153">
        <f>-'5.  2015-2027 LRAM'!AO1624</f>
        <v>0</v>
      </c>
      <c r="O106" s="153">
        <f>-'5.  2015-2027 LRAM'!AP1624</f>
        <v>0</v>
      </c>
      <c r="P106" s="153">
        <f>-'5.  2015-2027 LRAM'!AQ1624</f>
        <v>0</v>
      </c>
      <c r="Q106" s="153">
        <f>-'5.  2015-2027 LRAM'!AR1624</f>
        <v>0</v>
      </c>
      <c r="R106" s="154">
        <f>SUM(D106:Q106)</f>
        <v>0</v>
      </c>
      <c r="S106" s="155"/>
      <c r="U106" s="149"/>
      <c r="V106" s="150"/>
    </row>
    <row r="107" spans="2:22" s="160" customFormat="1">
      <c r="B107" s="836" t="s">
        <v>952</v>
      </c>
      <c r="C107" s="837"/>
      <c r="D107" s="838">
        <f>SUM(D105:D106)</f>
        <v>0</v>
      </c>
      <c r="E107" s="838">
        <f t="shared" ref="E107:Q107" si="4">SUM(E105:E106)</f>
        <v>0</v>
      </c>
      <c r="F107" s="838">
        <f t="shared" si="4"/>
        <v>0</v>
      </c>
      <c r="G107" s="838">
        <f t="shared" si="4"/>
        <v>0</v>
      </c>
      <c r="H107" s="838">
        <f t="shared" si="4"/>
        <v>0</v>
      </c>
      <c r="I107" s="838">
        <f t="shared" si="4"/>
        <v>0</v>
      </c>
      <c r="J107" s="838">
        <f t="shared" si="4"/>
        <v>0</v>
      </c>
      <c r="K107" s="838">
        <f t="shared" si="4"/>
        <v>0</v>
      </c>
      <c r="L107" s="838">
        <f t="shared" si="4"/>
        <v>0</v>
      </c>
      <c r="M107" s="838">
        <f t="shared" si="4"/>
        <v>0</v>
      </c>
      <c r="N107" s="838">
        <f t="shared" si="4"/>
        <v>0</v>
      </c>
      <c r="O107" s="838">
        <f t="shared" si="4"/>
        <v>0</v>
      </c>
      <c r="P107" s="838">
        <f t="shared" si="4"/>
        <v>0</v>
      </c>
      <c r="Q107" s="838">
        <f t="shared" si="4"/>
        <v>0</v>
      </c>
      <c r="R107" s="839">
        <f>SUM(R105:R106)</f>
        <v>0</v>
      </c>
      <c r="S107" s="155"/>
      <c r="U107" s="149"/>
      <c r="V107" s="150"/>
    </row>
    <row r="108" spans="2:22" s="134" customFormat="1">
      <c r="B108" s="828" t="s">
        <v>67</v>
      </c>
      <c r="C108" s="665"/>
      <c r="D108" s="829"/>
      <c r="E108" s="829"/>
      <c r="F108" s="829"/>
      <c r="G108" s="829"/>
      <c r="H108" s="829"/>
      <c r="I108" s="829"/>
      <c r="J108" s="829"/>
      <c r="K108" s="830"/>
      <c r="L108" s="830"/>
      <c r="M108" s="830"/>
      <c r="N108" s="830"/>
      <c r="O108" s="830"/>
      <c r="P108" s="830"/>
      <c r="Q108" s="830"/>
      <c r="R108" s="834"/>
      <c r="U108" s="156"/>
      <c r="V108" s="150"/>
    </row>
    <row r="109" spans="2:22" s="160" customFormat="1">
      <c r="B109" s="151" t="s">
        <v>924</v>
      </c>
      <c r="C109" s="152"/>
      <c r="D109" s="153">
        <f>'5.  2015-2027 LRAM'!AE1650</f>
        <v>0</v>
      </c>
      <c r="E109" s="153">
        <f>'5.  2015-2027 LRAM'!AF1650</f>
        <v>0</v>
      </c>
      <c r="F109" s="153">
        <f>'5.  2015-2027 LRAM'!AG1650</f>
        <v>0</v>
      </c>
      <c r="G109" s="153">
        <f>'5.  2015-2027 LRAM'!AH1650</f>
        <v>0</v>
      </c>
      <c r="H109" s="153">
        <f>'5.  2015-2027 LRAM'!AI1650</f>
        <v>0</v>
      </c>
      <c r="I109" s="153">
        <f>'5.  2015-2027 LRAM'!AJ1650</f>
        <v>0</v>
      </c>
      <c r="J109" s="153">
        <f>'5.  2015-2027 LRAM'!AK1650</f>
        <v>0</v>
      </c>
      <c r="K109" s="153">
        <f>'5.  2015-2027 LRAM'!AL1650</f>
        <v>0</v>
      </c>
      <c r="L109" s="153">
        <f>'5.  2015-2027 LRAM'!AM1650</f>
        <v>0</v>
      </c>
      <c r="M109" s="153">
        <f>'5.  2015-2027 LRAM'!AN1650</f>
        <v>0</v>
      </c>
      <c r="N109" s="153">
        <f>'5.  2015-2027 LRAM'!AO1650</f>
        <v>0</v>
      </c>
      <c r="O109" s="153">
        <f>'5.  2015-2027 LRAM'!AP1650</f>
        <v>0</v>
      </c>
      <c r="P109" s="153">
        <f>'5.  2015-2027 LRAM'!AQ1650</f>
        <v>0</v>
      </c>
      <c r="Q109" s="153">
        <f>'5.  2015-2027 LRAM'!AR1650</f>
        <v>0</v>
      </c>
      <c r="R109" s="154">
        <f>SUM(D109:Q109)</f>
        <v>0</v>
      </c>
      <c r="U109" s="149"/>
      <c r="V109" s="150"/>
    </row>
    <row r="110" spans="2:22" s="160" customFormat="1">
      <c r="B110" s="151" t="s">
        <v>925</v>
      </c>
      <c r="C110" s="152"/>
      <c r="D110" s="153">
        <f>-'5.  2015-2027 LRAM'!AE1651</f>
        <v>0</v>
      </c>
      <c r="E110" s="153">
        <f>-'5.  2015-2027 LRAM'!AF1651</f>
        <v>0</v>
      </c>
      <c r="F110" s="153">
        <f>-'5.  2015-2027 LRAM'!AG1651</f>
        <v>0</v>
      </c>
      <c r="G110" s="153">
        <f>-'5.  2015-2027 LRAM'!AH1651</f>
        <v>0</v>
      </c>
      <c r="H110" s="153">
        <f>-'5.  2015-2027 LRAM'!AI1651</f>
        <v>0</v>
      </c>
      <c r="I110" s="153">
        <f>-'5.  2015-2027 LRAM'!AJ1651</f>
        <v>0</v>
      </c>
      <c r="J110" s="153">
        <f>-'5.  2015-2027 LRAM'!AK1651</f>
        <v>0</v>
      </c>
      <c r="K110" s="153">
        <f>-'5.  2015-2027 LRAM'!AL1651</f>
        <v>0</v>
      </c>
      <c r="L110" s="153">
        <f>-'5.  2015-2027 LRAM'!AM1651</f>
        <v>0</v>
      </c>
      <c r="M110" s="153">
        <f>-'5.  2015-2027 LRAM'!AN1651</f>
        <v>0</v>
      </c>
      <c r="N110" s="153">
        <f>-'5.  2015-2027 LRAM'!AO1651</f>
        <v>0</v>
      </c>
      <c r="O110" s="153">
        <f>-'5.  2015-2027 LRAM'!AP1651</f>
        <v>0</v>
      </c>
      <c r="P110" s="153">
        <f>-'5.  2015-2027 LRAM'!AQ1651</f>
        <v>0</v>
      </c>
      <c r="Q110" s="153">
        <f>-'5.  2015-2027 LRAM'!AR1651</f>
        <v>0</v>
      </c>
      <c r="R110" s="154">
        <f>SUM(D110:Q110)</f>
        <v>0</v>
      </c>
      <c r="S110" s="155"/>
      <c r="U110" s="149"/>
      <c r="V110" s="150"/>
    </row>
    <row r="111" spans="2:22" s="160" customFormat="1">
      <c r="B111" s="836" t="s">
        <v>953</v>
      </c>
      <c r="C111" s="837"/>
      <c r="D111" s="838">
        <f>SUM(D109:D110)</f>
        <v>0</v>
      </c>
      <c r="E111" s="838">
        <f t="shared" ref="E111:Q111" si="5">SUM(E109:E110)</f>
        <v>0</v>
      </c>
      <c r="F111" s="838">
        <f t="shared" si="5"/>
        <v>0</v>
      </c>
      <c r="G111" s="838">
        <f t="shared" si="5"/>
        <v>0</v>
      </c>
      <c r="H111" s="838">
        <f t="shared" si="5"/>
        <v>0</v>
      </c>
      <c r="I111" s="838">
        <f t="shared" si="5"/>
        <v>0</v>
      </c>
      <c r="J111" s="838">
        <f t="shared" si="5"/>
        <v>0</v>
      </c>
      <c r="K111" s="838">
        <f t="shared" si="5"/>
        <v>0</v>
      </c>
      <c r="L111" s="838">
        <f t="shared" si="5"/>
        <v>0</v>
      </c>
      <c r="M111" s="838">
        <f t="shared" si="5"/>
        <v>0</v>
      </c>
      <c r="N111" s="838">
        <f t="shared" si="5"/>
        <v>0</v>
      </c>
      <c r="O111" s="838">
        <f t="shared" si="5"/>
        <v>0</v>
      </c>
      <c r="P111" s="838">
        <f t="shared" si="5"/>
        <v>0</v>
      </c>
      <c r="Q111" s="838">
        <f t="shared" si="5"/>
        <v>0</v>
      </c>
      <c r="R111" s="839">
        <f>SUM(R109:R110)</f>
        <v>0</v>
      </c>
      <c r="S111" s="155"/>
      <c r="U111" s="149"/>
      <c r="V111" s="150"/>
    </row>
    <row r="112" spans="2:22" s="134" customFormat="1">
      <c r="B112" s="828" t="s">
        <v>67</v>
      </c>
      <c r="C112" s="665"/>
      <c r="D112" s="829"/>
      <c r="E112" s="829"/>
      <c r="F112" s="829"/>
      <c r="G112" s="829"/>
      <c r="H112" s="829"/>
      <c r="I112" s="829"/>
      <c r="J112" s="829"/>
      <c r="K112" s="830"/>
      <c r="L112" s="830"/>
      <c r="M112" s="830"/>
      <c r="N112" s="830"/>
      <c r="O112" s="830"/>
      <c r="P112" s="830"/>
      <c r="Q112" s="830"/>
      <c r="R112" s="834"/>
      <c r="U112" s="156"/>
      <c r="V112" s="150"/>
    </row>
    <row r="113" spans="2:22" s="160" customFormat="1">
      <c r="B113" s="151" t="s">
        <v>926</v>
      </c>
      <c r="C113" s="152"/>
      <c r="D113" s="153">
        <f>'5.  2015-2027 LRAM'!AE1677</f>
        <v>0</v>
      </c>
      <c r="E113" s="153">
        <f>'5.  2015-2027 LRAM'!AF1677</f>
        <v>0</v>
      </c>
      <c r="F113" s="153">
        <f>'5.  2015-2027 LRAM'!AG1677</f>
        <v>0</v>
      </c>
      <c r="G113" s="153">
        <f>'5.  2015-2027 LRAM'!AH1677</f>
        <v>0</v>
      </c>
      <c r="H113" s="153">
        <f>'5.  2015-2027 LRAM'!AI1677</f>
        <v>0</v>
      </c>
      <c r="I113" s="153">
        <f>'5.  2015-2027 LRAM'!AJ1677</f>
        <v>0</v>
      </c>
      <c r="J113" s="153">
        <f>'5.  2015-2027 LRAM'!AK1677</f>
        <v>0</v>
      </c>
      <c r="K113" s="153">
        <f>'5.  2015-2027 LRAM'!AL1677</f>
        <v>0</v>
      </c>
      <c r="L113" s="153">
        <f>'5.  2015-2027 LRAM'!AM1677</f>
        <v>0</v>
      </c>
      <c r="M113" s="153">
        <f>'5.  2015-2027 LRAM'!AN1677</f>
        <v>0</v>
      </c>
      <c r="N113" s="153">
        <f>'5.  2015-2027 LRAM'!AO1677</f>
        <v>0</v>
      </c>
      <c r="O113" s="153">
        <f>'5.  2015-2027 LRAM'!AP1677</f>
        <v>0</v>
      </c>
      <c r="P113" s="153">
        <f>'5.  2015-2027 LRAM'!AQ1677</f>
        <v>0</v>
      </c>
      <c r="Q113" s="153">
        <f>'5.  2015-2027 LRAM'!AR1677</f>
        <v>0</v>
      </c>
      <c r="R113" s="154">
        <f>SUM(D113:Q113)</f>
        <v>0</v>
      </c>
      <c r="U113" s="149"/>
      <c r="V113" s="150"/>
    </row>
    <row r="114" spans="2:22" s="160" customFormat="1">
      <c r="B114" s="151" t="s">
        <v>927</v>
      </c>
      <c r="C114" s="152"/>
      <c r="D114" s="153">
        <f>-'5.  2015-2027 LRAM'!AE1678</f>
        <v>0</v>
      </c>
      <c r="E114" s="153">
        <f>-'5.  2015-2027 LRAM'!AF1678</f>
        <v>0</v>
      </c>
      <c r="F114" s="153">
        <f>-'5.  2015-2027 LRAM'!AG1678</f>
        <v>0</v>
      </c>
      <c r="G114" s="153">
        <f>-'5.  2015-2027 LRAM'!AH1678</f>
        <v>0</v>
      </c>
      <c r="H114" s="153">
        <f>-'5.  2015-2027 LRAM'!AI1678</f>
        <v>0</v>
      </c>
      <c r="I114" s="153">
        <f>-'5.  2015-2027 LRAM'!AJ1678</f>
        <v>0</v>
      </c>
      <c r="J114" s="153">
        <f>-'5.  2015-2027 LRAM'!AK1678</f>
        <v>0</v>
      </c>
      <c r="K114" s="153">
        <f>-'5.  2015-2027 LRAM'!AL1678</f>
        <v>0</v>
      </c>
      <c r="L114" s="153">
        <f>-'5.  2015-2027 LRAM'!AM1678</f>
        <v>0</v>
      </c>
      <c r="M114" s="153">
        <f>-'5.  2015-2027 LRAM'!AN1678</f>
        <v>0</v>
      </c>
      <c r="N114" s="153">
        <f>-'5.  2015-2027 LRAM'!AO1678</f>
        <v>0</v>
      </c>
      <c r="O114" s="153">
        <f>-'5.  2015-2027 LRAM'!AP1678</f>
        <v>0</v>
      </c>
      <c r="P114" s="153">
        <f>-'5.  2015-2027 LRAM'!AQ1678</f>
        <v>0</v>
      </c>
      <c r="Q114" s="153">
        <f>-'5.  2015-2027 LRAM'!AR1678</f>
        <v>0</v>
      </c>
      <c r="R114" s="154">
        <f>SUM(D114:Q114)</f>
        <v>0</v>
      </c>
      <c r="S114" s="155"/>
      <c r="U114" s="149"/>
      <c r="V114" s="150"/>
    </row>
    <row r="115" spans="2:22" s="160" customFormat="1">
      <c r="B115" s="836" t="s">
        <v>954</v>
      </c>
      <c r="C115" s="837"/>
      <c r="D115" s="838">
        <f>SUM(D113:D114)</f>
        <v>0</v>
      </c>
      <c r="E115" s="838">
        <f t="shared" ref="E115:Q115" si="6">SUM(E113:E114)</f>
        <v>0</v>
      </c>
      <c r="F115" s="838">
        <f t="shared" si="6"/>
        <v>0</v>
      </c>
      <c r="G115" s="838">
        <f t="shared" si="6"/>
        <v>0</v>
      </c>
      <c r="H115" s="838">
        <f t="shared" si="6"/>
        <v>0</v>
      </c>
      <c r="I115" s="838">
        <f t="shared" si="6"/>
        <v>0</v>
      </c>
      <c r="J115" s="838">
        <f t="shared" si="6"/>
        <v>0</v>
      </c>
      <c r="K115" s="838">
        <f t="shared" si="6"/>
        <v>0</v>
      </c>
      <c r="L115" s="838">
        <f t="shared" si="6"/>
        <v>0</v>
      </c>
      <c r="M115" s="838">
        <f t="shared" si="6"/>
        <v>0</v>
      </c>
      <c r="N115" s="838">
        <f t="shared" si="6"/>
        <v>0</v>
      </c>
      <c r="O115" s="838">
        <f t="shared" si="6"/>
        <v>0</v>
      </c>
      <c r="P115" s="838">
        <f t="shared" si="6"/>
        <v>0</v>
      </c>
      <c r="Q115" s="838">
        <f t="shared" si="6"/>
        <v>0</v>
      </c>
      <c r="R115" s="839">
        <f>SUM(R113:R114)</f>
        <v>0</v>
      </c>
      <c r="S115" s="155"/>
      <c r="U115" s="149"/>
      <c r="V115" s="150"/>
    </row>
    <row r="116" spans="2:22" s="134" customFormat="1">
      <c r="B116" s="828" t="s">
        <v>67</v>
      </c>
      <c r="C116" s="665"/>
      <c r="D116" s="829"/>
      <c r="E116" s="829"/>
      <c r="F116" s="829"/>
      <c r="G116" s="829"/>
      <c r="H116" s="829"/>
      <c r="I116" s="829"/>
      <c r="J116" s="829"/>
      <c r="K116" s="830"/>
      <c r="L116" s="830"/>
      <c r="M116" s="830"/>
      <c r="N116" s="830"/>
      <c r="O116" s="830"/>
      <c r="P116" s="830"/>
      <c r="Q116" s="830"/>
      <c r="R116" s="834"/>
      <c r="U116" s="156"/>
      <c r="V116" s="150"/>
    </row>
    <row r="117" spans="2:22" s="160" customFormat="1">
      <c r="B117" s="151" t="s">
        <v>928</v>
      </c>
      <c r="C117" s="152"/>
      <c r="D117" s="153">
        <f>'5.  2015-2027 LRAM'!AE1704</f>
        <v>0</v>
      </c>
      <c r="E117" s="153">
        <f>'5.  2015-2027 LRAM'!AF1704</f>
        <v>0</v>
      </c>
      <c r="F117" s="153">
        <f>'5.  2015-2027 LRAM'!AG1704</f>
        <v>0</v>
      </c>
      <c r="G117" s="153">
        <f>'5.  2015-2027 LRAM'!AH1704</f>
        <v>0</v>
      </c>
      <c r="H117" s="153">
        <f>'5.  2015-2027 LRAM'!AI1704</f>
        <v>0</v>
      </c>
      <c r="I117" s="153">
        <f>'5.  2015-2027 LRAM'!AJ1704</f>
        <v>0</v>
      </c>
      <c r="J117" s="153">
        <f>'5.  2015-2027 LRAM'!AK1704</f>
        <v>0</v>
      </c>
      <c r="K117" s="153">
        <f>'5.  2015-2027 LRAM'!AL1704</f>
        <v>0</v>
      </c>
      <c r="L117" s="153">
        <f>'5.  2015-2027 LRAM'!AM1704</f>
        <v>0</v>
      </c>
      <c r="M117" s="153">
        <f>'5.  2015-2027 LRAM'!AN1704</f>
        <v>0</v>
      </c>
      <c r="N117" s="153">
        <f>'5.  2015-2027 LRAM'!AO1704</f>
        <v>0</v>
      </c>
      <c r="O117" s="153">
        <f>'5.  2015-2027 LRAM'!AP1704</f>
        <v>0</v>
      </c>
      <c r="P117" s="153">
        <f>'5.  2015-2027 LRAM'!AQ1704</f>
        <v>0</v>
      </c>
      <c r="Q117" s="153">
        <f>'5.  2015-2027 LRAM'!AR1704</f>
        <v>0</v>
      </c>
      <c r="R117" s="154">
        <f>SUM(D117:Q117)</f>
        <v>0</v>
      </c>
      <c r="U117" s="149"/>
      <c r="V117" s="150"/>
    </row>
    <row r="118" spans="2:22" s="160" customFormat="1">
      <c r="B118" s="151" t="s">
        <v>929</v>
      </c>
      <c r="C118" s="152"/>
      <c r="D118" s="153">
        <f>-'5.  2015-2027 LRAM'!AE1705</f>
        <v>0</v>
      </c>
      <c r="E118" s="153">
        <f>-'5.  2015-2027 LRAM'!AF1705</f>
        <v>0</v>
      </c>
      <c r="F118" s="153">
        <f>-'5.  2015-2027 LRAM'!AG1705</f>
        <v>0</v>
      </c>
      <c r="G118" s="153">
        <f>-'5.  2015-2027 LRAM'!AH1705</f>
        <v>0</v>
      </c>
      <c r="H118" s="153">
        <f>-'5.  2015-2027 LRAM'!AI1705</f>
        <v>0</v>
      </c>
      <c r="I118" s="153">
        <f>-'5.  2015-2027 LRAM'!AJ1705</f>
        <v>0</v>
      </c>
      <c r="J118" s="153">
        <f>-'5.  2015-2027 LRAM'!AK1705</f>
        <v>0</v>
      </c>
      <c r="K118" s="153">
        <f>-'5.  2015-2027 LRAM'!AL1705</f>
        <v>0</v>
      </c>
      <c r="L118" s="153">
        <f>-'5.  2015-2027 LRAM'!AM1705</f>
        <v>0</v>
      </c>
      <c r="M118" s="153">
        <f>-'5.  2015-2027 LRAM'!AN1705</f>
        <v>0</v>
      </c>
      <c r="N118" s="153">
        <f>-'5.  2015-2027 LRAM'!AO1705</f>
        <v>0</v>
      </c>
      <c r="O118" s="153">
        <f>-'5.  2015-2027 LRAM'!AP1705</f>
        <v>0</v>
      </c>
      <c r="P118" s="153">
        <f>-'5.  2015-2027 LRAM'!AQ1705</f>
        <v>0</v>
      </c>
      <c r="Q118" s="153">
        <f>-'5.  2015-2027 LRAM'!AR1705</f>
        <v>0</v>
      </c>
      <c r="R118" s="154">
        <f>SUM(D118:Q118)</f>
        <v>0</v>
      </c>
      <c r="S118" s="155"/>
      <c r="U118" s="149"/>
      <c r="V118" s="150"/>
    </row>
    <row r="119" spans="2:22" s="160" customFormat="1">
      <c r="B119" s="836" t="s">
        <v>956</v>
      </c>
      <c r="C119" s="837"/>
      <c r="D119" s="838">
        <f>SUM(D117:D118)</f>
        <v>0</v>
      </c>
      <c r="E119" s="838">
        <f t="shared" ref="E119:Q119" si="7">SUM(E117:E118)</f>
        <v>0</v>
      </c>
      <c r="F119" s="838">
        <f t="shared" si="7"/>
        <v>0</v>
      </c>
      <c r="G119" s="838">
        <f t="shared" si="7"/>
        <v>0</v>
      </c>
      <c r="H119" s="838">
        <f t="shared" si="7"/>
        <v>0</v>
      </c>
      <c r="I119" s="838">
        <f t="shared" si="7"/>
        <v>0</v>
      </c>
      <c r="J119" s="838">
        <f t="shared" si="7"/>
        <v>0</v>
      </c>
      <c r="K119" s="838">
        <f t="shared" si="7"/>
        <v>0</v>
      </c>
      <c r="L119" s="838">
        <f t="shared" si="7"/>
        <v>0</v>
      </c>
      <c r="M119" s="838">
        <f t="shared" si="7"/>
        <v>0</v>
      </c>
      <c r="N119" s="838">
        <f t="shared" si="7"/>
        <v>0</v>
      </c>
      <c r="O119" s="838">
        <f t="shared" si="7"/>
        <v>0</v>
      </c>
      <c r="P119" s="838">
        <f t="shared" si="7"/>
        <v>0</v>
      </c>
      <c r="Q119" s="838">
        <f t="shared" si="7"/>
        <v>0</v>
      </c>
      <c r="R119" s="839">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35"/>
      <c r="U120" s="156"/>
      <c r="V120" s="150"/>
    </row>
    <row r="121" spans="2:22" s="160" customFormat="1" ht="32.25" customHeight="1">
      <c r="B121" s="757" t="s">
        <v>930</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533</v>
      </c>
      <c r="C122" s="590"/>
      <c r="D122" s="589"/>
      <c r="E122" s="589"/>
      <c r="F122" s="589"/>
      <c r="G122" s="589"/>
      <c r="H122" s="589"/>
      <c r="I122" s="589"/>
      <c r="J122" s="589"/>
      <c r="K122" s="589"/>
      <c r="L122" s="589"/>
      <c r="M122" s="589"/>
      <c r="N122" s="589"/>
      <c r="O122" s="589"/>
      <c r="P122" s="589"/>
      <c r="Q122" s="589"/>
      <c r="R122" s="589"/>
      <c r="V122" s="13"/>
    </row>
    <row r="123" spans="2:22" ht="20.25" customHeight="1">
      <c r="B123" s="831" t="s">
        <v>955</v>
      </c>
      <c r="C123" s="832"/>
      <c r="D123" s="833"/>
      <c r="E123" s="833"/>
      <c r="F123" s="833"/>
      <c r="G123" s="833"/>
      <c r="H123" s="833"/>
      <c r="I123" s="833"/>
      <c r="J123" s="833"/>
      <c r="K123" s="833"/>
      <c r="L123" s="833"/>
      <c r="M123" s="833"/>
      <c r="N123" s="833"/>
      <c r="O123" s="833"/>
      <c r="P123" s="833"/>
      <c r="Q123" s="833"/>
      <c r="R123" s="833"/>
      <c r="V123" s="13"/>
    </row>
    <row r="124" spans="2:22" ht="14.4">
      <c r="E124" s="9"/>
    </row>
    <row r="125" spans="2:22" ht="21" hidden="1" customHeight="1">
      <c r="B125" s="116" t="s">
        <v>534</v>
      </c>
      <c r="F125" s="578"/>
    </row>
    <row r="126" spans="2:22" s="538" customFormat="1" ht="27.75" hidden="1" customHeight="1">
      <c r="B126" s="559" t="s">
        <v>554</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LRAM'!AE582:AR582)</f>
        <v>0</v>
      </c>
      <c r="J129" s="545">
        <f>SUM('5.  2015-2027 LRAM'!AE772:AR772)</f>
        <v>0</v>
      </c>
      <c r="K129" s="545">
        <f>SUM('5.  2015-2027 LRAM'!AE967:AR967)</f>
        <v>0</v>
      </c>
      <c r="L129" s="545">
        <f>SUM('5.  2015-2027 LRAM'!AE1162:AR1162)</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LRAM'!AE583:AR583)</f>
        <v>0</v>
      </c>
      <c r="J130" s="545">
        <f>SUM('5.  2015-2027 LRAM'!AE773:AR773)</f>
        <v>0</v>
      </c>
      <c r="K130" s="545">
        <f>SUM('5.  2015-2027 LRAM'!AE968:AR968)</f>
        <v>0</v>
      </c>
      <c r="L130" s="545">
        <f>SUM('5.  2015-2027 LRAM'!AE1163:AR1163)</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LRAM'!AE584:AR584)</f>
        <v>0</v>
      </c>
      <c r="J131" s="545">
        <f>SUM('5.  2015-2027 LRAM'!AE774:AR774)</f>
        <v>0</v>
      </c>
      <c r="K131" s="545">
        <f>SUM('5.  2015-2027 LRAM'!AE969:AR969)</f>
        <v>0</v>
      </c>
      <c r="L131" s="545">
        <f>SUM('5.  2015-2027 LRAM'!AE1164:AR1164)</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LRAM'!AE585:AR585)</f>
        <v>0</v>
      </c>
      <c r="J132" s="545">
        <f>SUM('5.  2015-2027 LRAM'!AE775:AR775)</f>
        <v>0</v>
      </c>
      <c r="K132" s="545">
        <f>SUM('5.  2015-2027 LRAM'!AE970:AR970)</f>
        <v>0</v>
      </c>
      <c r="L132" s="545">
        <f>SUM('5.  2015-2027 LRAM'!AE1165:AR1165)</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LRAM'!AE586:AR586)</f>
        <v>0</v>
      </c>
      <c r="J133" s="545">
        <f>SUM('5.  2015-2027 LRAM'!AE776:AR776)</f>
        <v>0</v>
      </c>
      <c r="K133" s="545">
        <f>SUM('5.  2015-2027 LRAM'!AE971:AR971)</f>
        <v>0</v>
      </c>
      <c r="L133" s="545">
        <f>SUM('5.  2015-2027 LRAM'!AE1166:AR1166)</f>
        <v>0</v>
      </c>
      <c r="M133" s="545">
        <f>SUM(G133:L133)</f>
        <v>0</v>
      </c>
      <c r="T133" s="194"/>
      <c r="U133" s="194"/>
    </row>
    <row r="134" spans="2:21" s="88" customFormat="1" ht="23.25" hidden="1" customHeight="1">
      <c r="B134" s="195">
        <v>2016</v>
      </c>
      <c r="C134" s="548"/>
      <c r="D134" s="548"/>
      <c r="E134" s="548"/>
      <c r="F134" s="548"/>
      <c r="G134" s="548"/>
      <c r="H134" s="545">
        <f>SUM('5.  2015-2027 LRAM'!AE394:AR394)</f>
        <v>7721.5599637599998</v>
      </c>
      <c r="I134" s="546">
        <f>SUM('5.  2015-2027 LRAM'!AE587:AR587)</f>
        <v>7422.9095153199996</v>
      </c>
      <c r="J134" s="545">
        <f>SUM('5.  2015-2027 LRAM'!AE777:AR777)</f>
        <v>6163.6407832800005</v>
      </c>
      <c r="K134" s="545">
        <f>SUM('5.  2015-2027 LRAM'!AE972:AR972)</f>
        <v>4680.6987940399995</v>
      </c>
      <c r="L134" s="545">
        <f>SUM('5.  2015-2027 LRAM'!AE1167:AR1167)</f>
        <v>3917.3958766399996</v>
      </c>
      <c r="M134" s="545">
        <f>SUM(H134:L134)</f>
        <v>29906.204933039997</v>
      </c>
      <c r="T134" s="194"/>
      <c r="U134" s="194"/>
    </row>
    <row r="135" spans="2:21" s="88" customFormat="1" ht="23.25" hidden="1" customHeight="1">
      <c r="B135" s="195">
        <v>2017</v>
      </c>
      <c r="C135" s="548"/>
      <c r="D135" s="548"/>
      <c r="E135" s="548"/>
      <c r="F135" s="548"/>
      <c r="G135" s="548"/>
      <c r="H135" s="548"/>
      <c r="I135" s="545">
        <f>SUM('5.  2015-2027 LRAM'!AE588:AR588)</f>
        <v>20043.708973346489</v>
      </c>
      <c r="J135" s="545">
        <f>SUM('5.  2015-2027 LRAM'!AE778:AR778)</f>
        <v>15754.914870570929</v>
      </c>
      <c r="K135" s="545">
        <f>SUM('5.  2015-2027 LRAM'!AE973:AR973)</f>
        <v>12894.145794231552</v>
      </c>
      <c r="L135" s="545">
        <f>SUM('5.  2015-2027 LRAM'!AE1168:AR1168)</f>
        <v>11449.975239478856</v>
      </c>
      <c r="M135" s="545">
        <f>SUM(I135:L135)</f>
        <v>60142.744877627832</v>
      </c>
      <c r="T135" s="194"/>
      <c r="U135" s="194"/>
    </row>
    <row r="136" spans="2:21" s="88" customFormat="1" ht="23.25" hidden="1" customHeight="1">
      <c r="B136" s="195">
        <v>2018</v>
      </c>
      <c r="C136" s="548"/>
      <c r="D136" s="548"/>
      <c r="E136" s="548"/>
      <c r="F136" s="548"/>
      <c r="G136" s="548"/>
      <c r="H136" s="548"/>
      <c r="I136" s="548"/>
      <c r="J136" s="545">
        <f>SUM('5.  2015-2027 LRAM'!AE779:AR779)</f>
        <v>6078.4973587831046</v>
      </c>
      <c r="K136" s="545">
        <f>SUM('5.  2015-2027 LRAM'!AE974:AR974)</f>
        <v>5389.4450138207794</v>
      </c>
      <c r="L136" s="545">
        <f>SUM('5.  2015-2027 LRAM'!AE1169:AR1169)</f>
        <v>4895.3955733022458</v>
      </c>
      <c r="M136" s="545">
        <f>SUM(J136:L136)</f>
        <v>16363.337945906129</v>
      </c>
      <c r="T136" s="194"/>
      <c r="U136" s="194"/>
    </row>
    <row r="137" spans="2:21" s="88" customFormat="1" ht="23.25" hidden="1" customHeight="1">
      <c r="B137" s="195">
        <v>2019</v>
      </c>
      <c r="C137" s="548"/>
      <c r="D137" s="548"/>
      <c r="E137" s="548"/>
      <c r="F137" s="548"/>
      <c r="G137" s="548"/>
      <c r="H137" s="548"/>
      <c r="I137" s="548"/>
      <c r="J137" s="548"/>
      <c r="K137" s="545">
        <f>SUM('5.  2015-2027 LRAM'!AE975:AR975)</f>
        <v>53.355302472894451</v>
      </c>
      <c r="L137" s="545">
        <f>SUM('5.  2015-2027 LRAM'!AE1170:AR1170)</f>
        <v>46.979414621580418</v>
      </c>
      <c r="M137" s="545">
        <f>SUM(K137:L137)</f>
        <v>100.33471709447487</v>
      </c>
      <c r="T137" s="194"/>
      <c r="U137" s="194"/>
    </row>
    <row r="138" spans="2:21" s="88" customFormat="1" ht="23.25" hidden="1" customHeight="1">
      <c r="B138" s="195">
        <v>2020</v>
      </c>
      <c r="C138" s="548"/>
      <c r="D138" s="548"/>
      <c r="E138" s="548"/>
      <c r="F138" s="548"/>
      <c r="G138" s="548"/>
      <c r="H138" s="548"/>
      <c r="I138" s="548"/>
      <c r="J138" s="548"/>
      <c r="K138" s="548"/>
      <c r="L138" s="547">
        <f>SUM('5.  2015-2027 LRAM'!AE1171:AR1171)</f>
        <v>658.17978311051263</v>
      </c>
      <c r="M138" s="547">
        <f>L138</f>
        <v>658.17978311051263</v>
      </c>
      <c r="T138" s="194"/>
      <c r="U138" s="194"/>
    </row>
    <row r="139" spans="2:21" s="193" customFormat="1" ht="24" hidden="1" customHeight="1">
      <c r="B139" s="560" t="s">
        <v>516</v>
      </c>
      <c r="C139" s="544">
        <f>C129</f>
        <v>0</v>
      </c>
      <c r="D139" s="545">
        <f>D129+D130</f>
        <v>0</v>
      </c>
      <c r="E139" s="545">
        <f>E129+E130+E131</f>
        <v>0</v>
      </c>
      <c r="F139" s="545">
        <f>F129+F130+F131+F132</f>
        <v>0</v>
      </c>
      <c r="G139" s="545">
        <f>G129+G130+G131+G132+G133</f>
        <v>0</v>
      </c>
      <c r="H139" s="545">
        <f>H129+H130+H131+H132+H133+H134</f>
        <v>7721.5599637599998</v>
      </c>
      <c r="I139" s="545">
        <f>I129+I130+I131+I132+I133+I134+I135</f>
        <v>27466.618488666489</v>
      </c>
      <c r="J139" s="545">
        <f>J129+J130+J131+J132+J133+J134+J135+J136</f>
        <v>27997.053012634035</v>
      </c>
      <c r="K139" s="545">
        <f>K129+K130+K131+K132+K133+K134+K135+K136+K137</f>
        <v>23017.644904565226</v>
      </c>
      <c r="L139" s="545">
        <f>SUM(L129:L138)</f>
        <v>20967.925887153193</v>
      </c>
      <c r="M139" s="545">
        <f>SUM(M129:M138)</f>
        <v>107170.80225677894</v>
      </c>
      <c r="T139" s="196"/>
      <c r="U139" s="196"/>
    </row>
    <row r="140" spans="2:21" s="27" customFormat="1" ht="24.75" hidden="1" customHeight="1">
      <c r="B140" s="561" t="s">
        <v>515</v>
      </c>
      <c r="C140" s="543">
        <f>'4.  2011-2014 LRAM'!BA132</f>
        <v>0</v>
      </c>
      <c r="D140" s="543">
        <f>'4.  2011-2014 LRAM'!BA272</f>
        <v>0</v>
      </c>
      <c r="E140" s="543">
        <f>'4.  2011-2014 LRAM'!BA409</f>
        <v>0</v>
      </c>
      <c r="F140" s="543">
        <f>'4.  2011-2014 LRAM'!BA546</f>
        <v>0</v>
      </c>
      <c r="G140" s="543">
        <f>'5.  2015-2027 LRAM'!AS205</f>
        <v>0</v>
      </c>
      <c r="H140" s="543">
        <f>'5.  2015-2027 LRAM'!AS396</f>
        <v>12494.291701760001</v>
      </c>
      <c r="I140" s="543">
        <f>'5.  2015-2027 LRAM'!AS590</f>
        <v>12136.365739119999</v>
      </c>
      <c r="J140" s="543">
        <f>'5.  2015-2027 LRAM'!AS781</f>
        <v>10928.880272079999</v>
      </c>
      <c r="K140" s="543">
        <f>'5.  2015-2027 LRAM'!AS977</f>
        <v>9672.2431206399997</v>
      </c>
      <c r="L140" s="543">
        <f>'5.  2015-2027 LRAM'!AS1173</f>
        <v>9007.7484122400001</v>
      </c>
      <c r="M140" s="545">
        <f>SUM(C140:L140)</f>
        <v>54239.52924584</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90.517520965591601</v>
      </c>
      <c r="M141" s="545">
        <f>SUM(C141:L141)</f>
        <v>90.517520965591601</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-4772.7317380000013</v>
      </c>
      <c r="I142" s="543">
        <f t="shared" si="9"/>
        <v>15330.252749546489</v>
      </c>
      <c r="J142" s="543">
        <f t="shared" si="9"/>
        <v>17068.172740554037</v>
      </c>
      <c r="K142" s="543">
        <f>K139-K140+K141</f>
        <v>13345.401783925226</v>
      </c>
      <c r="L142" s="543">
        <f>L139-L140+L141</f>
        <v>12050.694995878785</v>
      </c>
      <c r="M142" s="543">
        <f>M139-M140+M141</f>
        <v>53021.790531904539</v>
      </c>
    </row>
    <row r="143" spans="2:21" ht="15.6" hidden="1" customHeight="1"/>
    <row r="144" spans="2:21">
      <c r="B144" s="578"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967740</xdr:colOff>
                    <xdr:row>54</xdr:row>
                    <xdr:rowOff>30480</xdr:rowOff>
                  </from>
                  <to>
                    <xdr:col>2</xdr:col>
                    <xdr:colOff>1386840</xdr:colOff>
                    <xdr:row>55</xdr:row>
                    <xdr:rowOff>167640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967740</xdr:colOff>
                    <xdr:row>57</xdr:row>
                    <xdr:rowOff>30480</xdr:rowOff>
                  </from>
                  <to>
                    <xdr:col>2</xdr:col>
                    <xdr:colOff>1386840</xdr:colOff>
                    <xdr:row>58</xdr:row>
                    <xdr:rowOff>167640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967740</xdr:colOff>
                    <xdr:row>60</xdr:row>
                    <xdr:rowOff>30480</xdr:rowOff>
                  </from>
                  <to>
                    <xdr:col>2</xdr:col>
                    <xdr:colOff>1386840</xdr:colOff>
                    <xdr:row>61</xdr:row>
                    <xdr:rowOff>167640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967740</xdr:colOff>
                    <xdr:row>63</xdr:row>
                    <xdr:rowOff>30480</xdr:rowOff>
                  </from>
                  <to>
                    <xdr:col>2</xdr:col>
                    <xdr:colOff>1386840</xdr:colOff>
                    <xdr:row>64</xdr:row>
                    <xdr:rowOff>167640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967740</xdr:colOff>
                    <xdr:row>66</xdr:row>
                    <xdr:rowOff>30480</xdr:rowOff>
                  </from>
                  <to>
                    <xdr:col>2</xdr:col>
                    <xdr:colOff>1386840</xdr:colOff>
                    <xdr:row>67</xdr:row>
                    <xdr:rowOff>167640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967740</xdr:colOff>
                    <xdr:row>69</xdr:row>
                    <xdr:rowOff>38100</xdr:rowOff>
                  </from>
                  <to>
                    <xdr:col>2</xdr:col>
                    <xdr:colOff>1386840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967740</xdr:colOff>
                    <xdr:row>72</xdr:row>
                    <xdr:rowOff>38100</xdr:rowOff>
                  </from>
                  <to>
                    <xdr:col>2</xdr:col>
                    <xdr:colOff>1386840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967740</xdr:colOff>
                    <xdr:row>78</xdr:row>
                    <xdr:rowOff>76200</xdr:rowOff>
                  </from>
                  <to>
                    <xdr:col>2</xdr:col>
                    <xdr:colOff>1386840</xdr:colOff>
                    <xdr:row>80</xdr:row>
                    <xdr:rowOff>15240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967740</xdr:colOff>
                    <xdr:row>100</xdr:row>
                    <xdr:rowOff>30480</xdr:rowOff>
                  </from>
                  <to>
                    <xdr:col>2</xdr:col>
                    <xdr:colOff>1386840</xdr:colOff>
                    <xdr:row>101</xdr:row>
                    <xdr:rowOff>167640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967740</xdr:colOff>
                    <xdr:row>104</xdr:row>
                    <xdr:rowOff>30480</xdr:rowOff>
                  </from>
                  <to>
                    <xdr:col>2</xdr:col>
                    <xdr:colOff>1386840</xdr:colOff>
                    <xdr:row>105</xdr:row>
                    <xdr:rowOff>167640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967740</xdr:colOff>
                    <xdr:row>108</xdr:row>
                    <xdr:rowOff>30480</xdr:rowOff>
                  </from>
                  <to>
                    <xdr:col>2</xdr:col>
                    <xdr:colOff>1386840</xdr:colOff>
                    <xdr:row>109</xdr:row>
                    <xdr:rowOff>167640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967740</xdr:colOff>
                    <xdr:row>112</xdr:row>
                    <xdr:rowOff>30480</xdr:rowOff>
                  </from>
                  <to>
                    <xdr:col>2</xdr:col>
                    <xdr:colOff>1386840</xdr:colOff>
                    <xdr:row>113</xdr:row>
                    <xdr:rowOff>167640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967740</xdr:colOff>
                    <xdr:row>116</xdr:row>
                    <xdr:rowOff>53340</xdr:rowOff>
                  </from>
                  <to>
                    <xdr:col>2</xdr:col>
                    <xdr:colOff>1386840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967740</xdr:colOff>
                    <xdr:row>81</xdr:row>
                    <xdr:rowOff>76200</xdr:rowOff>
                  </from>
                  <to>
                    <xdr:col>2</xdr:col>
                    <xdr:colOff>1386840</xdr:colOff>
                    <xdr:row>83</xdr:row>
                    <xdr:rowOff>15240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967740</xdr:colOff>
                    <xdr:row>84</xdr:row>
                    <xdr:rowOff>76200</xdr:rowOff>
                  </from>
                  <to>
                    <xdr:col>2</xdr:col>
                    <xdr:colOff>1386840</xdr:colOff>
                    <xdr:row>86</xdr:row>
                    <xdr:rowOff>15240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967740</xdr:colOff>
                    <xdr:row>87</xdr:row>
                    <xdr:rowOff>76200</xdr:rowOff>
                  </from>
                  <to>
                    <xdr:col>2</xdr:col>
                    <xdr:colOff>1386840</xdr:colOff>
                    <xdr:row>89</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2" zoomScale="80" zoomScaleNormal="80" workbookViewId="0">
      <selection activeCell="E36" sqref="E36"/>
    </sheetView>
  </sheetViews>
  <sheetFormatPr defaultColWidth="9" defaultRowHeight="14.4"/>
  <cols>
    <col min="1" max="1" width="5.33203125" style="12" customWidth="1"/>
    <col min="2" max="2" width="27" style="12" customWidth="1"/>
    <col min="3" max="3" width="24.21875" style="12" customWidth="1"/>
    <col min="4" max="4" width="23.33203125" style="12" customWidth="1"/>
    <col min="5" max="5" width="28.6640625" style="12" customWidth="1"/>
    <col min="6" max="6" width="44" style="12" customWidth="1"/>
    <col min="7" max="7" width="72.6640625" style="12" customWidth="1"/>
    <col min="8" max="16384" width="9" style="12"/>
  </cols>
  <sheetData>
    <row r="13" spans="2:3" ht="15" thickBot="1"/>
    <row r="14" spans="2:3" ht="26.25" customHeight="1" thickBot="1">
      <c r="B14" s="526" t="s">
        <v>171</v>
      </c>
      <c r="C14" s="124" t="s">
        <v>175</v>
      </c>
    </row>
    <row r="15" spans="2:3" ht="26.25" customHeight="1" thickBot="1">
      <c r="C15" s="126" t="s">
        <v>405</v>
      </c>
    </row>
    <row r="16" spans="2:3" ht="27" customHeight="1" thickBot="1">
      <c r="C16" s="558" t="s">
        <v>548</v>
      </c>
    </row>
    <row r="19" spans="2:8" ht="15.6">
      <c r="B19" s="526" t="s">
        <v>601</v>
      </c>
    </row>
    <row r="20" spans="2:8" ht="13.5" customHeight="1"/>
    <row r="21" spans="2:8" ht="41.1" customHeight="1">
      <c r="B21" s="943" t="s">
        <v>654</v>
      </c>
      <c r="C21" s="943"/>
      <c r="D21" s="943"/>
      <c r="E21" s="943"/>
      <c r="F21" s="943"/>
      <c r="G21" s="943"/>
      <c r="H21" s="943"/>
    </row>
    <row r="23" spans="2:8" s="596" customFormat="1" ht="15.6">
      <c r="B23" s="606" t="s">
        <v>543</v>
      </c>
      <c r="C23" s="606" t="s">
        <v>558</v>
      </c>
      <c r="D23" s="606" t="s">
        <v>542</v>
      </c>
      <c r="E23" s="950" t="s">
        <v>34</v>
      </c>
      <c r="F23" s="951"/>
      <c r="G23" s="950" t="s">
        <v>541</v>
      </c>
      <c r="H23" s="951"/>
    </row>
    <row r="24" spans="2:8">
      <c r="B24" s="595">
        <v>1</v>
      </c>
      <c r="C24" s="630" t="s">
        <v>170</v>
      </c>
      <c r="D24" s="594" t="s">
        <v>1102</v>
      </c>
      <c r="E24" s="952" t="s">
        <v>1103</v>
      </c>
      <c r="F24" s="953"/>
      <c r="G24" s="954" t="s">
        <v>1104</v>
      </c>
      <c r="H24" s="955"/>
    </row>
    <row r="25" spans="2:8">
      <c r="B25" s="595">
        <v>2</v>
      </c>
      <c r="C25" s="630" t="s">
        <v>170</v>
      </c>
      <c r="D25" s="594" t="s">
        <v>1105</v>
      </c>
      <c r="E25" s="948" t="s">
        <v>1106</v>
      </c>
      <c r="F25" s="949"/>
      <c r="G25" s="954" t="s">
        <v>1107</v>
      </c>
      <c r="H25" s="955"/>
    </row>
    <row r="26" spans="2:8">
      <c r="B26" s="595">
        <v>3</v>
      </c>
      <c r="C26" s="630" t="s">
        <v>170</v>
      </c>
      <c r="D26" s="594" t="s">
        <v>1109</v>
      </c>
      <c r="E26" s="948" t="s">
        <v>1108</v>
      </c>
      <c r="F26" s="949"/>
      <c r="G26" s="954" t="s">
        <v>1125</v>
      </c>
      <c r="H26" s="955"/>
    </row>
    <row r="27" spans="2:8">
      <c r="B27" s="595">
        <v>4</v>
      </c>
      <c r="C27" s="630" t="s">
        <v>170</v>
      </c>
      <c r="D27" s="594" t="s">
        <v>1110</v>
      </c>
      <c r="E27" s="948" t="s">
        <v>1111</v>
      </c>
      <c r="F27" s="949"/>
      <c r="G27" s="954" t="s">
        <v>1112</v>
      </c>
      <c r="H27" s="955"/>
    </row>
    <row r="28" spans="2:8">
      <c r="B28" s="595">
        <v>5</v>
      </c>
      <c r="C28" s="630" t="s">
        <v>369</v>
      </c>
      <c r="D28" s="594" t="s">
        <v>1113</v>
      </c>
      <c r="E28" s="948" t="s">
        <v>1114</v>
      </c>
      <c r="F28" s="949"/>
      <c r="G28" s="954" t="s">
        <v>1115</v>
      </c>
      <c r="H28" s="955"/>
    </row>
    <row r="29" spans="2:8">
      <c r="B29" s="595">
        <v>6</v>
      </c>
      <c r="C29" s="630" t="s">
        <v>369</v>
      </c>
      <c r="D29" s="594" t="s">
        <v>1116</v>
      </c>
      <c r="E29" s="948" t="s">
        <v>1117</v>
      </c>
      <c r="F29" s="949"/>
      <c r="G29" s="954" t="s">
        <v>1115</v>
      </c>
      <c r="H29" s="955"/>
    </row>
    <row r="30" spans="2:8">
      <c r="B30" s="595">
        <v>7</v>
      </c>
      <c r="C30" s="630" t="s">
        <v>170</v>
      </c>
      <c r="D30" s="594" t="s">
        <v>1118</v>
      </c>
      <c r="E30" s="948" t="s">
        <v>1120</v>
      </c>
      <c r="F30" s="949"/>
      <c r="G30" s="954" t="s">
        <v>1119</v>
      </c>
      <c r="H30" s="955"/>
    </row>
    <row r="31" spans="2:8">
      <c r="B31" s="595">
        <v>8</v>
      </c>
      <c r="C31" s="630" t="s">
        <v>368</v>
      </c>
      <c r="D31" s="594" t="s">
        <v>1121</v>
      </c>
      <c r="E31" s="948" t="s">
        <v>1123</v>
      </c>
      <c r="F31" s="949"/>
      <c r="G31" s="954" t="s">
        <v>1122</v>
      </c>
      <c r="H31" s="955"/>
    </row>
    <row r="32" spans="2:8">
      <c r="B32" s="595">
        <v>9</v>
      </c>
      <c r="C32" s="630"/>
      <c r="D32" s="594"/>
      <c r="E32" s="948"/>
      <c r="F32" s="949"/>
      <c r="G32" s="954"/>
      <c r="H32" s="955"/>
    </row>
    <row r="33" spans="2:8">
      <c r="B33" s="595">
        <v>10</v>
      </c>
      <c r="C33" s="630"/>
      <c r="D33" s="594"/>
      <c r="E33" s="948"/>
      <c r="F33" s="949"/>
      <c r="G33" s="954"/>
      <c r="H33" s="955"/>
    </row>
    <row r="34" spans="2:8">
      <c r="B34" s="595" t="s">
        <v>477</v>
      </c>
      <c r="C34" s="630"/>
      <c r="D34" s="594"/>
      <c r="E34" s="948"/>
      <c r="F34" s="949"/>
      <c r="G34" s="954"/>
      <c r="H34" s="955"/>
    </row>
    <row r="36" spans="2:8" ht="30.75" customHeight="1">
      <c r="B36" s="526" t="s">
        <v>597</v>
      </c>
    </row>
    <row r="37" spans="2:8" ht="23.25" customHeight="1">
      <c r="B37" s="557" t="s">
        <v>602</v>
      </c>
      <c r="C37" s="593"/>
      <c r="D37" s="593"/>
      <c r="E37" s="593"/>
      <c r="F37" s="593"/>
      <c r="G37" s="593"/>
      <c r="H37" s="593"/>
    </row>
    <row r="39" spans="2:8" s="88" customFormat="1" ht="15.6">
      <c r="B39" s="606" t="s">
        <v>543</v>
      </c>
      <c r="C39" s="606" t="s">
        <v>558</v>
      </c>
      <c r="D39" s="606" t="s">
        <v>542</v>
      </c>
      <c r="E39" s="950" t="s">
        <v>34</v>
      </c>
      <c r="F39" s="951"/>
      <c r="G39" s="950" t="s">
        <v>541</v>
      </c>
      <c r="H39" s="951"/>
    </row>
    <row r="40" spans="2:8">
      <c r="B40" s="595">
        <v>1</v>
      </c>
      <c r="C40" s="630"/>
      <c r="D40" s="594"/>
      <c r="E40" s="948"/>
      <c r="F40" s="949"/>
      <c r="G40" s="954"/>
      <c r="H40" s="955"/>
    </row>
    <row r="41" spans="2:8">
      <c r="B41" s="595">
        <v>2</v>
      </c>
      <c r="C41" s="630"/>
      <c r="D41" s="594"/>
      <c r="E41" s="948"/>
      <c r="F41" s="949"/>
      <c r="G41" s="954"/>
      <c r="H41" s="955"/>
    </row>
    <row r="42" spans="2:8">
      <c r="B42" s="595">
        <v>3</v>
      </c>
      <c r="C42" s="630"/>
      <c r="D42" s="594"/>
      <c r="E42" s="948"/>
      <c r="F42" s="949"/>
      <c r="G42" s="954"/>
      <c r="H42" s="955"/>
    </row>
    <row r="43" spans="2:8">
      <c r="B43" s="595">
        <v>4</v>
      </c>
      <c r="C43" s="630"/>
      <c r="D43" s="594"/>
      <c r="E43" s="948"/>
      <c r="F43" s="949"/>
      <c r="G43" s="954"/>
      <c r="H43" s="955"/>
    </row>
    <row r="44" spans="2:8">
      <c r="B44" s="595">
        <v>5</v>
      </c>
      <c r="C44" s="630"/>
      <c r="D44" s="594"/>
      <c r="E44" s="948"/>
      <c r="F44" s="949"/>
      <c r="G44" s="954"/>
      <c r="H44" s="955"/>
    </row>
    <row r="45" spans="2:8">
      <c r="B45" s="595">
        <v>6</v>
      </c>
      <c r="C45" s="630"/>
      <c r="D45" s="594"/>
      <c r="E45" s="948"/>
      <c r="F45" s="949"/>
      <c r="G45" s="954"/>
      <c r="H45" s="955"/>
    </row>
    <row r="46" spans="2:8">
      <c r="B46" s="595">
        <v>7</v>
      </c>
      <c r="C46" s="630"/>
      <c r="D46" s="594"/>
      <c r="E46" s="948"/>
      <c r="F46" s="949"/>
      <c r="G46" s="954"/>
      <c r="H46" s="955"/>
    </row>
    <row r="47" spans="2:8">
      <c r="B47" s="595">
        <v>8</v>
      </c>
      <c r="C47" s="630"/>
      <c r="D47" s="594"/>
      <c r="E47" s="948"/>
      <c r="F47" s="949"/>
      <c r="G47" s="954"/>
      <c r="H47" s="955"/>
    </row>
    <row r="48" spans="2:8">
      <c r="B48" s="595">
        <v>9</v>
      </c>
      <c r="C48" s="630"/>
      <c r="D48" s="594"/>
      <c r="E48" s="948"/>
      <c r="F48" s="949"/>
      <c r="G48" s="954"/>
      <c r="H48" s="955"/>
    </row>
    <row r="49" spans="2:8">
      <c r="B49" s="595">
        <v>10</v>
      </c>
      <c r="C49" s="630"/>
      <c r="D49" s="594"/>
      <c r="E49" s="948"/>
      <c r="F49" s="949"/>
      <c r="G49" s="954"/>
      <c r="H49" s="955"/>
    </row>
    <row r="50" spans="2:8">
      <c r="B50" s="595" t="s">
        <v>477</v>
      </c>
      <c r="C50" s="630"/>
      <c r="D50" s="594"/>
      <c r="E50" s="948"/>
      <c r="F50" s="949"/>
      <c r="G50" s="954"/>
      <c r="H50" s="95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4" zoomScale="94" zoomScaleNormal="94" workbookViewId="0">
      <selection activeCell="C65" sqref="C65"/>
    </sheetView>
  </sheetViews>
  <sheetFormatPr defaultColWidth="9" defaultRowHeight="14.4"/>
  <cols>
    <col min="1" max="1" width="5.21875" style="12" customWidth="1"/>
    <col min="2" max="2" width="27.21875" style="10" customWidth="1"/>
    <col min="3" max="3" width="23" style="10" customWidth="1"/>
    <col min="4" max="4" width="32.21875" style="12" customWidth="1"/>
    <col min="5" max="5" width="26.21875" style="12" customWidth="1"/>
    <col min="6" max="6" width="24" style="12" customWidth="1"/>
    <col min="7" max="7" width="21.33203125" style="12" customWidth="1"/>
    <col min="8" max="8" width="24" style="12" customWidth="1"/>
    <col min="9" max="13" width="22" style="12" customWidth="1"/>
    <col min="14" max="14" width="26" style="12" customWidth="1"/>
    <col min="15" max="16" width="22" style="12" customWidth="1"/>
    <col min="17" max="17" width="16.21875" style="12" customWidth="1"/>
    <col min="18" max="18" width="13.6640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548</v>
      </c>
      <c r="P7" s="103"/>
      <c r="Q7" s="103"/>
    </row>
    <row r="8" spans="2:17" s="102" customFormat="1" ht="30" customHeight="1">
      <c r="D8" s="563"/>
      <c r="P8" s="103"/>
      <c r="Q8" s="103"/>
    </row>
    <row r="9" spans="2:17" s="2" customFormat="1" ht="24.75" customHeight="1">
      <c r="B9" s="116" t="s">
        <v>410</v>
      </c>
      <c r="C9" s="17"/>
      <c r="D9" s="451">
        <v>2016</v>
      </c>
    </row>
    <row r="10" spans="2:17" s="17" customFormat="1" ht="16.5" customHeight="1"/>
    <row r="11" spans="2:17" s="17" customFormat="1" ht="36.75" customHeight="1">
      <c r="B11" s="956" t="s">
        <v>880</v>
      </c>
      <c r="C11" s="956"/>
      <c r="D11" s="956"/>
      <c r="E11" s="956"/>
      <c r="F11" s="956"/>
      <c r="G11" s="956"/>
      <c r="H11" s="956"/>
      <c r="I11" s="956"/>
      <c r="J11" s="956"/>
      <c r="K11" s="956"/>
      <c r="L11" s="956"/>
      <c r="M11" s="956"/>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4,999 KW</v>
      </c>
      <c r="G13" s="240" t="str">
        <f>'1.  LRAMVA Summary'!G53</f>
        <v>Street Lighting</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540479.59400000004</v>
      </c>
      <c r="D15" s="447">
        <v>334349</v>
      </c>
      <c r="E15" s="447">
        <v>206130.59399999998</v>
      </c>
      <c r="F15" s="447"/>
      <c r="G15" s="447"/>
      <c r="H15" s="447"/>
      <c r="I15" s="447"/>
      <c r="J15" s="447"/>
      <c r="K15" s="447"/>
      <c r="L15" s="447"/>
      <c r="M15" s="447"/>
      <c r="N15" s="447"/>
      <c r="O15" s="447"/>
      <c r="P15" s="448"/>
      <c r="Q15" s="448"/>
    </row>
    <row r="16" spans="2:17" s="452" customFormat="1" ht="15.75" customHeight="1">
      <c r="B16" s="457" t="s">
        <v>28</v>
      </c>
      <c r="C16" s="612">
        <f>SUM(D16:Q16)</f>
        <v>462.99920000000003</v>
      </c>
      <c r="D16" s="446"/>
      <c r="E16" s="446"/>
      <c r="F16" s="446">
        <v>44.569200000000002</v>
      </c>
      <c r="G16" s="446">
        <v>418.43</v>
      </c>
      <c r="H16" s="446"/>
      <c r="I16" s="446"/>
      <c r="J16" s="446"/>
      <c r="K16" s="448"/>
      <c r="L16" s="448"/>
      <c r="M16" s="448"/>
      <c r="N16" s="448"/>
      <c r="O16" s="448"/>
      <c r="P16" s="448"/>
      <c r="Q16" s="448"/>
    </row>
    <row r="17" spans="2:17" s="17" customFormat="1" ht="15.75" customHeight="1"/>
    <row r="18" spans="2:17" s="25" customFormat="1" ht="15.75" customHeight="1">
      <c r="B18" s="188" t="s">
        <v>448</v>
      </c>
      <c r="C18" s="189"/>
      <c r="D18" s="189">
        <f t="shared" ref="D18:E18" si="0">IF(D14="kw",HLOOKUP(D14,D14:D16,3,FALSE),HLOOKUP(D14,D14:D16,2,FALSE))</f>
        <v>334349</v>
      </c>
      <c r="E18" s="189">
        <f t="shared" si="0"/>
        <v>206130.59399999998</v>
      </c>
      <c r="F18" s="189">
        <f>IF(F14="kw",HLOOKUP(F14,F14:F16,3,FALSE),HLOOKUP(F14,F14:F16,2,FALSE))</f>
        <v>44.569200000000002</v>
      </c>
      <c r="G18" s="189">
        <f t="shared" ref="G18:Q18" si="1">IF(G14="kw",HLOOKUP(G14,G14:G16,3,FALSE),HLOOKUP(G14,G14:G16,2,FALSE))</f>
        <v>418.43</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49999999999997" customHeight="1">
      <c r="B20" s="456" t="s">
        <v>648</v>
      </c>
      <c r="C20" s="449" t="s">
        <v>1004</v>
      </c>
      <c r="D20" s="450"/>
    </row>
    <row r="21" spans="2:17" s="434" customFormat="1" ht="21" customHeight="1">
      <c r="B21" s="456" t="s">
        <v>365</v>
      </c>
      <c r="C21" s="449" t="s">
        <v>1003</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56" t="s">
        <v>695</v>
      </c>
      <c r="C26" s="956"/>
      <c r="D26" s="956"/>
      <c r="E26" s="956"/>
      <c r="F26" s="956"/>
      <c r="G26" s="956"/>
      <c r="H26" s="956"/>
      <c r="I26" s="956"/>
      <c r="J26" s="956"/>
      <c r="K26" s="956"/>
      <c r="L26" s="956"/>
      <c r="M26" s="956"/>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4,999 KW</v>
      </c>
      <c r="G28" s="240" t="str">
        <f>'1.  LRAMVA Summary'!G53</f>
        <v>Street Lighting</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648</v>
      </c>
      <c r="C35" s="449"/>
      <c r="D35" s="450"/>
      <c r="E35" s="91"/>
      <c r="F35" s="91"/>
      <c r="G35" s="91"/>
      <c r="H35" s="91"/>
      <c r="I35" s="91"/>
      <c r="J35" s="91"/>
      <c r="K35" s="91"/>
      <c r="L35" s="91"/>
      <c r="M35" s="91"/>
      <c r="N35" s="91"/>
      <c r="O35" s="91"/>
      <c r="P35" s="91"/>
      <c r="Q35" s="91"/>
    </row>
    <row r="36" spans="2:32" s="434" customFormat="1" ht="21" customHeight="1">
      <c r="B36" s="456" t="s">
        <v>365</v>
      </c>
      <c r="C36" s="449" t="s">
        <v>412</v>
      </c>
      <c r="D36" s="450"/>
    </row>
    <row r="37" spans="2:32" s="17" customFormat="1" ht="15.75" customHeight="1">
      <c r="B37" s="163"/>
      <c r="C37" s="164"/>
      <c r="D37" s="160"/>
      <c r="R37" s="160"/>
    </row>
    <row r="38" spans="2:32" s="17" customFormat="1" ht="15.75" customHeight="1">
      <c r="B38" s="163"/>
      <c r="C38" s="163"/>
      <c r="D38" s="160"/>
      <c r="R38" s="160"/>
    </row>
    <row r="39" spans="2:32" s="20" customFormat="1" ht="15.6">
      <c r="B39" s="116" t="s">
        <v>450</v>
      </c>
      <c r="C39" s="35"/>
      <c r="D39" s="34"/>
      <c r="E39" s="39"/>
      <c r="F39" s="40"/>
    </row>
    <row r="40" spans="2:32" s="70" customFormat="1" ht="39" customHeight="1">
      <c r="B40" s="956" t="s">
        <v>595</v>
      </c>
      <c r="C40" s="956"/>
      <c r="D40" s="956"/>
      <c r="E40" s="956"/>
      <c r="F40" s="956"/>
      <c r="G40" s="956"/>
      <c r="H40" s="956"/>
      <c r="I40" s="956"/>
      <c r="J40" s="956"/>
      <c r="K40" s="956"/>
      <c r="L40" s="956"/>
      <c r="M40" s="956"/>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592</v>
      </c>
      <c r="D42" s="240" t="str">
        <f>'1.  LRAMVA Summary'!D53</f>
        <v>Residential</v>
      </c>
      <c r="E42" s="240" t="str">
        <f>'1.  LRAMVA Summary'!E53</f>
        <v>GS&lt;50 kW</v>
      </c>
      <c r="F42" s="240" t="str">
        <f>'1.  LRAMVA Summary'!F53</f>
        <v>GS 50 TO 4,999 KW</v>
      </c>
      <c r="G42" s="240" t="str">
        <f>'1.  LRAMVA Summary'!G53</f>
        <v>Street Lighting</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6">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3">
        <v>2016</v>
      </c>
      <c r="D49" s="187">
        <f t="shared" ref="D49:Q49" si="8">IF(ISBLANK($C$49),0,IF($C$49=$D$9,HLOOKUP(D43,D14:D18,5,FALSE),HLOOKUP(D43,D29:D33,5,FALSE)))</f>
        <v>334349</v>
      </c>
      <c r="E49" s="187">
        <f t="shared" si="8"/>
        <v>206130.59399999998</v>
      </c>
      <c r="F49" s="187">
        <f t="shared" si="8"/>
        <v>44.569200000000002</v>
      </c>
      <c r="G49" s="187">
        <f t="shared" si="8"/>
        <v>418.43</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3">
        <v>2016</v>
      </c>
      <c r="D50" s="187">
        <f t="shared" ref="D50:I50" si="9">IF(ISBLANK($C$50),0,IF($C$50=$D$9,HLOOKUP(D43,D14:D18,5,FALSE),HLOOKUP(D43,D29:D33,5,FALSE)))</f>
        <v>334349</v>
      </c>
      <c r="E50" s="187">
        <f t="shared" si="9"/>
        <v>206130.59399999998</v>
      </c>
      <c r="F50" s="187">
        <f t="shared" si="9"/>
        <v>44.569200000000002</v>
      </c>
      <c r="G50" s="187">
        <f t="shared" si="9"/>
        <v>418.43</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3">
        <v>2016</v>
      </c>
      <c r="D51" s="187">
        <f>IF(ISBLANK($C$51),0,IF($C$51=$D$9,HLOOKUP(D43,D14:D18,5,FALSE),HLOOKUP(D43,D29:D33,5,FALSE)))</f>
        <v>334349</v>
      </c>
      <c r="E51" s="187">
        <f t="shared" ref="E51:Q51" si="11">IF(ISBLANK($C$51),0,IF($C$51=$D$9,HLOOKUP(E43,E14:E18,5,FALSE),HLOOKUP(E43,E29:E33,5,FALSE)))</f>
        <v>206130.59399999998</v>
      </c>
      <c r="F51" s="187">
        <f t="shared" si="11"/>
        <v>44.569200000000002</v>
      </c>
      <c r="G51" s="187">
        <f t="shared" si="11"/>
        <v>418.43</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3">
        <v>2016</v>
      </c>
      <c r="D52" s="187">
        <f>IF(ISBLANK($C$52),0,IF($C$52=$D$9,HLOOKUP(D43,D14:D18,5,FALSE),HLOOKUP(D43,D29:D33,5,FALSE)))</f>
        <v>334349</v>
      </c>
      <c r="E52" s="187">
        <f t="shared" ref="E52:Q52" si="12">IF(ISBLANK($C$52),0,IF($C$52=$D$9,HLOOKUP(E43,E14:E18,5,FALSE),HLOOKUP(E43,E29:E33,5,FALSE)))</f>
        <v>206130.59399999998</v>
      </c>
      <c r="F52" s="187">
        <f t="shared" si="12"/>
        <v>44.569200000000002</v>
      </c>
      <c r="G52" s="187">
        <f t="shared" si="12"/>
        <v>418.43</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3">
        <v>2016</v>
      </c>
      <c r="D53" s="187">
        <f>IF(ISBLANK($C$53),0,IF($C$53=$D$9,HLOOKUP(D43,D14:D18,5,FALSE),HLOOKUP(D43,D29:D33,5,FALSE)))</f>
        <v>334349</v>
      </c>
      <c r="E53" s="187">
        <f t="shared" ref="E53:Q53" si="13">IF(ISBLANK($C$53),0,IF($C$53=$D$9,HLOOKUP(E43,E14:E18,5,FALSE),HLOOKUP(E43,E29:E33,5,FALSE)))</f>
        <v>206130.59399999998</v>
      </c>
      <c r="F53" s="187">
        <f t="shared" si="13"/>
        <v>44.569200000000002</v>
      </c>
      <c r="G53" s="187">
        <f t="shared" si="13"/>
        <v>418.43</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3">
        <v>2016</v>
      </c>
      <c r="D54" s="187">
        <f>IF(ISBLANK($C$54),0,IF($C$54=$D$9,HLOOKUP(D43,D14:D18,5,FALSE),HLOOKUP(D43,D29:D33,5,FALSE)))</f>
        <v>334349</v>
      </c>
      <c r="E54" s="187">
        <f>IF(ISBLANK($C$54),0,IF($C$54=$D$9,HLOOKUP(E43,E14:E18,5,FALSE),HLOOKUP(E43,E29:E33,5,FALSE)))</f>
        <v>206130.59399999998</v>
      </c>
      <c r="F54" s="187">
        <f>IF(ISBLANK($C$54),0,IF($C$54=$D$9,HLOOKUP(F43,F14:F18,5,FALSE),HLOOKUP(F43,F29:F33,5,FALSE)))</f>
        <v>44.569200000000002</v>
      </c>
      <c r="G54" s="187">
        <f>IF(ISBLANK($C$54),0,IF($C$54=$D$9,HLOOKUP(G43,G14:G18,5,FALSE),HLOOKUP(G43,G29:G33,5,FALSE)))</f>
        <v>418.43</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3">
        <v>2016</v>
      </c>
      <c r="D55" s="187">
        <f>IF(ISBLANK($C$55),0,IF($C$55=$D$9,HLOOKUP(D43,D14:D18,5,FALSE),HLOOKUP(D43,D29:D33,5,FALSE)))</f>
        <v>334349</v>
      </c>
      <c r="E55" s="187">
        <f>IF(ISBLANK($C$55),0,IF($C$55=$D$9,HLOOKUP(E43,E14:E18,5,FALSE),HLOOKUP(E43,E29:E33,5,FALSE)))</f>
        <v>206130.59399999998</v>
      </c>
      <c r="F55" s="187">
        <f>IF(ISBLANK($C$55),0,IF($C$55=$D$9,HLOOKUP(F43,F14:F18,5,FALSE),HLOOKUP(F43,F29:F33,5,FALSE)))</f>
        <v>44.569200000000002</v>
      </c>
      <c r="G55" s="187">
        <f t="shared" ref="G55:Q55" si="15">IF(ISBLANK($C$55),0,IF($C$55=$D$9,HLOOKUP(G43,G14:G18,5,FALSE),HLOOKUP(G43,G29:G33,5,FALSE)))</f>
        <v>418.43</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533</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11" zoomScale="81" zoomScaleNormal="81" workbookViewId="0">
      <pane xSplit="3" ySplit="7" topLeftCell="D123" activePane="bottomRight" state="frozenSplit"/>
      <selection activeCell="A11" sqref="A11"/>
      <selection pane="topRight" activeCell="D11" sqref="D11"/>
      <selection pane="bottomLeft" activeCell="A18" sqref="A18"/>
      <selection pane="bottomRight" activeCell="P30" sqref="P30"/>
    </sheetView>
  </sheetViews>
  <sheetFormatPr defaultColWidth="9" defaultRowHeight="14.4" outlineLevelRow="1"/>
  <cols>
    <col min="1" max="1" width="6.6640625" style="4" customWidth="1"/>
    <col min="2" max="2" width="36.664062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57" t="s">
        <v>171</v>
      </c>
      <c r="C4" s="83" t="s">
        <v>175</v>
      </c>
      <c r="D4" s="83"/>
      <c r="E4" s="49"/>
    </row>
    <row r="5" spans="1:25" s="18" customFormat="1" ht="26.25" hidden="1" customHeight="1" outlineLevel="1" thickBot="1">
      <c r="A5" s="4"/>
      <c r="B5" s="957"/>
      <c r="C5" s="84" t="s">
        <v>172</v>
      </c>
      <c r="D5" s="84"/>
      <c r="E5" s="49"/>
    </row>
    <row r="6" spans="1:25" ht="26.25" hidden="1" customHeight="1" outlineLevel="1" thickBot="1">
      <c r="B6" s="957"/>
      <c r="C6" s="963" t="s">
        <v>548</v>
      </c>
      <c r="D6" s="964"/>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524</v>
      </c>
      <c r="C8" s="583" t="s">
        <v>479</v>
      </c>
      <c r="D8" s="582"/>
      <c r="M8" s="6"/>
      <c r="N8" s="6"/>
      <c r="O8" s="6"/>
      <c r="P8" s="6"/>
      <c r="Q8" s="6"/>
      <c r="R8" s="6"/>
      <c r="S8" s="6"/>
      <c r="T8" s="6"/>
      <c r="U8" s="6"/>
      <c r="V8" s="6"/>
      <c r="W8" s="6"/>
      <c r="X8" s="6"/>
      <c r="Y8" s="6"/>
    </row>
    <row r="9" spans="1:25" s="18" customFormat="1" ht="19.5" hidden="1" customHeight="1" outlineLevel="1">
      <c r="A9" s="4"/>
      <c r="B9" s="529"/>
      <c r="C9" s="583" t="s">
        <v>525</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41"/>
    </row>
    <row r="12" spans="1:25" ht="58.5" customHeight="1">
      <c r="B12" s="965" t="s">
        <v>603</v>
      </c>
      <c r="C12" s="965"/>
      <c r="D12" s="965"/>
      <c r="E12" s="965"/>
      <c r="F12" s="965"/>
      <c r="G12" s="965"/>
      <c r="H12" s="965"/>
      <c r="I12" s="965"/>
      <c r="J12" s="965"/>
      <c r="K12" s="965"/>
      <c r="L12" s="965"/>
      <c r="M12" s="965"/>
      <c r="N12" s="965"/>
      <c r="O12" s="965"/>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1005</v>
      </c>
      <c r="E14" s="468" t="s">
        <v>1006</v>
      </c>
      <c r="F14" s="468" t="s">
        <v>1007</v>
      </c>
      <c r="G14" s="468" t="s">
        <v>1008</v>
      </c>
      <c r="H14" s="468" t="s">
        <v>1009</v>
      </c>
      <c r="I14" s="468" t="s">
        <v>1010</v>
      </c>
      <c r="J14" s="468" t="s">
        <v>1010</v>
      </c>
      <c r="K14" s="468" t="s">
        <v>1011</v>
      </c>
      <c r="L14" s="468" t="s">
        <v>1012</v>
      </c>
      <c r="M14" s="468" t="s">
        <v>1013</v>
      </c>
      <c r="N14" s="468" t="s">
        <v>1014</v>
      </c>
      <c r="O14" s="468" t="s">
        <v>1015</v>
      </c>
      <c r="P14" s="468" t="s">
        <v>997</v>
      </c>
    </row>
    <row r="15" spans="1:25" s="7" customFormat="1" ht="18.75" customHeight="1">
      <c r="B15" s="469" t="s">
        <v>188</v>
      </c>
      <c r="C15" s="958"/>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556</v>
      </c>
      <c r="C16" s="959"/>
      <c r="D16" s="765">
        <v>4</v>
      </c>
      <c r="E16" s="765">
        <v>4</v>
      </c>
      <c r="F16" s="765">
        <v>6</v>
      </c>
      <c r="G16" s="765">
        <v>4</v>
      </c>
      <c r="H16" s="765">
        <v>4</v>
      </c>
      <c r="I16" s="765">
        <v>4</v>
      </c>
      <c r="J16" s="765">
        <v>12</v>
      </c>
      <c r="K16" s="765">
        <v>6</v>
      </c>
      <c r="L16" s="765">
        <v>4</v>
      </c>
      <c r="M16" s="765">
        <v>4</v>
      </c>
      <c r="N16" s="765">
        <v>10</v>
      </c>
      <c r="O16" s="766">
        <v>5</v>
      </c>
      <c r="P16" s="904">
        <v>12</v>
      </c>
      <c r="Q16" s="109" t="s">
        <v>1124</v>
      </c>
    </row>
    <row r="17" spans="1:16" s="109" customFormat="1" ht="17.25" customHeight="1">
      <c r="B17" s="473" t="s">
        <v>557</v>
      </c>
      <c r="C17" s="960"/>
      <c r="D17" s="110">
        <f>12-D16</f>
        <v>8</v>
      </c>
      <c r="E17" s="110">
        <f>12-E16</f>
        <v>8</v>
      </c>
      <c r="F17" s="110">
        <f t="shared" ref="F17:K17" si="0">12-F16</f>
        <v>6</v>
      </c>
      <c r="G17" s="110">
        <f t="shared" si="0"/>
        <v>8</v>
      </c>
      <c r="H17" s="110">
        <f t="shared" si="0"/>
        <v>8</v>
      </c>
      <c r="I17" s="110">
        <f t="shared" si="0"/>
        <v>8</v>
      </c>
      <c r="J17" s="110">
        <f t="shared" si="0"/>
        <v>0</v>
      </c>
      <c r="K17" s="110">
        <f t="shared" si="0"/>
        <v>6</v>
      </c>
      <c r="L17" s="110">
        <f t="shared" ref="L17:O17" si="1">12-L16</f>
        <v>8</v>
      </c>
      <c r="M17" s="110">
        <f t="shared" si="1"/>
        <v>8</v>
      </c>
      <c r="N17" s="110">
        <f t="shared" si="1"/>
        <v>2</v>
      </c>
      <c r="O17" s="111">
        <f t="shared" si="1"/>
        <v>7</v>
      </c>
      <c r="P17" s="111">
        <f t="shared" ref="P17" si="2">12-P16</f>
        <v>0</v>
      </c>
    </row>
    <row r="18" spans="1:16" s="7" customFormat="1" ht="17.25" customHeight="1">
      <c r="B18" s="474" t="str">
        <f>'1.  LRAMVA Summary'!B30</f>
        <v>Residential</v>
      </c>
      <c r="C18" s="961" t="str">
        <f>'2. LRAMVA Threshold'!D43</f>
        <v>kWh</v>
      </c>
      <c r="D18" s="46"/>
      <c r="E18" s="46"/>
      <c r="F18" s="46"/>
      <c r="G18" s="46"/>
      <c r="H18" s="46"/>
      <c r="I18" s="46">
        <v>1.4999999999999999E-2</v>
      </c>
      <c r="J18" s="46">
        <v>1.4999999999999999E-2</v>
      </c>
      <c r="K18" s="46">
        <v>1.2200000000000001E-2</v>
      </c>
      <c r="L18" s="46">
        <v>8.2000000000000007E-3</v>
      </c>
      <c r="M18" s="46">
        <v>4.1000000000000003E-3</v>
      </c>
      <c r="N18" s="46">
        <v>0</v>
      </c>
      <c r="O18" s="69">
        <v>0</v>
      </c>
      <c r="P18" s="69"/>
    </row>
    <row r="19" spans="1:16" s="7" customFormat="1" ht="15" customHeight="1" outlineLevel="1">
      <c r="B19" s="525" t="s">
        <v>508</v>
      </c>
      <c r="C19" s="959"/>
      <c r="D19" s="46"/>
      <c r="E19" s="46"/>
      <c r="F19" s="46"/>
      <c r="G19" s="46"/>
      <c r="H19" s="46"/>
      <c r="I19" s="46"/>
      <c r="J19" s="46"/>
      <c r="K19" s="46"/>
      <c r="L19" s="46"/>
      <c r="M19" s="46"/>
      <c r="N19" s="46"/>
      <c r="O19" s="69"/>
      <c r="P19" s="69"/>
    </row>
    <row r="20" spans="1:16" s="7" customFormat="1" ht="15" customHeight="1" outlineLevel="1">
      <c r="B20" s="525" t="s">
        <v>509</v>
      </c>
      <c r="C20" s="959"/>
      <c r="D20" s="46"/>
      <c r="E20" s="46"/>
      <c r="F20" s="46"/>
      <c r="G20" s="46"/>
      <c r="H20" s="46"/>
      <c r="I20" s="46"/>
      <c r="J20" s="46"/>
      <c r="K20" s="46"/>
      <c r="L20" s="46"/>
      <c r="M20" s="46"/>
      <c r="N20" s="46"/>
      <c r="O20" s="69"/>
      <c r="P20" s="69"/>
    </row>
    <row r="21" spans="1:16" s="7" customFormat="1" ht="15" customHeight="1" outlineLevel="1">
      <c r="B21" s="525" t="s">
        <v>487</v>
      </c>
      <c r="C21" s="959"/>
      <c r="D21" s="46"/>
      <c r="E21" s="46"/>
      <c r="F21" s="46"/>
      <c r="G21" s="46"/>
      <c r="H21" s="46"/>
      <c r="I21" s="46"/>
      <c r="J21" s="46"/>
      <c r="K21" s="46"/>
      <c r="L21" s="46"/>
      <c r="M21" s="46"/>
      <c r="N21" s="46"/>
      <c r="O21" s="69"/>
      <c r="P21" s="69"/>
    </row>
    <row r="22" spans="1:16" s="7" customFormat="1" ht="14.25" customHeight="1">
      <c r="B22" s="525" t="s">
        <v>510</v>
      </c>
      <c r="C22" s="962"/>
      <c r="D22" s="65">
        <f>SUM(D18:D21)</f>
        <v>0</v>
      </c>
      <c r="E22" s="65">
        <f t="shared" ref="E22:P22" si="3">SUM(E18:E21)</f>
        <v>0</v>
      </c>
      <c r="F22" s="65">
        <f t="shared" si="3"/>
        <v>0</v>
      </c>
      <c r="G22" s="65">
        <f t="shared" si="3"/>
        <v>0</v>
      </c>
      <c r="H22" s="65">
        <f t="shared" si="3"/>
        <v>0</v>
      </c>
      <c r="I22" s="65">
        <f t="shared" si="3"/>
        <v>1.4999999999999999E-2</v>
      </c>
      <c r="J22" s="65">
        <f t="shared" si="3"/>
        <v>1.4999999999999999E-2</v>
      </c>
      <c r="K22" s="65">
        <f t="shared" si="3"/>
        <v>1.2200000000000001E-2</v>
      </c>
      <c r="L22" s="65">
        <f t="shared" si="3"/>
        <v>8.2000000000000007E-3</v>
      </c>
      <c r="M22" s="65">
        <f t="shared" si="3"/>
        <v>4.1000000000000003E-3</v>
      </c>
      <c r="N22" s="65">
        <f t="shared" si="3"/>
        <v>0</v>
      </c>
      <c r="O22" s="65">
        <f t="shared" si="3"/>
        <v>0</v>
      </c>
      <c r="P22" s="65">
        <f t="shared" si="3"/>
        <v>0</v>
      </c>
    </row>
    <row r="23" spans="1:16" s="63" customFormat="1">
      <c r="A23" s="62"/>
      <c r="B23" s="484" t="s">
        <v>511</v>
      </c>
      <c r="C23" s="476"/>
      <c r="D23" s="477"/>
      <c r="E23" s="478">
        <f>ROUND(SUM(D22*E16+E22*E17)/12,4)</f>
        <v>0</v>
      </c>
      <c r="F23" s="478">
        <f t="shared" ref="F23:P23" si="4">ROUND(SUM(E22*F16+F22*F17)/12,4)</f>
        <v>0</v>
      </c>
      <c r="G23" s="478">
        <f t="shared" si="4"/>
        <v>0</v>
      </c>
      <c r="H23" s="478">
        <f t="shared" si="4"/>
        <v>0</v>
      </c>
      <c r="I23" s="478">
        <f t="shared" si="4"/>
        <v>0.01</v>
      </c>
      <c r="J23" s="478">
        <f t="shared" si="4"/>
        <v>1.4999999999999999E-2</v>
      </c>
      <c r="K23" s="478">
        <f t="shared" si="4"/>
        <v>1.3599999999999999E-2</v>
      </c>
      <c r="L23" s="478">
        <f t="shared" si="4"/>
        <v>9.4999999999999998E-3</v>
      </c>
      <c r="M23" s="478">
        <f t="shared" si="4"/>
        <v>5.4999999999999997E-3</v>
      </c>
      <c r="N23" s="478">
        <f t="shared" si="4"/>
        <v>3.3999999999999998E-3</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61" t="str">
        <f>'2. LRAMVA Threshold'!E43</f>
        <v>kWh</v>
      </c>
      <c r="D25" s="46"/>
      <c r="E25" s="46"/>
      <c r="F25" s="46"/>
      <c r="G25" s="46"/>
      <c r="H25" s="46"/>
      <c r="I25" s="46">
        <v>9.1999999999999998E-3</v>
      </c>
      <c r="J25" s="46">
        <v>9.1999999999999998E-3</v>
      </c>
      <c r="K25" s="46">
        <v>1.0999999999999999E-2</v>
      </c>
      <c r="L25" s="46">
        <v>1.11E-2</v>
      </c>
      <c r="M25" s="46">
        <v>1.12E-2</v>
      </c>
      <c r="N25" s="46">
        <v>1.14E-2</v>
      </c>
      <c r="O25" s="46">
        <v>1.1599999999999999E-2</v>
      </c>
      <c r="P25" s="46">
        <v>1.6199999999999999E-2</v>
      </c>
    </row>
    <row r="26" spans="1:16" s="18" customFormat="1" outlineLevel="1">
      <c r="A26" s="4"/>
      <c r="B26" s="525" t="s">
        <v>508</v>
      </c>
      <c r="C26" s="959"/>
      <c r="D26" s="46"/>
      <c r="E26" s="46"/>
      <c r="F26" s="46"/>
      <c r="G26" s="46"/>
      <c r="H26" s="46"/>
      <c r="I26" s="46"/>
      <c r="J26" s="46"/>
      <c r="K26" s="46"/>
      <c r="L26" s="46"/>
      <c r="M26" s="46"/>
      <c r="N26" s="46"/>
      <c r="O26" s="46"/>
      <c r="P26" s="46"/>
    </row>
    <row r="27" spans="1:16" s="18" customFormat="1" outlineLevel="1">
      <c r="A27" s="4"/>
      <c r="B27" s="525" t="s">
        <v>509</v>
      </c>
      <c r="C27" s="959"/>
      <c r="D27" s="46"/>
      <c r="E27" s="46"/>
      <c r="F27" s="46"/>
      <c r="G27" s="46"/>
      <c r="H27" s="46"/>
      <c r="I27" s="46"/>
      <c r="J27" s="46"/>
      <c r="K27" s="46"/>
      <c r="L27" s="46"/>
      <c r="M27" s="46"/>
      <c r="N27" s="46"/>
      <c r="O27" s="46"/>
      <c r="P27" s="46"/>
    </row>
    <row r="28" spans="1:16" s="18" customFormat="1" outlineLevel="1">
      <c r="A28" s="4"/>
      <c r="B28" s="525" t="s">
        <v>487</v>
      </c>
      <c r="C28" s="959"/>
      <c r="D28" s="46"/>
      <c r="E28" s="46"/>
      <c r="F28" s="46"/>
      <c r="G28" s="46"/>
      <c r="H28" s="46"/>
      <c r="I28" s="46"/>
      <c r="J28" s="46"/>
      <c r="K28" s="46"/>
      <c r="L28" s="46"/>
      <c r="M28" s="46"/>
      <c r="N28" s="46"/>
      <c r="O28" s="46"/>
      <c r="P28" s="46"/>
    </row>
    <row r="29" spans="1:16" s="18" customFormat="1">
      <c r="A29" s="4"/>
      <c r="B29" s="525" t="s">
        <v>510</v>
      </c>
      <c r="C29" s="962"/>
      <c r="D29" s="65">
        <f>SUM(D25:D28)</f>
        <v>0</v>
      </c>
      <c r="E29" s="65">
        <f t="shared" ref="E29:I29" si="5">SUM(E25:E28)</f>
        <v>0</v>
      </c>
      <c r="F29" s="65">
        <f t="shared" si="5"/>
        <v>0</v>
      </c>
      <c r="G29" s="65">
        <f t="shared" si="5"/>
        <v>0</v>
      </c>
      <c r="H29" s="65">
        <f t="shared" si="5"/>
        <v>0</v>
      </c>
      <c r="I29" s="65">
        <f t="shared" si="5"/>
        <v>9.1999999999999998E-3</v>
      </c>
      <c r="J29" s="65">
        <f t="shared" ref="J29:P29" si="6">SUM(J25:J28)</f>
        <v>9.1999999999999998E-3</v>
      </c>
      <c r="K29" s="65">
        <f t="shared" si="6"/>
        <v>1.0999999999999999E-2</v>
      </c>
      <c r="L29" s="65">
        <f t="shared" si="6"/>
        <v>1.11E-2</v>
      </c>
      <c r="M29" s="65">
        <f t="shared" si="6"/>
        <v>1.12E-2</v>
      </c>
      <c r="N29" s="65">
        <f t="shared" si="6"/>
        <v>1.14E-2</v>
      </c>
      <c r="O29" s="65">
        <f t="shared" si="6"/>
        <v>1.1599999999999999E-2</v>
      </c>
      <c r="P29" s="65">
        <f t="shared" si="6"/>
        <v>1.6199999999999999E-2</v>
      </c>
    </row>
    <row r="30" spans="1:16" s="18" customFormat="1">
      <c r="A30" s="4"/>
      <c r="B30" s="484" t="s">
        <v>511</v>
      </c>
      <c r="C30" s="481"/>
      <c r="D30" s="71"/>
      <c r="E30" s="478">
        <f>ROUND(SUM(D29*E16+E29*E17)/12,4)</f>
        <v>0</v>
      </c>
      <c r="F30" s="478">
        <f t="shared" ref="F30:O30" si="7">ROUND(SUM(E29*F16+F29*F17)/12,4)</f>
        <v>0</v>
      </c>
      <c r="G30" s="478">
        <f t="shared" si="7"/>
        <v>0</v>
      </c>
      <c r="H30" s="478">
        <f t="shared" si="7"/>
        <v>0</v>
      </c>
      <c r="I30" s="478">
        <f t="shared" si="7"/>
        <v>6.1000000000000004E-3</v>
      </c>
      <c r="J30" s="478">
        <f t="shared" si="7"/>
        <v>9.1999999999999998E-3</v>
      </c>
      <c r="K30" s="478">
        <f t="shared" si="7"/>
        <v>1.01E-2</v>
      </c>
      <c r="L30" s="478">
        <f t="shared" si="7"/>
        <v>1.11E-2</v>
      </c>
      <c r="M30" s="478">
        <f t="shared" si="7"/>
        <v>1.12E-2</v>
      </c>
      <c r="N30" s="478">
        <f t="shared" si="7"/>
        <v>1.12E-2</v>
      </c>
      <c r="O30" s="478">
        <f t="shared" si="7"/>
        <v>1.15E-2</v>
      </c>
      <c r="P30" s="478">
        <f>ROUND(SUM(O29*P16+P29*P17)/12,4)</f>
        <v>1.1599999999999999E-2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TO 4,999 KW</v>
      </c>
      <c r="C32" s="961" t="str">
        <f>'2. LRAMVA Threshold'!F43</f>
        <v>kW</v>
      </c>
      <c r="D32" s="46"/>
      <c r="E32" s="46"/>
      <c r="F32" s="46"/>
      <c r="G32" s="46"/>
      <c r="H32" s="46"/>
      <c r="I32" s="46">
        <v>1.9538</v>
      </c>
      <c r="J32" s="46">
        <v>1.9538</v>
      </c>
      <c r="K32" s="46">
        <v>2.2393999999999998</v>
      </c>
      <c r="L32" s="46">
        <v>2.2595999999999998</v>
      </c>
      <c r="M32" s="46">
        <v>2.2867000000000002</v>
      </c>
      <c r="N32" s="46">
        <v>2.3256000000000001</v>
      </c>
      <c r="O32" s="46">
        <v>2.3698000000000001</v>
      </c>
      <c r="P32" s="46">
        <v>3.0461</v>
      </c>
    </row>
    <row r="33" spans="1:16" s="18" customFormat="1" outlineLevel="1">
      <c r="A33" s="4"/>
      <c r="B33" s="525" t="s">
        <v>508</v>
      </c>
      <c r="C33" s="959"/>
      <c r="D33" s="46"/>
      <c r="E33" s="46"/>
      <c r="F33" s="46"/>
      <c r="G33" s="46"/>
      <c r="H33" s="46"/>
      <c r="I33" s="46"/>
      <c r="J33" s="46"/>
      <c r="K33" s="46"/>
      <c r="L33" s="46"/>
      <c r="M33" s="46"/>
      <c r="N33" s="46"/>
      <c r="O33" s="46"/>
      <c r="P33" s="46"/>
    </row>
    <row r="34" spans="1:16" s="18" customFormat="1" outlineLevel="1">
      <c r="A34" s="4"/>
      <c r="B34" s="525" t="s">
        <v>509</v>
      </c>
      <c r="C34" s="959"/>
      <c r="D34" s="46"/>
      <c r="E34" s="46"/>
      <c r="F34" s="46"/>
      <c r="G34" s="46"/>
      <c r="H34" s="46"/>
      <c r="I34" s="46"/>
      <c r="J34" s="46"/>
      <c r="K34" s="46"/>
      <c r="L34" s="46"/>
      <c r="M34" s="46"/>
      <c r="N34" s="46"/>
      <c r="O34" s="46"/>
      <c r="P34" s="46"/>
    </row>
    <row r="35" spans="1:16" s="18" customFormat="1" outlineLevel="1">
      <c r="A35" s="4"/>
      <c r="B35" s="525" t="s">
        <v>487</v>
      </c>
      <c r="C35" s="959"/>
      <c r="D35" s="46"/>
      <c r="E35" s="46"/>
      <c r="F35" s="46"/>
      <c r="G35" s="46"/>
      <c r="H35" s="46"/>
      <c r="I35" s="46"/>
      <c r="J35" s="46"/>
      <c r="K35" s="46"/>
      <c r="L35" s="46"/>
      <c r="M35" s="46"/>
      <c r="N35" s="46"/>
      <c r="O35" s="46"/>
      <c r="P35" s="46"/>
    </row>
    <row r="36" spans="1:16" s="18" customFormat="1">
      <c r="A36" s="4"/>
      <c r="B36" s="525" t="s">
        <v>510</v>
      </c>
      <c r="C36" s="962"/>
      <c r="D36" s="65">
        <f>SUM(D32:D35)</f>
        <v>0</v>
      </c>
      <c r="E36" s="65">
        <f>SUM(E32:E35)</f>
        <v>0</v>
      </c>
      <c r="F36" s="65">
        <f t="shared" ref="F36:H36" si="8">SUM(F32:F35)</f>
        <v>0</v>
      </c>
      <c r="G36" s="65">
        <f t="shared" si="8"/>
        <v>0</v>
      </c>
      <c r="H36" s="65">
        <f t="shared" si="8"/>
        <v>0</v>
      </c>
      <c r="I36" s="65">
        <f t="shared" ref="I36:M36" si="9">SUM(I32:I35)</f>
        <v>1.9538</v>
      </c>
      <c r="J36" s="65">
        <f>SUM(J32:J35)</f>
        <v>1.9538</v>
      </c>
      <c r="K36" s="65">
        <f>SUM(K32:K35)</f>
        <v>2.2393999999999998</v>
      </c>
      <c r="L36" s="65">
        <f t="shared" si="9"/>
        <v>2.2595999999999998</v>
      </c>
      <c r="M36" s="65">
        <f t="shared" si="9"/>
        <v>2.2867000000000002</v>
      </c>
      <c r="N36" s="65">
        <f>SUM(N32:N35)</f>
        <v>2.3256000000000001</v>
      </c>
      <c r="O36" s="65">
        <f>SUM(O32:O35)</f>
        <v>2.3698000000000001</v>
      </c>
      <c r="P36" s="65">
        <f t="shared" ref="P36" si="10">SUM(P32:P35)</f>
        <v>3.0461</v>
      </c>
    </row>
    <row r="37" spans="1:16" s="18" customFormat="1">
      <c r="A37" s="4"/>
      <c r="B37" s="484" t="s">
        <v>511</v>
      </c>
      <c r="C37" s="481"/>
      <c r="D37" s="71"/>
      <c r="E37" s="478">
        <f t="shared" ref="E37:M37" si="11">ROUND(SUM(D36*E16+E36*E17)/12,4)</f>
        <v>0</v>
      </c>
      <c r="F37" s="478">
        <f t="shared" si="11"/>
        <v>0</v>
      </c>
      <c r="G37" s="478">
        <f t="shared" si="11"/>
        <v>0</v>
      </c>
      <c r="H37" s="478">
        <f t="shared" si="11"/>
        <v>0</v>
      </c>
      <c r="I37" s="478">
        <f>ROUND(SUM(H36*I16+I36*I17)/12,4)</f>
        <v>1.3025</v>
      </c>
      <c r="J37" s="478">
        <f t="shared" si="11"/>
        <v>1.9538</v>
      </c>
      <c r="K37" s="478">
        <f t="shared" si="11"/>
        <v>2.0966</v>
      </c>
      <c r="L37" s="478">
        <f t="shared" si="11"/>
        <v>2.2528999999999999</v>
      </c>
      <c r="M37" s="478">
        <f t="shared" si="11"/>
        <v>2.2776999999999998</v>
      </c>
      <c r="N37" s="478">
        <f>ROUND(SUM(M36*N16+N36*N17)/12,4)</f>
        <v>2.2932000000000001</v>
      </c>
      <c r="O37" s="478">
        <f t="shared" ref="O37" si="12">ROUND(SUM(N36*O16+O36*O17)/12,4)</f>
        <v>2.3513999999999999</v>
      </c>
      <c r="P37" s="478">
        <f>ROUND(SUM(O36*P16+P36*P17)/12,4)</f>
        <v>2.3698000000000001</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Street Lighting</v>
      </c>
      <c r="C39" s="961" t="str">
        <f>'2. LRAMVA Threshold'!G43</f>
        <v>kW</v>
      </c>
      <c r="D39" s="46"/>
      <c r="E39" s="46"/>
      <c r="F39" s="46"/>
      <c r="G39" s="46"/>
      <c r="H39" s="46"/>
      <c r="I39" s="46">
        <v>13.133800000000001</v>
      </c>
      <c r="J39" s="46">
        <v>13.133800000000001</v>
      </c>
      <c r="K39" s="46">
        <v>12.7431</v>
      </c>
      <c r="L39" s="46">
        <v>12.857799999999999</v>
      </c>
      <c r="M39" s="46">
        <v>13.0121</v>
      </c>
      <c r="N39" s="46">
        <v>13.2333</v>
      </c>
      <c r="O39" s="46">
        <v>13.4847</v>
      </c>
      <c r="P39" s="46">
        <v>15.881</v>
      </c>
    </row>
    <row r="40" spans="1:16" s="18" customFormat="1" outlineLevel="1">
      <c r="A40" s="4"/>
      <c r="B40" s="525" t="s">
        <v>508</v>
      </c>
      <c r="C40" s="959"/>
      <c r="D40" s="46"/>
      <c r="E40" s="46"/>
      <c r="F40" s="46"/>
      <c r="G40" s="46"/>
      <c r="H40" s="46"/>
      <c r="I40" s="46"/>
      <c r="J40" s="46"/>
      <c r="K40" s="46"/>
      <c r="L40" s="46"/>
      <c r="M40" s="46"/>
      <c r="N40" s="46"/>
      <c r="O40" s="46"/>
      <c r="P40" s="46"/>
    </row>
    <row r="41" spans="1:16" s="18" customFormat="1" outlineLevel="1">
      <c r="A41" s="4"/>
      <c r="B41" s="525" t="s">
        <v>509</v>
      </c>
      <c r="C41" s="959"/>
      <c r="D41" s="46"/>
      <c r="E41" s="46"/>
      <c r="F41" s="46"/>
      <c r="G41" s="46"/>
      <c r="H41" s="46"/>
      <c r="I41" s="46"/>
      <c r="J41" s="46"/>
      <c r="K41" s="46"/>
      <c r="L41" s="46"/>
      <c r="M41" s="46"/>
      <c r="N41" s="46"/>
      <c r="O41" s="46"/>
      <c r="P41" s="46"/>
    </row>
    <row r="42" spans="1:16" s="18" customFormat="1" outlineLevel="1">
      <c r="A42" s="4"/>
      <c r="B42" s="525" t="s">
        <v>487</v>
      </c>
      <c r="C42" s="959"/>
      <c r="D42" s="46"/>
      <c r="E42" s="46"/>
      <c r="F42" s="46"/>
      <c r="G42" s="46"/>
      <c r="H42" s="46"/>
      <c r="I42" s="46"/>
      <c r="J42" s="46"/>
      <c r="K42" s="46"/>
      <c r="L42" s="46"/>
      <c r="M42" s="46"/>
      <c r="N42" s="46"/>
      <c r="O42" s="46"/>
      <c r="P42" s="46"/>
    </row>
    <row r="43" spans="1:16" s="18" customFormat="1">
      <c r="A43" s="4"/>
      <c r="B43" s="525" t="s">
        <v>510</v>
      </c>
      <c r="C43" s="962"/>
      <c r="D43" s="65">
        <f>SUM(D39:D42)</f>
        <v>0</v>
      </c>
      <c r="E43" s="65">
        <f t="shared" ref="E43:H43" si="13">SUM(E39:E42)</f>
        <v>0</v>
      </c>
      <c r="F43" s="65">
        <f t="shared" si="13"/>
        <v>0</v>
      </c>
      <c r="G43" s="65">
        <f t="shared" si="13"/>
        <v>0</v>
      </c>
      <c r="H43" s="65">
        <f t="shared" si="13"/>
        <v>0</v>
      </c>
      <c r="I43" s="65">
        <f t="shared" ref="I43:P43" si="14">SUM(I39:I42)</f>
        <v>13.133800000000001</v>
      </c>
      <c r="J43" s="65">
        <f t="shared" si="14"/>
        <v>13.133800000000001</v>
      </c>
      <c r="K43" s="65">
        <f t="shared" si="14"/>
        <v>12.7431</v>
      </c>
      <c r="L43" s="65">
        <f t="shared" si="14"/>
        <v>12.857799999999999</v>
      </c>
      <c r="M43" s="65">
        <f t="shared" si="14"/>
        <v>13.0121</v>
      </c>
      <c r="N43" s="65">
        <f t="shared" si="14"/>
        <v>13.2333</v>
      </c>
      <c r="O43" s="65">
        <f t="shared" si="14"/>
        <v>13.4847</v>
      </c>
      <c r="P43" s="65">
        <f t="shared" si="14"/>
        <v>15.881</v>
      </c>
    </row>
    <row r="44" spans="1:16" s="14" customFormat="1">
      <c r="A44" s="72"/>
      <c r="B44" s="484" t="s">
        <v>511</v>
      </c>
      <c r="C44" s="481"/>
      <c r="D44" s="71"/>
      <c r="E44" s="478">
        <f t="shared" ref="E44:H44" si="15">ROUND(SUM(D43*E16+E43*E17)/12,4)</f>
        <v>0</v>
      </c>
      <c r="F44" s="478">
        <f t="shared" si="15"/>
        <v>0</v>
      </c>
      <c r="G44" s="478">
        <f t="shared" si="15"/>
        <v>0</v>
      </c>
      <c r="H44" s="478">
        <f t="shared" si="15"/>
        <v>0</v>
      </c>
      <c r="I44" s="478">
        <f>ROUND(SUM(H43*I16+I43*I17)/12,4)</f>
        <v>8.7559000000000005</v>
      </c>
      <c r="J44" s="478">
        <f>ROUND(SUM(I43*J16+J43*J17)/12,4)</f>
        <v>13.133800000000001</v>
      </c>
      <c r="K44" s="478">
        <f t="shared" ref="K44" si="16">ROUND(SUM(J43*K16+K43*K17)/12,4)</f>
        <v>12.938499999999999</v>
      </c>
      <c r="L44" s="478">
        <f>ROUND(SUM(K43*L16+L43*L17)/12,4)</f>
        <v>12.819599999999999</v>
      </c>
      <c r="M44" s="478">
        <f>ROUND(SUM(L43*M16+M43*M17)/12,4)</f>
        <v>12.960699999999999</v>
      </c>
      <c r="N44" s="478">
        <f>ROUND(SUM(M43*N16+N43*N17)/12,4)</f>
        <v>13.048999999999999</v>
      </c>
      <c r="O44" s="478">
        <f>ROUND(SUM(N43*O16+O43*O17)/12,4)</f>
        <v>13.38</v>
      </c>
      <c r="P44" s="478">
        <f>ROUND(SUM(O43*P16+P43*P17)/12,4)</f>
        <v>13.4847</v>
      </c>
    </row>
    <row r="45" spans="1:16" s="70" customFormat="1">
      <c r="A45" s="72"/>
      <c r="B45" s="484"/>
      <c r="C45" s="481"/>
      <c r="D45" s="71"/>
      <c r="E45" s="71"/>
      <c r="F45" s="71"/>
      <c r="G45" s="71"/>
      <c r="H45" s="71"/>
      <c r="I45" s="71"/>
      <c r="J45" s="71"/>
      <c r="K45" s="71"/>
      <c r="L45" s="480"/>
      <c r="M45" s="480"/>
      <c r="N45" s="480"/>
      <c r="O45" s="480"/>
      <c r="P45" s="480"/>
    </row>
    <row r="46" spans="1:16" s="64" customFormat="1">
      <c r="A46" s="62"/>
      <c r="B46" s="592">
        <f>'1.  LRAMVA Summary'!B34</f>
        <v>0</v>
      </c>
      <c r="C46" s="961">
        <f>'2. LRAMVA Threshold'!H43</f>
        <v>0</v>
      </c>
      <c r="D46" s="46"/>
      <c r="E46" s="46"/>
      <c r="F46" s="46"/>
      <c r="G46" s="46"/>
      <c r="H46" s="46"/>
      <c r="I46" s="46"/>
      <c r="J46" s="46"/>
      <c r="K46" s="46"/>
      <c r="L46" s="46"/>
      <c r="M46" s="46"/>
      <c r="N46" s="46"/>
      <c r="O46" s="46"/>
      <c r="P46" s="46"/>
    </row>
    <row r="47" spans="1:16" s="18" customFormat="1" outlineLevel="1">
      <c r="A47" s="4"/>
      <c r="B47" s="525" t="s">
        <v>508</v>
      </c>
      <c r="C47" s="959"/>
      <c r="D47" s="46"/>
      <c r="E47" s="46"/>
      <c r="F47" s="46"/>
      <c r="G47" s="46"/>
      <c r="H47" s="46"/>
      <c r="I47" s="46"/>
      <c r="J47" s="46"/>
      <c r="K47" s="46"/>
      <c r="L47" s="46"/>
      <c r="M47" s="46"/>
      <c r="N47" s="46"/>
      <c r="O47" s="46"/>
      <c r="P47" s="46"/>
    </row>
    <row r="48" spans="1:16" s="18" customFormat="1" outlineLevel="1">
      <c r="A48" s="4"/>
      <c r="B48" s="525" t="s">
        <v>509</v>
      </c>
      <c r="C48" s="959"/>
      <c r="D48" s="46"/>
      <c r="E48" s="46"/>
      <c r="F48" s="46"/>
      <c r="G48" s="46"/>
      <c r="H48" s="46"/>
      <c r="I48" s="46"/>
      <c r="J48" s="46"/>
      <c r="K48" s="46"/>
      <c r="L48" s="46"/>
      <c r="M48" s="46"/>
      <c r="N48" s="46"/>
      <c r="O48" s="46"/>
      <c r="P48" s="46"/>
    </row>
    <row r="49" spans="1:16" s="18" customFormat="1" outlineLevel="1">
      <c r="A49" s="4"/>
      <c r="B49" s="525" t="s">
        <v>487</v>
      </c>
      <c r="C49" s="959"/>
      <c r="D49" s="46"/>
      <c r="E49" s="46"/>
      <c r="F49" s="46"/>
      <c r="G49" s="46"/>
      <c r="H49" s="46"/>
      <c r="I49" s="46"/>
      <c r="J49" s="46"/>
      <c r="K49" s="46"/>
      <c r="L49" s="46"/>
      <c r="M49" s="46"/>
      <c r="N49" s="46"/>
      <c r="O49" s="46"/>
      <c r="P49" s="46"/>
    </row>
    <row r="50" spans="1:16" s="18" customFormat="1">
      <c r="A50" s="4"/>
      <c r="B50" s="525" t="s">
        <v>510</v>
      </c>
      <c r="C50" s="962"/>
      <c r="D50" s="65">
        <f>SUM(D46:D49)</f>
        <v>0</v>
      </c>
      <c r="E50" s="65">
        <f t="shared" ref="E50:N50" si="17">SUM(E46:E49)</f>
        <v>0</v>
      </c>
      <c r="F50" s="65">
        <f t="shared" si="17"/>
        <v>0</v>
      </c>
      <c r="G50" s="65">
        <f t="shared" si="17"/>
        <v>0</v>
      </c>
      <c r="H50" s="65">
        <f t="shared" si="17"/>
        <v>0</v>
      </c>
      <c r="I50" s="65">
        <f t="shared" si="17"/>
        <v>0</v>
      </c>
      <c r="J50" s="65">
        <f t="shared" si="17"/>
        <v>0</v>
      </c>
      <c r="K50" s="65">
        <f t="shared" si="17"/>
        <v>0</v>
      </c>
      <c r="L50" s="65">
        <f t="shared" si="17"/>
        <v>0</v>
      </c>
      <c r="M50" s="65">
        <f t="shared" si="17"/>
        <v>0</v>
      </c>
      <c r="N50" s="65">
        <f t="shared" si="17"/>
        <v>0</v>
      </c>
      <c r="O50" s="65">
        <f t="shared" ref="O50:P50" si="18">SUM(O46:O49)</f>
        <v>0</v>
      </c>
      <c r="P50" s="65">
        <f t="shared" si="18"/>
        <v>0</v>
      </c>
    </row>
    <row r="51" spans="1:16" s="14" customFormat="1">
      <c r="A51" s="72"/>
      <c r="B51" s="484" t="s">
        <v>511</v>
      </c>
      <c r="C51" s="481"/>
      <c r="D51" s="71"/>
      <c r="E51" s="478">
        <f t="shared" ref="E51:M51" si="19">ROUND(SUM(D50*E16+E50*E17)/12,4)</f>
        <v>0</v>
      </c>
      <c r="F51" s="478">
        <f t="shared" si="19"/>
        <v>0</v>
      </c>
      <c r="G51" s="478">
        <f t="shared" si="19"/>
        <v>0</v>
      </c>
      <c r="H51" s="478">
        <f t="shared" si="19"/>
        <v>0</v>
      </c>
      <c r="I51" s="478">
        <f t="shared" si="19"/>
        <v>0</v>
      </c>
      <c r="J51" s="478">
        <f t="shared" si="19"/>
        <v>0</v>
      </c>
      <c r="K51" s="478">
        <f t="shared" si="19"/>
        <v>0</v>
      </c>
      <c r="L51" s="478">
        <f t="shared" si="19"/>
        <v>0</v>
      </c>
      <c r="M51" s="478">
        <f t="shared" si="19"/>
        <v>0</v>
      </c>
      <c r="N51" s="478">
        <f>ROUND(SUM(M50*N16+N50*N17)/12,4)</f>
        <v>0</v>
      </c>
      <c r="O51" s="478">
        <f t="shared" ref="O51:P51" si="20">ROUND(SUM(N50*O16+O50*O17)/12,4)</f>
        <v>0</v>
      </c>
      <c r="P51" s="478">
        <f t="shared" si="20"/>
        <v>0</v>
      </c>
    </row>
    <row r="52" spans="1:16" s="70" customFormat="1">
      <c r="A52" s="72"/>
      <c r="B52" s="484"/>
      <c r="C52" s="481"/>
      <c r="D52" s="71"/>
      <c r="E52" s="71"/>
      <c r="F52" s="71"/>
      <c r="G52" s="71"/>
      <c r="H52" s="71"/>
      <c r="I52" s="71"/>
      <c r="J52" s="71"/>
      <c r="K52" s="71"/>
      <c r="L52" s="485"/>
      <c r="M52" s="485"/>
      <c r="N52" s="485"/>
      <c r="O52" s="485"/>
      <c r="P52" s="485"/>
    </row>
    <row r="53" spans="1:16" s="64" customFormat="1">
      <c r="A53" s="62"/>
      <c r="B53" s="592">
        <f>'1.  LRAMVA Summary'!B35</f>
        <v>0</v>
      </c>
      <c r="C53" s="961">
        <f>'2. LRAMVA Threshold'!I43</f>
        <v>0</v>
      </c>
      <c r="D53" s="46"/>
      <c r="E53" s="46"/>
      <c r="F53" s="46"/>
      <c r="G53" s="46"/>
      <c r="H53" s="46"/>
      <c r="I53" s="46"/>
      <c r="J53" s="46"/>
      <c r="K53" s="46"/>
      <c r="L53" s="46"/>
      <c r="M53" s="46"/>
      <c r="N53" s="46"/>
      <c r="O53" s="46"/>
      <c r="P53" s="46"/>
    </row>
    <row r="54" spans="1:16" s="18" customFormat="1" outlineLevel="1">
      <c r="A54" s="4"/>
      <c r="B54" s="525" t="s">
        <v>508</v>
      </c>
      <c r="C54" s="959"/>
      <c r="D54" s="46"/>
      <c r="E54" s="46"/>
      <c r="F54" s="46"/>
      <c r="G54" s="46"/>
      <c r="H54" s="46"/>
      <c r="I54" s="46"/>
      <c r="J54" s="46"/>
      <c r="K54" s="46"/>
      <c r="L54" s="46"/>
      <c r="M54" s="46"/>
      <c r="N54" s="46"/>
      <c r="O54" s="46"/>
      <c r="P54" s="46"/>
    </row>
    <row r="55" spans="1:16" s="18" customFormat="1" outlineLevel="1">
      <c r="A55" s="4"/>
      <c r="B55" s="525" t="s">
        <v>509</v>
      </c>
      <c r="C55" s="959"/>
      <c r="D55" s="46"/>
      <c r="E55" s="46"/>
      <c r="F55" s="46"/>
      <c r="G55" s="46"/>
      <c r="H55" s="46"/>
      <c r="I55" s="46"/>
      <c r="J55" s="46"/>
      <c r="K55" s="46"/>
      <c r="L55" s="46"/>
      <c r="M55" s="46"/>
      <c r="N55" s="46"/>
      <c r="O55" s="46"/>
      <c r="P55" s="46"/>
    </row>
    <row r="56" spans="1:16" s="18" customFormat="1" outlineLevel="1">
      <c r="A56" s="4"/>
      <c r="B56" s="525" t="s">
        <v>487</v>
      </c>
      <c r="C56" s="959"/>
      <c r="D56" s="46"/>
      <c r="E56" s="46"/>
      <c r="F56" s="46"/>
      <c r="G56" s="46"/>
      <c r="H56" s="46"/>
      <c r="I56" s="46"/>
      <c r="J56" s="46"/>
      <c r="K56" s="46"/>
      <c r="L56" s="46"/>
      <c r="M56" s="46"/>
      <c r="N56" s="46"/>
      <c r="O56" s="46"/>
      <c r="P56" s="46"/>
    </row>
    <row r="57" spans="1:16" s="18" customFormat="1">
      <c r="A57" s="4"/>
      <c r="B57" s="525" t="s">
        <v>510</v>
      </c>
      <c r="C57" s="962"/>
      <c r="D57" s="65">
        <f>SUM(D53:D56)</f>
        <v>0</v>
      </c>
      <c r="E57" s="65">
        <f t="shared" ref="E57:N57" si="21">SUM(E53:E56)</f>
        <v>0</v>
      </c>
      <c r="F57" s="65">
        <f t="shared" si="21"/>
        <v>0</v>
      </c>
      <c r="G57" s="65">
        <f t="shared" si="21"/>
        <v>0</v>
      </c>
      <c r="H57" s="65">
        <f t="shared" si="21"/>
        <v>0</v>
      </c>
      <c r="I57" s="65">
        <f t="shared" si="21"/>
        <v>0</v>
      </c>
      <c r="J57" s="65">
        <f t="shared" si="21"/>
        <v>0</v>
      </c>
      <c r="K57" s="65">
        <f t="shared" si="21"/>
        <v>0</v>
      </c>
      <c r="L57" s="65">
        <f t="shared" si="21"/>
        <v>0</v>
      </c>
      <c r="M57" s="65">
        <f t="shared" si="21"/>
        <v>0</v>
      </c>
      <c r="N57" s="65">
        <f t="shared" si="21"/>
        <v>0</v>
      </c>
      <c r="O57" s="65">
        <f t="shared" ref="O57:P57" si="22">SUM(O53:O56)</f>
        <v>0</v>
      </c>
      <c r="P57" s="65">
        <f t="shared" si="22"/>
        <v>0</v>
      </c>
    </row>
    <row r="58" spans="1:16" s="14" customFormat="1">
      <c r="A58" s="72"/>
      <c r="B58" s="484" t="s">
        <v>511</v>
      </c>
      <c r="C58" s="481"/>
      <c r="D58" s="71"/>
      <c r="E58" s="478">
        <f t="shared" ref="E58:M58" si="23">ROUND(SUM(D57*E16+E57*E17)/12,4)</f>
        <v>0</v>
      </c>
      <c r="F58" s="478">
        <f t="shared" si="23"/>
        <v>0</v>
      </c>
      <c r="G58" s="478">
        <f t="shared" si="23"/>
        <v>0</v>
      </c>
      <c r="H58" s="478">
        <f t="shared" si="23"/>
        <v>0</v>
      </c>
      <c r="I58" s="478">
        <f t="shared" si="23"/>
        <v>0</v>
      </c>
      <c r="J58" s="478">
        <f t="shared" si="23"/>
        <v>0</v>
      </c>
      <c r="K58" s="478">
        <f t="shared" si="23"/>
        <v>0</v>
      </c>
      <c r="L58" s="478">
        <f t="shared" si="23"/>
        <v>0</v>
      </c>
      <c r="M58" s="478">
        <f t="shared" si="23"/>
        <v>0</v>
      </c>
      <c r="N58" s="478">
        <f>ROUND(SUM(M57*N16+N57*N17)/12,4)</f>
        <v>0</v>
      </c>
      <c r="O58" s="478">
        <f t="shared" ref="O58:P58" si="24">ROUND(SUM(N57*O16+O57*O17)/12,4)</f>
        <v>0</v>
      </c>
      <c r="P58" s="478">
        <f t="shared" si="24"/>
        <v>0</v>
      </c>
    </row>
    <row r="59" spans="1:16" s="70" customFormat="1">
      <c r="A59" s="72"/>
      <c r="B59" s="484"/>
      <c r="C59" s="481"/>
      <c r="D59" s="71"/>
      <c r="E59" s="71"/>
      <c r="F59" s="71"/>
      <c r="G59" s="71"/>
      <c r="H59" s="71"/>
      <c r="I59" s="71"/>
      <c r="J59" s="71"/>
      <c r="K59" s="71"/>
      <c r="L59" s="485"/>
      <c r="M59" s="485"/>
      <c r="N59" s="485"/>
      <c r="O59" s="485"/>
      <c r="P59" s="485"/>
    </row>
    <row r="60" spans="1:16" s="64" customFormat="1">
      <c r="A60" s="62"/>
      <c r="B60" s="592">
        <f>'1.  LRAMVA Summary'!B36</f>
        <v>0</v>
      </c>
      <c r="C60" s="961">
        <f>'2. LRAMVA Threshold'!J43</f>
        <v>0</v>
      </c>
      <c r="D60" s="46"/>
      <c r="E60" s="46"/>
      <c r="F60" s="46"/>
      <c r="G60" s="46"/>
      <c r="H60" s="46"/>
      <c r="I60" s="46"/>
      <c r="J60" s="46"/>
      <c r="K60" s="46"/>
      <c r="L60" s="46"/>
      <c r="M60" s="46"/>
      <c r="N60" s="46"/>
      <c r="O60" s="46"/>
      <c r="P60" s="46"/>
    </row>
    <row r="61" spans="1:16" s="18" customFormat="1" outlineLevel="1">
      <c r="A61" s="4"/>
      <c r="B61" s="525" t="s">
        <v>508</v>
      </c>
      <c r="C61" s="959"/>
      <c r="D61" s="46"/>
      <c r="E61" s="46"/>
      <c r="F61" s="46"/>
      <c r="G61" s="46"/>
      <c r="H61" s="46"/>
      <c r="I61" s="46"/>
      <c r="J61" s="46"/>
      <c r="K61" s="46"/>
      <c r="L61" s="46"/>
      <c r="M61" s="46"/>
      <c r="N61" s="46"/>
      <c r="O61" s="46"/>
      <c r="P61" s="46"/>
    </row>
    <row r="62" spans="1:16" s="18" customFormat="1" outlineLevel="1">
      <c r="A62" s="4"/>
      <c r="B62" s="525" t="s">
        <v>509</v>
      </c>
      <c r="C62" s="959"/>
      <c r="D62" s="46"/>
      <c r="E62" s="46"/>
      <c r="F62" s="46"/>
      <c r="G62" s="46"/>
      <c r="H62" s="46"/>
      <c r="I62" s="46"/>
      <c r="J62" s="46"/>
      <c r="K62" s="46"/>
      <c r="L62" s="46"/>
      <c r="M62" s="46"/>
      <c r="N62" s="46"/>
      <c r="O62" s="46"/>
      <c r="P62" s="46"/>
    </row>
    <row r="63" spans="1:16" s="18" customFormat="1" outlineLevel="1">
      <c r="A63" s="4"/>
      <c r="B63" s="525" t="s">
        <v>487</v>
      </c>
      <c r="C63" s="959"/>
      <c r="D63" s="46"/>
      <c r="E63" s="46"/>
      <c r="F63" s="46"/>
      <c r="G63" s="46"/>
      <c r="H63" s="46"/>
      <c r="I63" s="46"/>
      <c r="J63" s="46"/>
      <c r="K63" s="46"/>
      <c r="L63" s="46"/>
      <c r="M63" s="46"/>
      <c r="N63" s="46"/>
      <c r="O63" s="46"/>
      <c r="P63" s="46"/>
    </row>
    <row r="64" spans="1:16" s="18" customFormat="1">
      <c r="A64" s="4"/>
      <c r="B64" s="525" t="s">
        <v>510</v>
      </c>
      <c r="C64" s="962"/>
      <c r="D64" s="65">
        <f>SUM(D60:D63)</f>
        <v>0</v>
      </c>
      <c r="E64" s="65">
        <f t="shared" ref="E64:N64" si="25">SUM(E60:E63)</f>
        <v>0</v>
      </c>
      <c r="F64" s="65">
        <f t="shared" si="25"/>
        <v>0</v>
      </c>
      <c r="G64" s="65">
        <f t="shared" si="25"/>
        <v>0</v>
      </c>
      <c r="H64" s="65">
        <f t="shared" si="25"/>
        <v>0</v>
      </c>
      <c r="I64" s="65">
        <f t="shared" si="25"/>
        <v>0</v>
      </c>
      <c r="J64" s="65">
        <f t="shared" si="25"/>
        <v>0</v>
      </c>
      <c r="K64" s="65">
        <f t="shared" si="25"/>
        <v>0</v>
      </c>
      <c r="L64" s="65">
        <f t="shared" si="25"/>
        <v>0</v>
      </c>
      <c r="M64" s="65">
        <f t="shared" si="25"/>
        <v>0</v>
      </c>
      <c r="N64" s="65">
        <f t="shared" si="25"/>
        <v>0</v>
      </c>
      <c r="O64" s="65">
        <f t="shared" ref="O64:P64" si="26">SUM(O60:O63)</f>
        <v>0</v>
      </c>
      <c r="P64" s="65">
        <f t="shared" si="26"/>
        <v>0</v>
      </c>
    </row>
    <row r="65" spans="1:16" s="14" customFormat="1">
      <c r="A65" s="72"/>
      <c r="B65" s="484" t="s">
        <v>511</v>
      </c>
      <c r="C65" s="481"/>
      <c r="D65" s="71"/>
      <c r="E65" s="478">
        <f t="shared" ref="E65:M65" si="27">ROUND(SUM(D64*E16+E64*E17)/12,4)</f>
        <v>0</v>
      </c>
      <c r="F65" s="478">
        <f t="shared" si="27"/>
        <v>0</v>
      </c>
      <c r="G65" s="478">
        <f t="shared" si="27"/>
        <v>0</v>
      </c>
      <c r="H65" s="478">
        <f t="shared" si="27"/>
        <v>0</v>
      </c>
      <c r="I65" s="478">
        <f>ROUND(SUM(H64*I16+I64*I17)/12,4)</f>
        <v>0</v>
      </c>
      <c r="J65" s="478">
        <f t="shared" si="27"/>
        <v>0</v>
      </c>
      <c r="K65" s="478">
        <f t="shared" si="27"/>
        <v>0</v>
      </c>
      <c r="L65" s="478">
        <f t="shared" si="27"/>
        <v>0</v>
      </c>
      <c r="M65" s="478">
        <f t="shared" si="27"/>
        <v>0</v>
      </c>
      <c r="N65" s="478">
        <f>ROUND(SUM(M64*N16+N64*N17)/12,4)</f>
        <v>0</v>
      </c>
      <c r="O65" s="478">
        <f t="shared" ref="O65:P65" si="28">ROUND(SUM(N64*O16+O64*O17)/12,4)</f>
        <v>0</v>
      </c>
      <c r="P65" s="478">
        <f t="shared" si="28"/>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61">
        <f>'2. LRAMVA Threshold'!K43</f>
        <v>0</v>
      </c>
      <c r="D67" s="46"/>
      <c r="E67" s="46"/>
      <c r="F67" s="46"/>
      <c r="G67" s="46"/>
      <c r="H67" s="46"/>
      <c r="I67" s="46"/>
      <c r="J67" s="46"/>
      <c r="K67" s="46"/>
      <c r="L67" s="46"/>
      <c r="M67" s="46"/>
      <c r="N67" s="46"/>
      <c r="O67" s="46"/>
      <c r="P67" s="46"/>
    </row>
    <row r="68" spans="1:16" s="18" customFormat="1" outlineLevel="1">
      <c r="A68" s="4"/>
      <c r="B68" s="525" t="s">
        <v>508</v>
      </c>
      <c r="C68" s="959"/>
      <c r="D68" s="46"/>
      <c r="E68" s="46"/>
      <c r="F68" s="46"/>
      <c r="G68" s="46"/>
      <c r="H68" s="46"/>
      <c r="I68" s="46"/>
      <c r="J68" s="46"/>
      <c r="K68" s="46"/>
      <c r="L68" s="46"/>
      <c r="M68" s="46"/>
      <c r="N68" s="46"/>
      <c r="O68" s="46"/>
      <c r="P68" s="46"/>
    </row>
    <row r="69" spans="1:16" s="18" customFormat="1" outlineLevel="1">
      <c r="A69" s="4"/>
      <c r="B69" s="525" t="s">
        <v>509</v>
      </c>
      <c r="C69" s="959"/>
      <c r="D69" s="46"/>
      <c r="E69" s="46"/>
      <c r="F69" s="46"/>
      <c r="G69" s="46"/>
      <c r="H69" s="46"/>
      <c r="I69" s="46"/>
      <c r="J69" s="46"/>
      <c r="K69" s="46"/>
      <c r="L69" s="46"/>
      <c r="M69" s="46"/>
      <c r="N69" s="46"/>
      <c r="O69" s="46"/>
      <c r="P69" s="46"/>
    </row>
    <row r="70" spans="1:16" s="18" customFormat="1" outlineLevel="1">
      <c r="A70" s="4"/>
      <c r="B70" s="525" t="s">
        <v>487</v>
      </c>
      <c r="C70" s="959"/>
      <c r="D70" s="46"/>
      <c r="E70" s="46"/>
      <c r="F70" s="46"/>
      <c r="G70" s="46"/>
      <c r="H70" s="46"/>
      <c r="I70" s="46"/>
      <c r="J70" s="46"/>
      <c r="K70" s="46"/>
      <c r="L70" s="46"/>
      <c r="M70" s="46"/>
      <c r="N70" s="46"/>
      <c r="O70" s="46"/>
      <c r="P70" s="46"/>
    </row>
    <row r="71" spans="1:16" s="18" customFormat="1">
      <c r="A71" s="4"/>
      <c r="B71" s="525" t="s">
        <v>510</v>
      </c>
      <c r="C71" s="962"/>
      <c r="D71" s="65">
        <f>SUM(D67:D70)</f>
        <v>0</v>
      </c>
      <c r="E71" s="65">
        <f t="shared" ref="E71:N71" si="29">SUM(E67:E70)</f>
        <v>0</v>
      </c>
      <c r="F71" s="65">
        <f>SUM(F67:F70)</f>
        <v>0</v>
      </c>
      <c r="G71" s="65">
        <f t="shared" si="29"/>
        <v>0</v>
      </c>
      <c r="H71" s="65">
        <f t="shared" si="29"/>
        <v>0</v>
      </c>
      <c r="I71" s="65">
        <f t="shared" si="29"/>
        <v>0</v>
      </c>
      <c r="J71" s="65">
        <f t="shared" si="29"/>
        <v>0</v>
      </c>
      <c r="K71" s="65">
        <f t="shared" si="29"/>
        <v>0</v>
      </c>
      <c r="L71" s="65">
        <f t="shared" si="29"/>
        <v>0</v>
      </c>
      <c r="M71" s="65">
        <f t="shared" si="29"/>
        <v>0</v>
      </c>
      <c r="N71" s="65">
        <f t="shared" si="29"/>
        <v>0</v>
      </c>
      <c r="O71" s="65">
        <f t="shared" ref="O71:P71" si="30">SUM(O67:O70)</f>
        <v>0</v>
      </c>
      <c r="P71" s="65">
        <f t="shared" si="30"/>
        <v>0</v>
      </c>
    </row>
    <row r="72" spans="1:16" s="14" customFormat="1">
      <c r="A72" s="72"/>
      <c r="B72" s="484" t="s">
        <v>511</v>
      </c>
      <c r="C72" s="481"/>
      <c r="D72" s="71"/>
      <c r="E72" s="478">
        <f t="shared" ref="E72:N72" si="31">ROUND(SUM(D71*E16+E71*E17)/12,4)</f>
        <v>0</v>
      </c>
      <c r="F72" s="478">
        <f t="shared" si="31"/>
        <v>0</v>
      </c>
      <c r="G72" s="478">
        <f t="shared" si="31"/>
        <v>0</v>
      </c>
      <c r="H72" s="478">
        <f t="shared" si="31"/>
        <v>0</v>
      </c>
      <c r="I72" s="478">
        <f t="shared" si="31"/>
        <v>0</v>
      </c>
      <c r="J72" s="478">
        <f t="shared" si="31"/>
        <v>0</v>
      </c>
      <c r="K72" s="478">
        <f t="shared" si="31"/>
        <v>0</v>
      </c>
      <c r="L72" s="478">
        <f t="shared" si="31"/>
        <v>0</v>
      </c>
      <c r="M72" s="478">
        <f t="shared" si="31"/>
        <v>0</v>
      </c>
      <c r="N72" s="478">
        <f t="shared" si="31"/>
        <v>0</v>
      </c>
      <c r="O72" s="478">
        <f t="shared" ref="O72" si="32">ROUND(SUM(N71*O16+O71*O17)/12,4)</f>
        <v>0</v>
      </c>
      <c r="P72" s="478">
        <f t="shared" ref="P72" si="33">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61">
        <f>'2. LRAMVA Threshold'!L43</f>
        <v>0</v>
      </c>
      <c r="D74" s="46"/>
      <c r="E74" s="46"/>
      <c r="F74" s="46"/>
      <c r="G74" s="46"/>
      <c r="H74" s="46"/>
      <c r="I74" s="46"/>
      <c r="J74" s="46"/>
      <c r="K74" s="46"/>
      <c r="L74" s="46"/>
      <c r="M74" s="46"/>
      <c r="N74" s="46"/>
      <c r="O74" s="46"/>
      <c r="P74" s="46"/>
    </row>
    <row r="75" spans="1:16" s="18" customFormat="1" outlineLevel="1">
      <c r="A75" s="4"/>
      <c r="B75" s="525" t="s">
        <v>508</v>
      </c>
      <c r="C75" s="959"/>
      <c r="D75" s="46"/>
      <c r="E75" s="46"/>
      <c r="F75" s="46"/>
      <c r="G75" s="46"/>
      <c r="H75" s="46"/>
      <c r="I75" s="46"/>
      <c r="J75" s="46"/>
      <c r="K75" s="46"/>
      <c r="L75" s="46"/>
      <c r="M75" s="46"/>
      <c r="N75" s="46"/>
      <c r="O75" s="46"/>
      <c r="P75" s="46"/>
    </row>
    <row r="76" spans="1:16" s="18" customFormat="1" outlineLevel="1">
      <c r="A76" s="4"/>
      <c r="B76" s="525" t="s">
        <v>509</v>
      </c>
      <c r="C76" s="959"/>
      <c r="D76" s="46"/>
      <c r="E76" s="46"/>
      <c r="F76" s="46"/>
      <c r="G76" s="46"/>
      <c r="H76" s="46"/>
      <c r="I76" s="46"/>
      <c r="J76" s="46"/>
      <c r="K76" s="46"/>
      <c r="L76" s="46"/>
      <c r="M76" s="46"/>
      <c r="N76" s="46"/>
      <c r="O76" s="46"/>
      <c r="P76" s="46"/>
    </row>
    <row r="77" spans="1:16" s="18" customFormat="1" outlineLevel="1">
      <c r="A77" s="4"/>
      <c r="B77" s="525" t="s">
        <v>487</v>
      </c>
      <c r="C77" s="959"/>
      <c r="D77" s="46"/>
      <c r="E77" s="46"/>
      <c r="F77" s="46"/>
      <c r="G77" s="46"/>
      <c r="H77" s="46"/>
      <c r="I77" s="46"/>
      <c r="J77" s="46"/>
      <c r="K77" s="46"/>
      <c r="L77" s="46"/>
      <c r="M77" s="46"/>
      <c r="N77" s="46"/>
      <c r="O77" s="46"/>
      <c r="P77" s="46"/>
    </row>
    <row r="78" spans="1:16" s="18" customFormat="1">
      <c r="A78" s="4"/>
      <c r="B78" s="525" t="s">
        <v>510</v>
      </c>
      <c r="C78" s="962"/>
      <c r="D78" s="65">
        <f>SUM(D74:D77)</f>
        <v>0</v>
      </c>
      <c r="E78" s="65">
        <f>SUM(E74:E77)</f>
        <v>0</v>
      </c>
      <c r="F78" s="65">
        <f t="shared" ref="F78:N78" si="34">SUM(F74:F77)</f>
        <v>0</v>
      </c>
      <c r="G78" s="65">
        <f t="shared" si="34"/>
        <v>0</v>
      </c>
      <c r="H78" s="65">
        <f t="shared" si="34"/>
        <v>0</v>
      </c>
      <c r="I78" s="65">
        <f t="shared" si="34"/>
        <v>0</v>
      </c>
      <c r="J78" s="65">
        <f t="shared" si="34"/>
        <v>0</v>
      </c>
      <c r="K78" s="65">
        <f t="shared" si="34"/>
        <v>0</v>
      </c>
      <c r="L78" s="65">
        <f t="shared" si="34"/>
        <v>0</v>
      </c>
      <c r="M78" s="65">
        <f t="shared" si="34"/>
        <v>0</v>
      </c>
      <c r="N78" s="65">
        <f t="shared" si="34"/>
        <v>0</v>
      </c>
      <c r="O78" s="65">
        <f t="shared" ref="O78:P78" si="35">SUM(O74:O77)</f>
        <v>0</v>
      </c>
      <c r="P78" s="65">
        <f t="shared" si="35"/>
        <v>0</v>
      </c>
    </row>
    <row r="79" spans="1:16" s="14" customFormat="1">
      <c r="A79" s="72"/>
      <c r="B79" s="484" t="s">
        <v>511</v>
      </c>
      <c r="C79" s="481"/>
      <c r="D79" s="71"/>
      <c r="E79" s="478">
        <f t="shared" ref="E79:M79" si="36">ROUND(SUM(D78*E16+E78*E17)/12,4)</f>
        <v>0</v>
      </c>
      <c r="F79" s="478">
        <f t="shared" si="36"/>
        <v>0</v>
      </c>
      <c r="G79" s="478">
        <f t="shared" si="36"/>
        <v>0</v>
      </c>
      <c r="H79" s="478">
        <f t="shared" si="36"/>
        <v>0</v>
      </c>
      <c r="I79" s="478">
        <f t="shared" si="36"/>
        <v>0</v>
      </c>
      <c r="J79" s="478">
        <f t="shared" si="36"/>
        <v>0</v>
      </c>
      <c r="K79" s="478">
        <f t="shared" si="36"/>
        <v>0</v>
      </c>
      <c r="L79" s="478">
        <f t="shared" si="36"/>
        <v>0</v>
      </c>
      <c r="M79" s="478">
        <f t="shared" si="36"/>
        <v>0</v>
      </c>
      <c r="N79" s="478">
        <f>ROUND(SUM(M78*N16+N78*N17)/12,4)</f>
        <v>0</v>
      </c>
      <c r="O79" s="478">
        <f t="shared" ref="O79:P79" si="37">ROUND(SUM(N78*O16+O78*O17)/12,4)</f>
        <v>0</v>
      </c>
      <c r="P79" s="478">
        <f t="shared" si="37"/>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61">
        <f>'2. LRAMVA Threshold'!M43</f>
        <v>0</v>
      </c>
      <c r="D81" s="46"/>
      <c r="E81" s="46"/>
      <c r="F81" s="46"/>
      <c r="G81" s="46"/>
      <c r="H81" s="46"/>
      <c r="I81" s="46"/>
      <c r="J81" s="46"/>
      <c r="K81" s="46"/>
      <c r="L81" s="46"/>
      <c r="M81" s="46"/>
      <c r="N81" s="46"/>
      <c r="O81" s="46"/>
      <c r="P81" s="46"/>
    </row>
    <row r="82" spans="1:16" s="18" customFormat="1" outlineLevel="1">
      <c r="A82" s="4"/>
      <c r="B82" s="525" t="s">
        <v>508</v>
      </c>
      <c r="C82" s="959"/>
      <c r="D82" s="46"/>
      <c r="E82" s="46"/>
      <c r="F82" s="46"/>
      <c r="G82" s="46"/>
      <c r="H82" s="46"/>
      <c r="I82" s="46"/>
      <c r="J82" s="46"/>
      <c r="K82" s="46"/>
      <c r="L82" s="46"/>
      <c r="M82" s="46"/>
      <c r="N82" s="46"/>
      <c r="O82" s="46"/>
      <c r="P82" s="46"/>
    </row>
    <row r="83" spans="1:16" s="18" customFormat="1" outlineLevel="1">
      <c r="A83" s="4"/>
      <c r="B83" s="525" t="s">
        <v>509</v>
      </c>
      <c r="C83" s="959"/>
      <c r="D83" s="46"/>
      <c r="E83" s="46"/>
      <c r="F83" s="46"/>
      <c r="G83" s="46"/>
      <c r="H83" s="46"/>
      <c r="I83" s="46"/>
      <c r="J83" s="46"/>
      <c r="K83" s="46"/>
      <c r="L83" s="46"/>
      <c r="M83" s="46"/>
      <c r="N83" s="46"/>
      <c r="O83" s="46"/>
      <c r="P83" s="46"/>
    </row>
    <row r="84" spans="1:16" s="18" customFormat="1" outlineLevel="1">
      <c r="A84" s="4"/>
      <c r="B84" s="525" t="s">
        <v>487</v>
      </c>
      <c r="C84" s="959"/>
      <c r="D84" s="46"/>
      <c r="E84" s="46"/>
      <c r="F84" s="46"/>
      <c r="G84" s="46"/>
      <c r="H84" s="46"/>
      <c r="I84" s="46"/>
      <c r="J84" s="46"/>
      <c r="K84" s="46"/>
      <c r="L84" s="46"/>
      <c r="M84" s="46"/>
      <c r="N84" s="46"/>
      <c r="O84" s="46"/>
      <c r="P84" s="46"/>
    </row>
    <row r="85" spans="1:16" s="18" customFormat="1">
      <c r="A85" s="4"/>
      <c r="B85" s="525" t="s">
        <v>510</v>
      </c>
      <c r="C85" s="962"/>
      <c r="D85" s="65">
        <f>SUM(D81:D84)</f>
        <v>0</v>
      </c>
      <c r="E85" s="65">
        <f>SUM(E81:E84)</f>
        <v>0</v>
      </c>
      <c r="F85" s="65">
        <f t="shared" ref="F85:N85" si="38">SUM(F81:F84)</f>
        <v>0</v>
      </c>
      <c r="G85" s="65">
        <f t="shared" si="38"/>
        <v>0</v>
      </c>
      <c r="H85" s="65">
        <f t="shared" si="38"/>
        <v>0</v>
      </c>
      <c r="I85" s="65">
        <f t="shared" si="38"/>
        <v>0</v>
      </c>
      <c r="J85" s="65">
        <f t="shared" si="38"/>
        <v>0</v>
      </c>
      <c r="K85" s="65">
        <f t="shared" si="38"/>
        <v>0</v>
      </c>
      <c r="L85" s="65">
        <f t="shared" si="38"/>
        <v>0</v>
      </c>
      <c r="M85" s="65">
        <f t="shared" si="38"/>
        <v>0</v>
      </c>
      <c r="N85" s="65">
        <f t="shared" si="38"/>
        <v>0</v>
      </c>
      <c r="O85" s="65">
        <f t="shared" ref="O85:P85" si="39">SUM(O81:O84)</f>
        <v>0</v>
      </c>
      <c r="P85" s="65">
        <f t="shared" si="39"/>
        <v>0</v>
      </c>
    </row>
    <row r="86" spans="1:16" s="14" customFormat="1">
      <c r="A86" s="72"/>
      <c r="B86" s="484" t="s">
        <v>511</v>
      </c>
      <c r="C86" s="481"/>
      <c r="D86" s="71"/>
      <c r="E86" s="478">
        <f t="shared" ref="E86:N86" si="40">ROUND(SUM(D85*E16+E85*E17)/12,4)</f>
        <v>0</v>
      </c>
      <c r="F86" s="478">
        <f t="shared" si="40"/>
        <v>0</v>
      </c>
      <c r="G86" s="478">
        <f t="shared" si="40"/>
        <v>0</v>
      </c>
      <c r="H86" s="478">
        <f t="shared" si="40"/>
        <v>0</v>
      </c>
      <c r="I86" s="478">
        <f t="shared" si="40"/>
        <v>0</v>
      </c>
      <c r="J86" s="478">
        <f t="shared" si="40"/>
        <v>0</v>
      </c>
      <c r="K86" s="478">
        <f t="shared" si="40"/>
        <v>0</v>
      </c>
      <c r="L86" s="478">
        <f t="shared" si="40"/>
        <v>0</v>
      </c>
      <c r="M86" s="478">
        <f t="shared" si="40"/>
        <v>0</v>
      </c>
      <c r="N86" s="478">
        <f t="shared" si="40"/>
        <v>0</v>
      </c>
      <c r="O86" s="478">
        <f t="shared" ref="O86" si="41">ROUND(SUM(N85*O16+O85*O17)/12,4)</f>
        <v>0</v>
      </c>
      <c r="P86" s="478">
        <f t="shared" ref="P86" si="42">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61">
        <f>'2. LRAMVA Threshold'!N43</f>
        <v>0</v>
      </c>
      <c r="D88" s="46"/>
      <c r="E88" s="46"/>
      <c r="F88" s="46"/>
      <c r="G88" s="46"/>
      <c r="H88" s="46"/>
      <c r="I88" s="46"/>
      <c r="J88" s="46"/>
      <c r="K88" s="46"/>
      <c r="L88" s="46"/>
      <c r="M88" s="46"/>
      <c r="N88" s="46"/>
      <c r="O88" s="46"/>
      <c r="P88" s="46"/>
    </row>
    <row r="89" spans="1:16" s="18" customFormat="1" outlineLevel="1">
      <c r="A89" s="4"/>
      <c r="B89" s="525" t="s">
        <v>508</v>
      </c>
      <c r="C89" s="959"/>
      <c r="D89" s="46"/>
      <c r="E89" s="46"/>
      <c r="F89" s="46"/>
      <c r="G89" s="46"/>
      <c r="H89" s="46"/>
      <c r="I89" s="46"/>
      <c r="J89" s="46"/>
      <c r="K89" s="46"/>
      <c r="L89" s="46"/>
      <c r="M89" s="46"/>
      <c r="N89" s="46"/>
      <c r="O89" s="46"/>
      <c r="P89" s="46"/>
    </row>
    <row r="90" spans="1:16" s="18" customFormat="1" outlineLevel="1">
      <c r="A90" s="4"/>
      <c r="B90" s="525" t="s">
        <v>509</v>
      </c>
      <c r="C90" s="959"/>
      <c r="D90" s="46"/>
      <c r="E90" s="46"/>
      <c r="F90" s="46"/>
      <c r="G90" s="46"/>
      <c r="H90" s="46"/>
      <c r="I90" s="46"/>
      <c r="J90" s="46"/>
      <c r="K90" s="46"/>
      <c r="L90" s="46"/>
      <c r="M90" s="46"/>
      <c r="N90" s="46"/>
      <c r="O90" s="46"/>
      <c r="P90" s="46"/>
    </row>
    <row r="91" spans="1:16" s="18" customFormat="1" outlineLevel="1">
      <c r="A91" s="4"/>
      <c r="B91" s="525" t="s">
        <v>487</v>
      </c>
      <c r="C91" s="959"/>
      <c r="D91" s="46"/>
      <c r="E91" s="46"/>
      <c r="F91" s="46"/>
      <c r="G91" s="46"/>
      <c r="H91" s="46"/>
      <c r="I91" s="46"/>
      <c r="J91" s="46"/>
      <c r="K91" s="46"/>
      <c r="L91" s="46"/>
      <c r="M91" s="46"/>
      <c r="N91" s="46"/>
      <c r="O91" s="46"/>
      <c r="P91" s="46"/>
    </row>
    <row r="92" spans="1:16" s="18" customFormat="1">
      <c r="A92" s="4"/>
      <c r="B92" s="525" t="s">
        <v>510</v>
      </c>
      <c r="C92" s="962"/>
      <c r="D92" s="65">
        <f>SUM(D88:D91)</f>
        <v>0</v>
      </c>
      <c r="E92" s="65">
        <f>SUM(E88:E91)</f>
        <v>0</v>
      </c>
      <c r="F92" s="65">
        <f t="shared" ref="F92:N92" si="43">SUM(F88:F91)</f>
        <v>0</v>
      </c>
      <c r="G92" s="65">
        <f t="shared" si="43"/>
        <v>0</v>
      </c>
      <c r="H92" s="65">
        <f t="shared" si="43"/>
        <v>0</v>
      </c>
      <c r="I92" s="65">
        <f t="shared" si="43"/>
        <v>0</v>
      </c>
      <c r="J92" s="65">
        <f t="shared" si="43"/>
        <v>0</v>
      </c>
      <c r="K92" s="65">
        <f t="shared" si="43"/>
        <v>0</v>
      </c>
      <c r="L92" s="65">
        <f t="shared" si="43"/>
        <v>0</v>
      </c>
      <c r="M92" s="65">
        <f t="shared" si="43"/>
        <v>0</v>
      </c>
      <c r="N92" s="65">
        <f t="shared" si="43"/>
        <v>0</v>
      </c>
      <c r="O92" s="65">
        <f t="shared" ref="O92:P92" si="44">SUM(O88:O91)</f>
        <v>0</v>
      </c>
      <c r="P92" s="65">
        <f t="shared" si="44"/>
        <v>0</v>
      </c>
    </row>
    <row r="93" spans="1:16" s="14" customFormat="1">
      <c r="A93" s="72"/>
      <c r="B93" s="484" t="s">
        <v>511</v>
      </c>
      <c r="C93" s="481"/>
      <c r="D93" s="71"/>
      <c r="E93" s="478">
        <f t="shared" ref="E93:M93" si="45">ROUND(SUM(D92*E16+E92*E17)/12,4)</f>
        <v>0</v>
      </c>
      <c r="F93" s="478">
        <f t="shared" si="45"/>
        <v>0</v>
      </c>
      <c r="G93" s="478">
        <f t="shared" si="45"/>
        <v>0</v>
      </c>
      <c r="H93" s="478">
        <f t="shared" si="45"/>
        <v>0</v>
      </c>
      <c r="I93" s="478">
        <f t="shared" si="45"/>
        <v>0</v>
      </c>
      <c r="J93" s="478">
        <f t="shared" si="45"/>
        <v>0</v>
      </c>
      <c r="K93" s="478">
        <f t="shared" si="45"/>
        <v>0</v>
      </c>
      <c r="L93" s="478">
        <f t="shared" si="45"/>
        <v>0</v>
      </c>
      <c r="M93" s="478">
        <f t="shared" si="45"/>
        <v>0</v>
      </c>
      <c r="N93" s="478">
        <f>ROUND(SUM(M92*N16+N92*N17)/12,4)</f>
        <v>0</v>
      </c>
      <c r="O93" s="478">
        <f t="shared" ref="O93:P93" si="46">ROUND(SUM(N92*O16+O92*O17)/12,4)</f>
        <v>0</v>
      </c>
      <c r="P93" s="478">
        <f t="shared" si="46"/>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61">
        <f>'2. LRAMVA Threshold'!O43</f>
        <v>0</v>
      </c>
      <c r="D95" s="46"/>
      <c r="E95" s="46"/>
      <c r="F95" s="46"/>
      <c r="G95" s="46"/>
      <c r="H95" s="46"/>
      <c r="I95" s="46"/>
      <c r="J95" s="46"/>
      <c r="K95" s="46"/>
      <c r="L95" s="46"/>
      <c r="M95" s="46"/>
      <c r="N95" s="46"/>
      <c r="O95" s="46"/>
      <c r="P95" s="46"/>
    </row>
    <row r="96" spans="1:16" s="18" customFormat="1" outlineLevel="1">
      <c r="A96" s="4"/>
      <c r="B96" s="525" t="s">
        <v>508</v>
      </c>
      <c r="C96" s="959"/>
      <c r="D96" s="46"/>
      <c r="E96" s="46"/>
      <c r="F96" s="46"/>
      <c r="G96" s="46"/>
      <c r="H96" s="46"/>
      <c r="I96" s="46"/>
      <c r="J96" s="46"/>
      <c r="K96" s="46"/>
      <c r="L96" s="46"/>
      <c r="M96" s="46"/>
      <c r="N96" s="46"/>
      <c r="O96" s="46"/>
      <c r="P96" s="46"/>
    </row>
    <row r="97" spans="1:16" s="18" customFormat="1" outlineLevel="1">
      <c r="A97" s="4"/>
      <c r="B97" s="525" t="s">
        <v>509</v>
      </c>
      <c r="C97" s="959"/>
      <c r="D97" s="46"/>
      <c r="E97" s="46"/>
      <c r="F97" s="46"/>
      <c r="G97" s="46"/>
      <c r="H97" s="46"/>
      <c r="I97" s="46"/>
      <c r="J97" s="46"/>
      <c r="K97" s="46"/>
      <c r="L97" s="46"/>
      <c r="M97" s="46"/>
      <c r="N97" s="46"/>
      <c r="O97" s="46"/>
      <c r="P97" s="46"/>
    </row>
    <row r="98" spans="1:16" s="18" customFormat="1" outlineLevel="1">
      <c r="A98" s="4"/>
      <c r="B98" s="525" t="s">
        <v>487</v>
      </c>
      <c r="C98" s="959"/>
      <c r="D98" s="46"/>
      <c r="E98" s="46"/>
      <c r="F98" s="46"/>
      <c r="G98" s="46"/>
      <c r="H98" s="46"/>
      <c r="I98" s="46"/>
      <c r="J98" s="46"/>
      <c r="K98" s="46"/>
      <c r="L98" s="46"/>
      <c r="M98" s="46"/>
      <c r="N98" s="46"/>
      <c r="O98" s="46"/>
      <c r="P98" s="46"/>
    </row>
    <row r="99" spans="1:16" s="18" customFormat="1">
      <c r="A99" s="4"/>
      <c r="B99" s="525" t="s">
        <v>510</v>
      </c>
      <c r="C99" s="962"/>
      <c r="D99" s="65">
        <f>SUM(D95:D98)</f>
        <v>0</v>
      </c>
      <c r="E99" s="65">
        <f>SUM(E95:E98)</f>
        <v>0</v>
      </c>
      <c r="F99" s="65">
        <f t="shared" ref="F99:N99" si="47">SUM(F95:F98)</f>
        <v>0</v>
      </c>
      <c r="G99" s="65">
        <f t="shared" si="47"/>
        <v>0</v>
      </c>
      <c r="H99" s="65">
        <f t="shared" si="47"/>
        <v>0</v>
      </c>
      <c r="I99" s="65">
        <f t="shared" si="47"/>
        <v>0</v>
      </c>
      <c r="J99" s="65">
        <f t="shared" si="47"/>
        <v>0</v>
      </c>
      <c r="K99" s="65">
        <f t="shared" si="47"/>
        <v>0</v>
      </c>
      <c r="L99" s="65">
        <f t="shared" si="47"/>
        <v>0</v>
      </c>
      <c r="M99" s="65">
        <f t="shared" si="47"/>
        <v>0</v>
      </c>
      <c r="N99" s="65">
        <f t="shared" si="47"/>
        <v>0</v>
      </c>
      <c r="O99" s="65">
        <f t="shared" ref="O99:P99" si="48">SUM(O95:O98)</f>
        <v>0</v>
      </c>
      <c r="P99" s="65">
        <f t="shared" si="48"/>
        <v>0</v>
      </c>
    </row>
    <row r="100" spans="1:16" s="14" customFormat="1">
      <c r="A100" s="72"/>
      <c r="B100" s="484" t="s">
        <v>511</v>
      </c>
      <c r="C100" s="481"/>
      <c r="D100" s="71"/>
      <c r="E100" s="478">
        <f t="shared" ref="E100:M100" si="49">ROUND(SUM(D99*E16+E99*E17)/12,4)</f>
        <v>0</v>
      </c>
      <c r="F100" s="478">
        <f t="shared" si="49"/>
        <v>0</v>
      </c>
      <c r="G100" s="478">
        <f t="shared" si="49"/>
        <v>0</v>
      </c>
      <c r="H100" s="478">
        <f t="shared" si="49"/>
        <v>0</v>
      </c>
      <c r="I100" s="478">
        <f t="shared" si="49"/>
        <v>0</v>
      </c>
      <c r="J100" s="478">
        <f t="shared" si="49"/>
        <v>0</v>
      </c>
      <c r="K100" s="478">
        <f t="shared" si="49"/>
        <v>0</v>
      </c>
      <c r="L100" s="478">
        <f t="shared" si="49"/>
        <v>0</v>
      </c>
      <c r="M100" s="478">
        <f t="shared" si="49"/>
        <v>0</v>
      </c>
      <c r="N100" s="478">
        <f>ROUND(SUM(M99*N16+N99*N17)/12,4)</f>
        <v>0</v>
      </c>
      <c r="O100" s="478">
        <f t="shared" ref="O100:P100" si="50">ROUND(SUM(N99*O16+O99*O17)/12,4)</f>
        <v>0</v>
      </c>
      <c r="P100" s="478">
        <f t="shared" si="50"/>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61">
        <f>'2. LRAMVA Threshold'!P43</f>
        <v>0</v>
      </c>
      <c r="D102" s="46"/>
      <c r="E102" s="46"/>
      <c r="F102" s="46"/>
      <c r="G102" s="46"/>
      <c r="H102" s="46"/>
      <c r="I102" s="46"/>
      <c r="J102" s="46"/>
      <c r="K102" s="46"/>
      <c r="L102" s="46"/>
      <c r="M102" s="46"/>
      <c r="N102" s="46"/>
      <c r="O102" s="46"/>
      <c r="P102" s="46"/>
    </row>
    <row r="103" spans="1:16" s="18" customFormat="1" outlineLevel="1">
      <c r="A103" s="4"/>
      <c r="B103" s="525" t="s">
        <v>508</v>
      </c>
      <c r="C103" s="959"/>
      <c r="D103" s="46"/>
      <c r="E103" s="46"/>
      <c r="F103" s="46"/>
      <c r="G103" s="46"/>
      <c r="H103" s="46"/>
      <c r="I103" s="46"/>
      <c r="J103" s="46"/>
      <c r="K103" s="46"/>
      <c r="L103" s="46"/>
      <c r="M103" s="46"/>
      <c r="N103" s="46"/>
      <c r="O103" s="46"/>
      <c r="P103" s="46"/>
    </row>
    <row r="104" spans="1:16" s="18" customFormat="1" outlineLevel="1">
      <c r="A104" s="4"/>
      <c r="B104" s="525" t="s">
        <v>509</v>
      </c>
      <c r="C104" s="959"/>
      <c r="D104" s="46"/>
      <c r="E104" s="46"/>
      <c r="F104" s="46"/>
      <c r="G104" s="46"/>
      <c r="H104" s="46"/>
      <c r="I104" s="46"/>
      <c r="J104" s="46"/>
      <c r="K104" s="46"/>
      <c r="L104" s="46"/>
      <c r="M104" s="46"/>
      <c r="N104" s="46"/>
      <c r="O104" s="46"/>
      <c r="P104" s="46"/>
    </row>
    <row r="105" spans="1:16" s="18" customFormat="1" outlineLevel="1">
      <c r="A105" s="4"/>
      <c r="B105" s="525" t="s">
        <v>487</v>
      </c>
      <c r="C105" s="959"/>
      <c r="D105" s="46"/>
      <c r="E105" s="46"/>
      <c r="F105" s="46"/>
      <c r="G105" s="46"/>
      <c r="H105" s="46"/>
      <c r="I105" s="46"/>
      <c r="J105" s="46"/>
      <c r="K105" s="46"/>
      <c r="L105" s="46"/>
      <c r="M105" s="46"/>
      <c r="N105" s="46"/>
      <c r="O105" s="46"/>
      <c r="P105" s="46"/>
    </row>
    <row r="106" spans="1:16" s="18" customFormat="1">
      <c r="A106" s="4"/>
      <c r="B106" s="525" t="s">
        <v>510</v>
      </c>
      <c r="C106" s="962"/>
      <c r="D106" s="65">
        <f>SUM(D102:D105)</f>
        <v>0</v>
      </c>
      <c r="E106" s="65">
        <f>SUM(E102:E105)</f>
        <v>0</v>
      </c>
      <c r="F106" s="65">
        <f>SUM(F102:F105)</f>
        <v>0</v>
      </c>
      <c r="G106" s="65">
        <f t="shared" ref="G106:N106" si="51">SUM(G102:G105)</f>
        <v>0</v>
      </c>
      <c r="H106" s="65">
        <f t="shared" si="51"/>
        <v>0</v>
      </c>
      <c r="I106" s="65">
        <f t="shared" si="51"/>
        <v>0</v>
      </c>
      <c r="J106" s="65">
        <f t="shared" si="51"/>
        <v>0</v>
      </c>
      <c r="K106" s="65">
        <f t="shared" si="51"/>
        <v>0</v>
      </c>
      <c r="L106" s="65">
        <f t="shared" si="51"/>
        <v>0</v>
      </c>
      <c r="M106" s="65">
        <f t="shared" si="51"/>
        <v>0</v>
      </c>
      <c r="N106" s="65">
        <f t="shared" si="51"/>
        <v>0</v>
      </c>
      <c r="O106" s="65">
        <f t="shared" ref="O106:P106" si="52">SUM(O102:O105)</f>
        <v>0</v>
      </c>
      <c r="P106" s="65">
        <f t="shared" si="52"/>
        <v>0</v>
      </c>
    </row>
    <row r="107" spans="1:16" s="14" customFormat="1">
      <c r="A107" s="72"/>
      <c r="B107" s="484" t="s">
        <v>511</v>
      </c>
      <c r="C107" s="481"/>
      <c r="D107" s="71"/>
      <c r="E107" s="478">
        <f t="shared" ref="E107:M107" si="53">ROUND(SUM(D106*E16+E106*E17)/12,4)</f>
        <v>0</v>
      </c>
      <c r="F107" s="478">
        <f t="shared" si="53"/>
        <v>0</v>
      </c>
      <c r="G107" s="478">
        <f t="shared" si="53"/>
        <v>0</v>
      </c>
      <c r="H107" s="478">
        <f t="shared" si="53"/>
        <v>0</v>
      </c>
      <c r="I107" s="478">
        <f t="shared" si="53"/>
        <v>0</v>
      </c>
      <c r="J107" s="478">
        <f t="shared" si="53"/>
        <v>0</v>
      </c>
      <c r="K107" s="478">
        <f t="shared" si="53"/>
        <v>0</v>
      </c>
      <c r="L107" s="478">
        <f t="shared" si="53"/>
        <v>0</v>
      </c>
      <c r="M107" s="478">
        <f t="shared" si="53"/>
        <v>0</v>
      </c>
      <c r="N107" s="478">
        <f>ROUND(SUM(M106*N16+N106*N17)/12,4)</f>
        <v>0</v>
      </c>
      <c r="O107" s="478">
        <f t="shared" ref="O107:P107" si="54">ROUND(SUM(N106*O16+O106*O17)/12,4)</f>
        <v>0</v>
      </c>
      <c r="P107" s="478">
        <f t="shared" si="54"/>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61">
        <f>'2. LRAMVA Threshold'!Q43</f>
        <v>0</v>
      </c>
      <c r="D109" s="46"/>
      <c r="E109" s="46"/>
      <c r="F109" s="46"/>
      <c r="G109" s="46"/>
      <c r="H109" s="46"/>
      <c r="I109" s="46"/>
      <c r="J109" s="46"/>
      <c r="K109" s="46"/>
      <c r="L109" s="46"/>
      <c r="M109" s="46"/>
      <c r="N109" s="46"/>
      <c r="O109" s="46"/>
      <c r="P109" s="46"/>
    </row>
    <row r="110" spans="1:16" s="18" customFormat="1" outlineLevel="1">
      <c r="A110" s="4"/>
      <c r="B110" s="525" t="s">
        <v>508</v>
      </c>
      <c r="C110" s="959"/>
      <c r="D110" s="46"/>
      <c r="E110" s="46"/>
      <c r="F110" s="46"/>
      <c r="G110" s="46"/>
      <c r="H110" s="46"/>
      <c r="I110" s="46"/>
      <c r="J110" s="46"/>
      <c r="K110" s="46"/>
      <c r="L110" s="46"/>
      <c r="M110" s="46"/>
      <c r="N110" s="46"/>
      <c r="O110" s="46"/>
      <c r="P110" s="46"/>
    </row>
    <row r="111" spans="1:16" s="18" customFormat="1" outlineLevel="1">
      <c r="A111" s="4"/>
      <c r="B111" s="525" t="s">
        <v>509</v>
      </c>
      <c r="C111" s="959"/>
      <c r="D111" s="46"/>
      <c r="E111" s="46"/>
      <c r="F111" s="46"/>
      <c r="G111" s="46"/>
      <c r="H111" s="46"/>
      <c r="I111" s="46"/>
      <c r="J111" s="46"/>
      <c r="K111" s="46"/>
      <c r="L111" s="46"/>
      <c r="M111" s="46"/>
      <c r="N111" s="46"/>
      <c r="O111" s="46"/>
      <c r="P111" s="46"/>
    </row>
    <row r="112" spans="1:16" s="18" customFormat="1" outlineLevel="1">
      <c r="A112" s="4"/>
      <c r="B112" s="525" t="s">
        <v>487</v>
      </c>
      <c r="C112" s="959"/>
      <c r="D112" s="46"/>
      <c r="E112" s="46"/>
      <c r="F112" s="46"/>
      <c r="G112" s="46"/>
      <c r="H112" s="46"/>
      <c r="I112" s="46"/>
      <c r="J112" s="46"/>
      <c r="K112" s="46"/>
      <c r="L112" s="46"/>
      <c r="M112" s="46"/>
      <c r="N112" s="46"/>
      <c r="O112" s="46"/>
      <c r="P112" s="46"/>
    </row>
    <row r="113" spans="1:16" s="18" customFormat="1">
      <c r="A113" s="4"/>
      <c r="B113" s="525" t="s">
        <v>510</v>
      </c>
      <c r="C113" s="962"/>
      <c r="D113" s="65">
        <f>SUM(D109:D112)</f>
        <v>0</v>
      </c>
      <c r="E113" s="65">
        <f>SUM(E109:E112)</f>
        <v>0</v>
      </c>
      <c r="F113" s="65">
        <f>SUM(F109:F112)</f>
        <v>0</v>
      </c>
      <c r="G113" s="65">
        <f>SUM(G109:G112)</f>
        <v>0</v>
      </c>
      <c r="H113" s="65">
        <f t="shared" ref="H113:N113" si="55">SUM(H109:H112)</f>
        <v>0</v>
      </c>
      <c r="I113" s="65">
        <f t="shared" si="55"/>
        <v>0</v>
      </c>
      <c r="J113" s="65">
        <f t="shared" si="55"/>
        <v>0</v>
      </c>
      <c r="K113" s="65">
        <f t="shared" si="55"/>
        <v>0</v>
      </c>
      <c r="L113" s="65">
        <f t="shared" si="55"/>
        <v>0</v>
      </c>
      <c r="M113" s="65">
        <f t="shared" si="55"/>
        <v>0</v>
      </c>
      <c r="N113" s="65">
        <f t="shared" si="55"/>
        <v>0</v>
      </c>
      <c r="O113" s="65">
        <f t="shared" ref="O113:P113" si="56">SUM(O109:O112)</f>
        <v>0</v>
      </c>
      <c r="P113" s="65">
        <f t="shared" si="56"/>
        <v>0</v>
      </c>
    </row>
    <row r="114" spans="1:16" s="14" customFormat="1">
      <c r="A114" s="72"/>
      <c r="B114" s="484" t="s">
        <v>511</v>
      </c>
      <c r="C114" s="481"/>
      <c r="D114" s="71"/>
      <c r="E114" s="478">
        <f t="shared" ref="E114:M114" si="57">ROUND(SUM(D113*E16+E113*E17)/12,4)</f>
        <v>0</v>
      </c>
      <c r="F114" s="478">
        <f t="shared" si="57"/>
        <v>0</v>
      </c>
      <c r="G114" s="478">
        <f t="shared" si="57"/>
        <v>0</v>
      </c>
      <c r="H114" s="478">
        <f t="shared" si="57"/>
        <v>0</v>
      </c>
      <c r="I114" s="478">
        <f t="shared" si="57"/>
        <v>0</v>
      </c>
      <c r="J114" s="478">
        <f t="shared" si="57"/>
        <v>0</v>
      </c>
      <c r="K114" s="478">
        <f t="shared" si="57"/>
        <v>0</v>
      </c>
      <c r="L114" s="478">
        <f t="shared" si="57"/>
        <v>0</v>
      </c>
      <c r="M114" s="478">
        <f t="shared" si="57"/>
        <v>0</v>
      </c>
      <c r="N114" s="478">
        <f>ROUND(SUM(M113*N16+N113*N17)/12,4)</f>
        <v>0</v>
      </c>
      <c r="O114" s="478">
        <f t="shared" ref="O114:P114" si="58">ROUND(SUM(N113*O16+O113*O17)/12,4)</f>
        <v>0</v>
      </c>
      <c r="P114" s="478">
        <f t="shared" si="58"/>
        <v>0</v>
      </c>
    </row>
    <row r="115" spans="1:16" s="70" customFormat="1">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599</v>
      </c>
      <c r="C116" s="96"/>
      <c r="D116" s="489"/>
      <c r="E116" s="489"/>
      <c r="F116" s="489"/>
      <c r="G116" s="489"/>
      <c r="H116" s="489"/>
      <c r="I116" s="489"/>
      <c r="J116" s="489"/>
      <c r="K116" s="489"/>
      <c r="L116" s="489"/>
      <c r="M116" s="489"/>
      <c r="N116" s="489"/>
      <c r="O116" s="489"/>
      <c r="P116" s="489"/>
    </row>
    <row r="119" spans="1:16" ht="15.6">
      <c r="B119" s="116" t="s">
        <v>481</v>
      </c>
      <c r="J119" s="18"/>
    </row>
    <row r="120" spans="1:16" s="14" customFormat="1" ht="75.75" customHeight="1">
      <c r="A120" s="72"/>
      <c r="B120" s="966" t="s">
        <v>650</v>
      </c>
      <c r="C120" s="966"/>
      <c r="D120" s="966"/>
      <c r="E120" s="966"/>
      <c r="F120" s="966"/>
      <c r="G120" s="966"/>
      <c r="H120" s="966"/>
      <c r="I120" s="966"/>
      <c r="J120" s="966"/>
      <c r="K120" s="966"/>
      <c r="L120" s="966"/>
      <c r="M120" s="966"/>
      <c r="N120" s="966"/>
      <c r="O120" s="966"/>
      <c r="P120" s="966"/>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TO 4,999 KW</v>
      </c>
      <c r="F122" s="241" t="str">
        <f>'1.  LRAMVA Summary'!G53</f>
        <v>Street Lighting</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9">HLOOKUP(B124,$E$15:$P$114,23,FALSE)</f>
        <v>0</v>
      </c>
      <c r="F124" s="668">
        <f t="shared" ref="F124:F127" si="60">HLOOKUP(B124,$E$15:$P$114,30,FALSE)</f>
        <v>0</v>
      </c>
      <c r="G124" s="669">
        <f t="shared" ref="G124:G135" si="61">HLOOKUP(B124,$E$15:$P$114,37,FALSE)</f>
        <v>0</v>
      </c>
      <c r="H124" s="668">
        <f t="shared" ref="H124:H135" si="62">HLOOKUP(B124,$E$15:$P$114,44,FALSE)</f>
        <v>0</v>
      </c>
      <c r="I124" s="669">
        <f t="shared" ref="I124:I135" si="63">HLOOKUP(B124,$E$15:$P$114,51,FALSE)</f>
        <v>0</v>
      </c>
      <c r="J124" s="669">
        <f t="shared" ref="J124:J135" si="64">HLOOKUP(B124,$E$15:$P$114,58,FALSE)</f>
        <v>0</v>
      </c>
      <c r="K124" s="669">
        <f t="shared" ref="K124:K135" si="65">HLOOKUP(B124,$E$15:$P$114,65,FALSE)</f>
        <v>0</v>
      </c>
      <c r="L124" s="669">
        <f t="shared" ref="L124:L135" si="66">HLOOKUP(B124,$E$15:$P$114,72,FALSE)</f>
        <v>0</v>
      </c>
      <c r="M124" s="669">
        <f t="shared" ref="M124:M135" si="67">HLOOKUP(B124,$E$15:$P$114,79,FALSE)</f>
        <v>0</v>
      </c>
      <c r="N124" s="669">
        <f t="shared" ref="N124:N135" si="68">HLOOKUP(B124,$E$15:$P$114,86,FALSE)</f>
        <v>0</v>
      </c>
      <c r="O124" s="669">
        <f t="shared" ref="O124:O135" si="69">HLOOKUP(B124,$E$15:$P$114,93,FALSE)</f>
        <v>0</v>
      </c>
      <c r="P124" s="669">
        <f t="shared" ref="P124:P135" si="70">HLOOKUP(B124,$E$15:$P$114,100,FALSE)</f>
        <v>0</v>
      </c>
    </row>
    <row r="125" spans="1:16">
      <c r="B125" s="491">
        <v>2012</v>
      </c>
      <c r="C125" s="670">
        <f>HLOOKUP(B125,$E$15:$P$114,9,FALSE)</f>
        <v>0</v>
      </c>
      <c r="D125" s="671">
        <f>HLOOKUP(B125,$E$15:$P$114,16,FALSE)</f>
        <v>0</v>
      </c>
      <c r="E125" s="672">
        <f t="shared" si="59"/>
        <v>0</v>
      </c>
      <c r="F125" s="671">
        <f t="shared" si="60"/>
        <v>0</v>
      </c>
      <c r="G125" s="672">
        <f t="shared" si="61"/>
        <v>0</v>
      </c>
      <c r="H125" s="671">
        <f t="shared" si="62"/>
        <v>0</v>
      </c>
      <c r="I125" s="672">
        <f t="shared" si="63"/>
        <v>0</v>
      </c>
      <c r="J125" s="672">
        <f t="shared" si="64"/>
        <v>0</v>
      </c>
      <c r="K125" s="672">
        <f t="shared" si="65"/>
        <v>0</v>
      </c>
      <c r="L125" s="672">
        <f t="shared" si="66"/>
        <v>0</v>
      </c>
      <c r="M125" s="672">
        <f t="shared" si="67"/>
        <v>0</v>
      </c>
      <c r="N125" s="672">
        <f t="shared" si="68"/>
        <v>0</v>
      </c>
      <c r="O125" s="672">
        <f t="shared" si="69"/>
        <v>0</v>
      </c>
      <c r="P125" s="672">
        <f t="shared" si="70"/>
        <v>0</v>
      </c>
    </row>
    <row r="126" spans="1:16">
      <c r="B126" s="491">
        <v>2013</v>
      </c>
      <c r="C126" s="670">
        <f>HLOOKUP(B126,$E$15:$P$114,9,FALSE)</f>
        <v>0</v>
      </c>
      <c r="D126" s="671">
        <f>HLOOKUP(B126,$E$15:$P$114,16,FALSE)</f>
        <v>0</v>
      </c>
      <c r="E126" s="672">
        <f t="shared" si="59"/>
        <v>0</v>
      </c>
      <c r="F126" s="671">
        <f t="shared" si="60"/>
        <v>0</v>
      </c>
      <c r="G126" s="672">
        <f t="shared" si="61"/>
        <v>0</v>
      </c>
      <c r="H126" s="671">
        <f t="shared" si="62"/>
        <v>0</v>
      </c>
      <c r="I126" s="672">
        <f t="shared" si="63"/>
        <v>0</v>
      </c>
      <c r="J126" s="672">
        <f t="shared" si="64"/>
        <v>0</v>
      </c>
      <c r="K126" s="672">
        <f t="shared" si="65"/>
        <v>0</v>
      </c>
      <c r="L126" s="672">
        <f t="shared" si="66"/>
        <v>0</v>
      </c>
      <c r="M126" s="672">
        <f t="shared" si="67"/>
        <v>0</v>
      </c>
      <c r="N126" s="672">
        <f t="shared" si="68"/>
        <v>0</v>
      </c>
      <c r="O126" s="672">
        <f t="shared" si="69"/>
        <v>0</v>
      </c>
      <c r="P126" s="672">
        <f t="shared" si="70"/>
        <v>0</v>
      </c>
    </row>
    <row r="127" spans="1:16">
      <c r="B127" s="491">
        <v>2014</v>
      </c>
      <c r="C127" s="771">
        <f t="shared" ref="C127:C135" si="71">HLOOKUP(B127,$E$15:$P$114,9,FALSE)</f>
        <v>0</v>
      </c>
      <c r="D127" s="812">
        <f t="shared" ref="D127:D133" si="72">HLOOKUP(B127,$E$15:$P$114,16,FALSE)</f>
        <v>0</v>
      </c>
      <c r="E127" s="672">
        <f t="shared" si="59"/>
        <v>0</v>
      </c>
      <c r="F127" s="671">
        <f t="shared" si="60"/>
        <v>0</v>
      </c>
      <c r="G127" s="672">
        <f t="shared" si="61"/>
        <v>0</v>
      </c>
      <c r="H127" s="671">
        <f t="shared" si="62"/>
        <v>0</v>
      </c>
      <c r="I127" s="672">
        <f t="shared" si="63"/>
        <v>0</v>
      </c>
      <c r="J127" s="672">
        <f t="shared" si="64"/>
        <v>0</v>
      </c>
      <c r="K127" s="672">
        <f t="shared" si="65"/>
        <v>0</v>
      </c>
      <c r="L127" s="672">
        <f t="shared" si="66"/>
        <v>0</v>
      </c>
      <c r="M127" s="672">
        <f t="shared" si="67"/>
        <v>0</v>
      </c>
      <c r="N127" s="672">
        <f t="shared" si="68"/>
        <v>0</v>
      </c>
      <c r="O127" s="672">
        <f t="shared" si="69"/>
        <v>0</v>
      </c>
      <c r="P127" s="672">
        <f t="shared" si="70"/>
        <v>0</v>
      </c>
    </row>
    <row r="128" spans="1:16">
      <c r="B128" s="491">
        <v>2015</v>
      </c>
      <c r="C128" s="670">
        <f t="shared" si="71"/>
        <v>0.01</v>
      </c>
      <c r="D128" s="671">
        <f t="shared" si="72"/>
        <v>6.1000000000000004E-3</v>
      </c>
      <c r="E128" s="672">
        <f t="shared" si="59"/>
        <v>1.3025</v>
      </c>
      <c r="F128" s="671">
        <f t="shared" ref="F128:F135" si="73">HLOOKUP(B128,$E$15:$P$114,30,FALSE)</f>
        <v>8.7559000000000005</v>
      </c>
      <c r="G128" s="672">
        <f t="shared" si="61"/>
        <v>0</v>
      </c>
      <c r="H128" s="671">
        <f t="shared" si="62"/>
        <v>0</v>
      </c>
      <c r="I128" s="672">
        <f t="shared" si="63"/>
        <v>0</v>
      </c>
      <c r="J128" s="672">
        <f t="shared" si="64"/>
        <v>0</v>
      </c>
      <c r="K128" s="672">
        <f t="shared" si="65"/>
        <v>0</v>
      </c>
      <c r="L128" s="672">
        <f t="shared" si="66"/>
        <v>0</v>
      </c>
      <c r="M128" s="672">
        <f t="shared" si="67"/>
        <v>0</v>
      </c>
      <c r="N128" s="672">
        <f t="shared" si="68"/>
        <v>0</v>
      </c>
      <c r="O128" s="672">
        <f t="shared" si="69"/>
        <v>0</v>
      </c>
      <c r="P128" s="672">
        <f t="shared" si="70"/>
        <v>0</v>
      </c>
    </row>
    <row r="129" spans="1:16">
      <c r="B129" s="491">
        <v>2016</v>
      </c>
      <c r="C129" s="771">
        <f t="shared" si="71"/>
        <v>1.4999999999999999E-2</v>
      </c>
      <c r="D129" s="671">
        <f t="shared" si="72"/>
        <v>9.1999999999999998E-3</v>
      </c>
      <c r="E129" s="672">
        <f t="shared" si="59"/>
        <v>1.9538</v>
      </c>
      <c r="F129" s="671">
        <f t="shared" si="73"/>
        <v>13.133800000000001</v>
      </c>
      <c r="G129" s="672">
        <f t="shared" si="61"/>
        <v>0</v>
      </c>
      <c r="H129" s="671">
        <f t="shared" si="62"/>
        <v>0</v>
      </c>
      <c r="I129" s="672">
        <f t="shared" si="63"/>
        <v>0</v>
      </c>
      <c r="J129" s="672">
        <f t="shared" si="64"/>
        <v>0</v>
      </c>
      <c r="K129" s="672">
        <f t="shared" si="65"/>
        <v>0</v>
      </c>
      <c r="L129" s="672">
        <f t="shared" si="66"/>
        <v>0</v>
      </c>
      <c r="M129" s="672">
        <f t="shared" si="67"/>
        <v>0</v>
      </c>
      <c r="N129" s="672">
        <f t="shared" si="68"/>
        <v>0</v>
      </c>
      <c r="O129" s="672">
        <f t="shared" si="69"/>
        <v>0</v>
      </c>
      <c r="P129" s="672">
        <f t="shared" si="70"/>
        <v>0</v>
      </c>
    </row>
    <row r="130" spans="1:16">
      <c r="B130" s="491">
        <v>2017</v>
      </c>
      <c r="C130" s="813">
        <f t="shared" si="71"/>
        <v>1.3599999999999999E-2</v>
      </c>
      <c r="D130" s="812">
        <f t="shared" si="72"/>
        <v>1.01E-2</v>
      </c>
      <c r="E130" s="672">
        <f t="shared" si="59"/>
        <v>2.0966</v>
      </c>
      <c r="F130" s="671">
        <f t="shared" si="73"/>
        <v>12.938499999999999</v>
      </c>
      <c r="G130" s="672">
        <f t="shared" si="61"/>
        <v>0</v>
      </c>
      <c r="H130" s="671">
        <f t="shared" si="62"/>
        <v>0</v>
      </c>
      <c r="I130" s="672">
        <f t="shared" si="63"/>
        <v>0</v>
      </c>
      <c r="J130" s="672">
        <f t="shared" si="64"/>
        <v>0</v>
      </c>
      <c r="K130" s="672">
        <f t="shared" si="65"/>
        <v>0</v>
      </c>
      <c r="L130" s="672">
        <f t="shared" si="66"/>
        <v>0</v>
      </c>
      <c r="M130" s="672">
        <f t="shared" si="67"/>
        <v>0</v>
      </c>
      <c r="N130" s="672">
        <f t="shared" si="68"/>
        <v>0</v>
      </c>
      <c r="O130" s="672">
        <f t="shared" si="69"/>
        <v>0</v>
      </c>
      <c r="P130" s="672">
        <f t="shared" si="70"/>
        <v>0</v>
      </c>
    </row>
    <row r="131" spans="1:16">
      <c r="B131" s="491">
        <v>2018</v>
      </c>
      <c r="C131" s="670">
        <f t="shared" si="71"/>
        <v>9.4999999999999998E-3</v>
      </c>
      <c r="D131" s="671">
        <f t="shared" si="72"/>
        <v>1.11E-2</v>
      </c>
      <c r="E131" s="672">
        <f t="shared" si="59"/>
        <v>2.2528999999999999</v>
      </c>
      <c r="F131" s="671">
        <f t="shared" si="73"/>
        <v>12.819599999999999</v>
      </c>
      <c r="G131" s="672">
        <f t="shared" si="61"/>
        <v>0</v>
      </c>
      <c r="H131" s="671">
        <f t="shared" si="62"/>
        <v>0</v>
      </c>
      <c r="I131" s="672">
        <f t="shared" si="63"/>
        <v>0</v>
      </c>
      <c r="J131" s="672">
        <f t="shared" si="64"/>
        <v>0</v>
      </c>
      <c r="K131" s="672">
        <f t="shared" si="65"/>
        <v>0</v>
      </c>
      <c r="L131" s="672">
        <f t="shared" si="66"/>
        <v>0</v>
      </c>
      <c r="M131" s="672">
        <f t="shared" si="67"/>
        <v>0</v>
      </c>
      <c r="N131" s="672">
        <f t="shared" si="68"/>
        <v>0</v>
      </c>
      <c r="O131" s="672">
        <f t="shared" si="69"/>
        <v>0</v>
      </c>
      <c r="P131" s="672">
        <f t="shared" si="70"/>
        <v>0</v>
      </c>
    </row>
    <row r="132" spans="1:16">
      <c r="B132" s="491">
        <v>2019</v>
      </c>
      <c r="C132" s="670">
        <f t="shared" si="71"/>
        <v>5.4999999999999997E-3</v>
      </c>
      <c r="D132" s="671">
        <f t="shared" si="72"/>
        <v>1.12E-2</v>
      </c>
      <c r="E132" s="672">
        <f t="shared" si="59"/>
        <v>2.2776999999999998</v>
      </c>
      <c r="F132" s="671">
        <f t="shared" si="73"/>
        <v>12.960699999999999</v>
      </c>
      <c r="G132" s="672">
        <f t="shared" si="61"/>
        <v>0</v>
      </c>
      <c r="H132" s="671">
        <f t="shared" si="62"/>
        <v>0</v>
      </c>
      <c r="I132" s="672">
        <f t="shared" si="63"/>
        <v>0</v>
      </c>
      <c r="J132" s="672">
        <f t="shared" si="64"/>
        <v>0</v>
      </c>
      <c r="K132" s="672">
        <f t="shared" si="65"/>
        <v>0</v>
      </c>
      <c r="L132" s="672">
        <f t="shared" si="66"/>
        <v>0</v>
      </c>
      <c r="M132" s="672">
        <f t="shared" si="67"/>
        <v>0</v>
      </c>
      <c r="N132" s="672">
        <f t="shared" si="68"/>
        <v>0</v>
      </c>
      <c r="O132" s="672">
        <f t="shared" si="69"/>
        <v>0</v>
      </c>
      <c r="P132" s="672">
        <f t="shared" si="70"/>
        <v>0</v>
      </c>
    </row>
    <row r="133" spans="1:16">
      <c r="B133" s="491">
        <v>2020</v>
      </c>
      <c r="C133" s="771">
        <f t="shared" si="71"/>
        <v>3.3999999999999998E-3</v>
      </c>
      <c r="D133" s="812">
        <f t="shared" si="72"/>
        <v>1.12E-2</v>
      </c>
      <c r="E133" s="672">
        <f t="shared" si="59"/>
        <v>2.2932000000000001</v>
      </c>
      <c r="F133" s="671">
        <f t="shared" si="73"/>
        <v>13.048999999999999</v>
      </c>
      <c r="G133" s="672">
        <f t="shared" si="61"/>
        <v>0</v>
      </c>
      <c r="H133" s="671">
        <f t="shared" si="62"/>
        <v>0</v>
      </c>
      <c r="I133" s="672">
        <f t="shared" si="63"/>
        <v>0</v>
      </c>
      <c r="J133" s="672">
        <f t="shared" si="64"/>
        <v>0</v>
      </c>
      <c r="K133" s="672">
        <f t="shared" si="65"/>
        <v>0</v>
      </c>
      <c r="L133" s="672">
        <f t="shared" si="66"/>
        <v>0</v>
      </c>
      <c r="M133" s="672">
        <f t="shared" si="67"/>
        <v>0</v>
      </c>
      <c r="N133" s="672">
        <f t="shared" si="68"/>
        <v>0</v>
      </c>
      <c r="O133" s="672">
        <f t="shared" si="69"/>
        <v>0</v>
      </c>
      <c r="P133" s="672">
        <f t="shared" si="70"/>
        <v>0</v>
      </c>
    </row>
    <row r="134" spans="1:16" s="18" customFormat="1">
      <c r="A134" s="4"/>
      <c r="B134" s="770">
        <v>2021</v>
      </c>
      <c r="C134" s="670">
        <f t="shared" si="71"/>
        <v>0</v>
      </c>
      <c r="D134" s="671">
        <f>HLOOKUP(B134,$E$15:$P$114,16,FALSE)</f>
        <v>1.15E-2</v>
      </c>
      <c r="E134" s="773">
        <f t="shared" si="59"/>
        <v>2.3513999999999999</v>
      </c>
      <c r="F134" s="772">
        <f t="shared" si="73"/>
        <v>13.38</v>
      </c>
      <c r="G134" s="773">
        <f t="shared" si="61"/>
        <v>0</v>
      </c>
      <c r="H134" s="772">
        <f t="shared" si="62"/>
        <v>0</v>
      </c>
      <c r="I134" s="773">
        <f t="shared" si="63"/>
        <v>0</v>
      </c>
      <c r="J134" s="773">
        <f t="shared" si="64"/>
        <v>0</v>
      </c>
      <c r="K134" s="773">
        <f t="shared" si="65"/>
        <v>0</v>
      </c>
      <c r="L134" s="773">
        <f t="shared" si="66"/>
        <v>0</v>
      </c>
      <c r="M134" s="773">
        <f t="shared" si="67"/>
        <v>0</v>
      </c>
      <c r="N134" s="773">
        <f t="shared" si="68"/>
        <v>0</v>
      </c>
      <c r="O134" s="773">
        <f t="shared" si="69"/>
        <v>0</v>
      </c>
      <c r="P134" s="773">
        <f t="shared" si="70"/>
        <v>0</v>
      </c>
    </row>
    <row r="135" spans="1:16" s="18" customFormat="1">
      <c r="A135" s="4"/>
      <c r="B135" s="767">
        <v>2022</v>
      </c>
      <c r="C135" s="816">
        <f t="shared" si="71"/>
        <v>0</v>
      </c>
      <c r="D135" s="814">
        <f>HLOOKUP(B135,$E$15:$P$114,16,FALSE)</f>
        <v>1.1599999999999999E-2</v>
      </c>
      <c r="E135" s="769">
        <f t="shared" si="59"/>
        <v>2.3698000000000001</v>
      </c>
      <c r="F135" s="768">
        <f t="shared" si="73"/>
        <v>13.4847</v>
      </c>
      <c r="G135" s="769">
        <f t="shared" si="61"/>
        <v>0</v>
      </c>
      <c r="H135" s="768">
        <f t="shared" si="62"/>
        <v>0</v>
      </c>
      <c r="I135" s="769">
        <f t="shared" si="63"/>
        <v>0</v>
      </c>
      <c r="J135" s="769">
        <f t="shared" si="64"/>
        <v>0</v>
      </c>
      <c r="K135" s="769">
        <f t="shared" si="65"/>
        <v>0</v>
      </c>
      <c r="L135" s="769">
        <f t="shared" si="66"/>
        <v>0</v>
      </c>
      <c r="M135" s="769">
        <f t="shared" si="67"/>
        <v>0</v>
      </c>
      <c r="N135" s="769">
        <f t="shared" si="68"/>
        <v>0</v>
      </c>
      <c r="O135" s="769">
        <f t="shared" si="69"/>
        <v>0</v>
      </c>
      <c r="P135" s="769">
        <f t="shared" si="70"/>
        <v>0</v>
      </c>
    </row>
    <row r="136" spans="1:16" ht="18.75" customHeight="1">
      <c r="B136" s="488" t="s">
        <v>614</v>
      </c>
      <c r="C136" s="815"/>
      <c r="D136" s="587"/>
      <c r="E136" s="588"/>
      <c r="F136" s="587"/>
      <c r="G136" s="587"/>
      <c r="H136" s="587"/>
      <c r="I136" s="587"/>
      <c r="J136" s="587"/>
      <c r="K136" s="587"/>
      <c r="L136" s="587"/>
      <c r="M136" s="587"/>
      <c r="N136" s="587"/>
      <c r="O136" s="587"/>
      <c r="P136" s="587"/>
    </row>
    <row r="138" spans="1:16">
      <c r="B138" s="581"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2" zoomScale="50" zoomScaleNormal="50" zoomScaleSheetLayoutView="80" zoomScalePageLayoutView="85" workbookViewId="0">
      <selection activeCell="C19" sqref="C19:C20"/>
    </sheetView>
  </sheetViews>
  <sheetFormatPr defaultColWidth="9" defaultRowHeight="13.8" outlineLevelRow="1" outlineLevelCol="1"/>
  <cols>
    <col min="1" max="1" width="4.6640625" style="498" customWidth="1"/>
    <col min="2" max="2" width="43.6640625" style="251" customWidth="1"/>
    <col min="3" max="3" width="14" style="251" customWidth="1"/>
    <col min="4" max="4" width="18" style="250" customWidth="1"/>
    <col min="5" max="8" width="10.33203125" style="250" hidden="1" customWidth="1" outlineLevel="1"/>
    <col min="9" max="20" width="9" style="250" hidden="1" customWidth="1" outlineLevel="1"/>
    <col min="21" max="21" width="12.33203125" style="250" hidden="1" customWidth="1" outlineLevel="1"/>
    <col min="22" max="22" width="17.6640625" style="250" customWidth="1" collapsed="1"/>
    <col min="23" max="38" width="9.33203125" style="250" customWidth="1" outlineLevel="1"/>
    <col min="39" max="39" width="14" style="252" customWidth="1"/>
    <col min="40" max="40" width="14.6640625" style="252" customWidth="1"/>
    <col min="41" max="41" width="17" style="252" customWidth="1"/>
    <col min="42" max="42" width="17.6640625" style="252" customWidth="1"/>
    <col min="43" max="49" width="14.6640625" style="252" customWidth="1"/>
    <col min="50" max="52" width="15" style="252" customWidth="1"/>
    <col min="53" max="53" width="14.21875" style="253" customWidth="1"/>
    <col min="54" max="54" width="14.6640625" style="250" customWidth="1"/>
    <col min="55" max="55" width="15" style="250" customWidth="1"/>
    <col min="56" max="56" width="14" style="250" customWidth="1"/>
    <col min="57" max="57" width="9.6640625" style="250" customWidth="1"/>
    <col min="58" max="58" width="11" style="250" customWidth="1"/>
    <col min="59" max="59" width="12" style="250" customWidth="1"/>
    <col min="60" max="60" width="6.33203125" style="250" bestFit="1" customWidth="1"/>
    <col min="61" max="65" width="9" style="250"/>
    <col min="66" max="66" width="6.33203125" style="250" bestFit="1" customWidth="1"/>
    <col min="67" max="16384" width="9" style="250"/>
  </cols>
  <sheetData>
    <row r="1" spans="1:53" ht="164.25" customHeight="1"/>
    <row r="2" spans="1:53" ht="23.25" customHeight="1" thickBot="1"/>
    <row r="3" spans="1:53" ht="25.5" customHeight="1" thickBot="1">
      <c r="B3" s="980"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80"/>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63" t="s">
        <v>548</v>
      </c>
      <c r="D5" s="964"/>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80" t="s">
        <v>502</v>
      </c>
      <c r="C7" s="981" t="s">
        <v>879</v>
      </c>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424"/>
      <c r="AN7" s="424"/>
      <c r="AO7" s="424"/>
      <c r="AP7" s="424"/>
      <c r="AQ7" s="424"/>
      <c r="AR7" s="424"/>
      <c r="AS7" s="424"/>
      <c r="AT7" s="424"/>
      <c r="AU7" s="424"/>
      <c r="AV7" s="424"/>
      <c r="AW7" s="424"/>
      <c r="AX7" s="424"/>
      <c r="AY7" s="424"/>
      <c r="AZ7" s="424"/>
      <c r="BA7" s="424"/>
    </row>
    <row r="8" spans="1:53" s="268" customFormat="1" ht="58.5" customHeight="1">
      <c r="A8" s="498"/>
      <c r="B8" s="980"/>
      <c r="C8" s="981" t="s">
        <v>561</v>
      </c>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424"/>
      <c r="AN8" s="424"/>
      <c r="AO8" s="424"/>
      <c r="AP8" s="424"/>
      <c r="AQ8" s="424"/>
      <c r="AR8" s="424"/>
      <c r="AS8" s="424"/>
      <c r="AT8" s="424"/>
      <c r="AU8" s="424"/>
      <c r="AV8" s="424"/>
      <c r="AW8" s="424"/>
      <c r="AX8" s="424"/>
      <c r="AY8" s="424"/>
      <c r="AZ8" s="424"/>
      <c r="BA8" s="424"/>
    </row>
    <row r="9" spans="1:53" s="268" customFormat="1" ht="57.75" customHeight="1">
      <c r="A9" s="498"/>
      <c r="B9" s="270"/>
      <c r="C9" s="981" t="s">
        <v>560</v>
      </c>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424"/>
      <c r="AN9" s="424"/>
      <c r="AO9" s="424"/>
      <c r="AP9" s="424"/>
      <c r="AQ9" s="424"/>
      <c r="AR9" s="424"/>
      <c r="AS9" s="424"/>
      <c r="AT9" s="424"/>
      <c r="AU9" s="424"/>
      <c r="AV9" s="424"/>
      <c r="AW9" s="424"/>
      <c r="AX9" s="424"/>
      <c r="AY9" s="424"/>
      <c r="AZ9" s="424"/>
      <c r="BA9" s="424"/>
    </row>
    <row r="10" spans="1:53" ht="41.25" customHeight="1">
      <c r="B10" s="272"/>
      <c r="C10" s="981" t="s">
        <v>616</v>
      </c>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424"/>
      <c r="AN10" s="424"/>
      <c r="AO10" s="424"/>
      <c r="AP10" s="424"/>
      <c r="AQ10" s="424"/>
      <c r="AR10" s="424"/>
      <c r="AS10" s="424"/>
      <c r="AT10" s="424"/>
      <c r="AU10" s="424"/>
      <c r="AV10" s="424"/>
      <c r="AW10" s="424"/>
      <c r="AX10" s="424"/>
      <c r="AY10" s="424"/>
      <c r="AZ10" s="424"/>
      <c r="BA10" s="424"/>
    </row>
    <row r="11" spans="1:53" ht="53.25" customHeight="1">
      <c r="C11" s="981" t="s">
        <v>604</v>
      </c>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80" t="s">
        <v>524</v>
      </c>
      <c r="C13" s="580" t="s">
        <v>519</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80"/>
      <c r="C14" s="580" t="s">
        <v>520</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521</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522</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6">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70" t="s">
        <v>211</v>
      </c>
      <c r="C19" s="972" t="s">
        <v>33</v>
      </c>
      <c r="D19" s="281" t="s">
        <v>421</v>
      </c>
      <c r="E19" s="976" t="s">
        <v>209</v>
      </c>
      <c r="F19" s="977"/>
      <c r="G19" s="977"/>
      <c r="H19" s="977"/>
      <c r="I19" s="977"/>
      <c r="J19" s="977"/>
      <c r="K19" s="977"/>
      <c r="L19" s="977"/>
      <c r="M19" s="977"/>
      <c r="N19" s="977"/>
      <c r="O19" s="977"/>
      <c r="P19" s="977"/>
      <c r="Q19" s="977"/>
      <c r="R19" s="977"/>
      <c r="S19" s="977"/>
      <c r="T19" s="978"/>
      <c r="U19" s="974" t="s">
        <v>213</v>
      </c>
      <c r="V19" s="281" t="s">
        <v>422</v>
      </c>
      <c r="W19" s="967" t="s">
        <v>212</v>
      </c>
      <c r="X19" s="968"/>
      <c r="Y19" s="968"/>
      <c r="Z19" s="968"/>
      <c r="AA19" s="968"/>
      <c r="AB19" s="968"/>
      <c r="AC19" s="968"/>
      <c r="AD19" s="968"/>
      <c r="AE19" s="968"/>
      <c r="AF19" s="968"/>
      <c r="AG19" s="968"/>
      <c r="AH19" s="968"/>
      <c r="AI19" s="968"/>
      <c r="AJ19" s="968"/>
      <c r="AK19" s="968"/>
      <c r="AL19" s="979"/>
      <c r="AM19" s="967" t="s">
        <v>242</v>
      </c>
      <c r="AN19" s="968"/>
      <c r="AO19" s="968"/>
      <c r="AP19" s="968"/>
      <c r="AQ19" s="968"/>
      <c r="AR19" s="968"/>
      <c r="AS19" s="968"/>
      <c r="AT19" s="968"/>
      <c r="AU19" s="968"/>
      <c r="AV19" s="968"/>
      <c r="AW19" s="968"/>
      <c r="AX19" s="968"/>
      <c r="AY19" s="968"/>
      <c r="AZ19" s="968"/>
      <c r="BA19" s="969"/>
    </row>
    <row r="20" spans="1:53" s="280" customFormat="1" ht="59.25" customHeight="1">
      <c r="A20" s="498"/>
      <c r="B20" s="971"/>
      <c r="C20" s="973"/>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75"/>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TO 4,999 KW</v>
      </c>
      <c r="AP20" s="283" t="str">
        <f>'1.  LRAMVA Summary'!G53</f>
        <v>Street Lighting</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6"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6"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482</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6"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483</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484</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6"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6"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6" hidden="1" outlineLevel="1">
      <c r="A94" s="499"/>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6"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6"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6" hidden="1" outlineLevel="1">
      <c r="A117" s="498"/>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6"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6">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17">
        <f>HLOOKUP(AM$20,'3.  Distribution Rates'!$C$122:$P$133,3,FALSE)</f>
        <v>0</v>
      </c>
      <c r="AN130" s="817">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6">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6">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819</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820</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821</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822</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823</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824</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825</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88"/>
      <c r="BB150" s="363"/>
    </row>
    <row r="151" spans="1:54" ht="15">
      <c r="B151" s="734"/>
      <c r="C151" s="353"/>
      <c r="D151" s="735"/>
      <c r="E151" s="735"/>
      <c r="F151" s="735"/>
      <c r="G151" s="735"/>
      <c r="H151" s="735"/>
      <c r="I151" s="735"/>
      <c r="J151" s="735"/>
      <c r="K151" s="735"/>
      <c r="L151" s="735"/>
      <c r="M151" s="735"/>
      <c r="N151" s="735"/>
      <c r="O151" s="735"/>
      <c r="P151" s="735"/>
      <c r="Q151" s="735"/>
      <c r="R151" s="735"/>
      <c r="S151" s="735"/>
      <c r="T151" s="735"/>
      <c r="U151" s="735"/>
      <c r="V151" s="736"/>
      <c r="W151" s="737"/>
      <c r="X151" s="738"/>
      <c r="Y151" s="736"/>
      <c r="Z151" s="301"/>
      <c r="AA151" s="386"/>
      <c r="AB151" s="386"/>
      <c r="AC151" s="736"/>
      <c r="AD151" s="736"/>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4"/>
      <c r="C152" s="353"/>
      <c r="D152" s="735"/>
      <c r="E152" s="735"/>
      <c r="F152" s="735"/>
      <c r="G152" s="735"/>
      <c r="H152" s="735"/>
      <c r="I152" s="735"/>
      <c r="J152" s="735"/>
      <c r="K152" s="735"/>
      <c r="L152" s="735"/>
      <c r="M152" s="735"/>
      <c r="N152" s="735"/>
      <c r="O152" s="735"/>
      <c r="P152" s="735"/>
      <c r="Q152" s="735"/>
      <c r="R152" s="735"/>
      <c r="S152" s="735"/>
      <c r="T152" s="735"/>
      <c r="U152" s="735"/>
      <c r="V152" s="736"/>
      <c r="W152" s="737"/>
      <c r="X152" s="738"/>
      <c r="Y152" s="736"/>
      <c r="Z152" s="301"/>
      <c r="AA152" s="386"/>
      <c r="AB152" s="386"/>
      <c r="AC152" s="736"/>
      <c r="AD152" s="736"/>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4"/>
      <c r="C153" s="353"/>
      <c r="D153" s="735"/>
      <c r="E153" s="735"/>
      <c r="F153" s="735"/>
      <c r="G153" s="735"/>
      <c r="H153" s="735"/>
      <c r="I153" s="735"/>
      <c r="J153" s="735"/>
      <c r="K153" s="735"/>
      <c r="L153" s="735"/>
      <c r="M153" s="735"/>
      <c r="N153" s="735"/>
      <c r="O153" s="735"/>
      <c r="P153" s="735"/>
      <c r="Q153" s="735"/>
      <c r="R153" s="735"/>
      <c r="S153" s="735"/>
      <c r="T153" s="735"/>
      <c r="U153" s="735"/>
      <c r="V153" s="736"/>
      <c r="W153" s="737"/>
      <c r="X153" s="738"/>
      <c r="Y153" s="736"/>
      <c r="Z153" s="301"/>
      <c r="AA153" s="386"/>
      <c r="AB153" s="386"/>
      <c r="AC153" s="736"/>
      <c r="AD153" s="736"/>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6">
      <c r="B156" s="277" t="s">
        <v>241</v>
      </c>
      <c r="C156" s="278"/>
      <c r="D156" s="579" t="s">
        <v>523</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70" t="s">
        <v>211</v>
      </c>
      <c r="C157" s="972" t="s">
        <v>33</v>
      </c>
      <c r="D157" s="281" t="s">
        <v>421</v>
      </c>
      <c r="E157" s="976" t="s">
        <v>209</v>
      </c>
      <c r="F157" s="977"/>
      <c r="G157" s="977"/>
      <c r="H157" s="977"/>
      <c r="I157" s="977"/>
      <c r="J157" s="977"/>
      <c r="K157" s="977"/>
      <c r="L157" s="977"/>
      <c r="M157" s="977"/>
      <c r="N157" s="977"/>
      <c r="O157" s="977"/>
      <c r="P157" s="977"/>
      <c r="Q157" s="977"/>
      <c r="R157" s="977"/>
      <c r="S157" s="977"/>
      <c r="T157" s="978"/>
      <c r="U157" s="974" t="s">
        <v>213</v>
      </c>
      <c r="V157" s="281" t="s">
        <v>422</v>
      </c>
      <c r="W157" s="967" t="s">
        <v>212</v>
      </c>
      <c r="X157" s="968"/>
      <c r="Y157" s="968"/>
      <c r="Z157" s="968"/>
      <c r="AA157" s="968"/>
      <c r="AB157" s="968"/>
      <c r="AC157" s="968"/>
      <c r="AD157" s="968"/>
      <c r="AE157" s="968"/>
      <c r="AF157" s="968"/>
      <c r="AG157" s="968"/>
      <c r="AH157" s="968"/>
      <c r="AI157" s="968"/>
      <c r="AJ157" s="968"/>
      <c r="AK157" s="968"/>
      <c r="AL157" s="979"/>
      <c r="AM157" s="967" t="s">
        <v>242</v>
      </c>
      <c r="AN157" s="968"/>
      <c r="AO157" s="968"/>
      <c r="AP157" s="968"/>
      <c r="AQ157" s="968"/>
      <c r="AR157" s="968"/>
      <c r="AS157" s="968"/>
      <c r="AT157" s="968"/>
      <c r="AU157" s="968"/>
      <c r="AV157" s="968"/>
      <c r="AW157" s="968"/>
      <c r="AX157" s="968"/>
      <c r="AY157" s="968"/>
      <c r="AZ157" s="968"/>
      <c r="BA157" s="969"/>
    </row>
    <row r="158" spans="1:54" ht="60.75" customHeight="1">
      <c r="B158" s="971"/>
      <c r="C158" s="973"/>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75"/>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TO 4,999 KW</v>
      </c>
      <c r="AP158" s="282" t="str">
        <f>'1.  LRAMVA Summary'!G53</f>
        <v>Street Lighting</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6"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6"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6"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483</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484</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6"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6"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6" hidden="1" outlineLevel="1">
      <c r="A232" s="499"/>
      <c r="B232" s="285" t="s">
        <v>485</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6"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6"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486</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6" hidden="1" outlineLevel="1">
      <c r="A255" s="498"/>
      <c r="B255" s="285" t="s">
        <v>487</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488</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489</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490</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6"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6">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17">
        <f>HLOOKUP(AM$20,'3.  Distribution Rates'!$C$122:$P$133,4,FALSE)</f>
        <v>0</v>
      </c>
      <c r="AN268" s="817">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6">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6">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6">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898</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899</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900</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901</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902</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903</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904</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6">
      <c r="B292" s="277" t="s">
        <v>247</v>
      </c>
      <c r="C292" s="278"/>
      <c r="D292" s="581" t="s">
        <v>523</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70" t="s">
        <v>211</v>
      </c>
      <c r="C293" s="972" t="s">
        <v>33</v>
      </c>
      <c r="D293" s="281" t="s">
        <v>421</v>
      </c>
      <c r="E293" s="976" t="s">
        <v>209</v>
      </c>
      <c r="F293" s="977"/>
      <c r="G293" s="977"/>
      <c r="H293" s="977"/>
      <c r="I293" s="977"/>
      <c r="J293" s="977"/>
      <c r="K293" s="977"/>
      <c r="L293" s="977"/>
      <c r="M293" s="977"/>
      <c r="N293" s="977"/>
      <c r="O293" s="977"/>
      <c r="P293" s="977"/>
      <c r="Q293" s="977"/>
      <c r="R293" s="977"/>
      <c r="S293" s="977"/>
      <c r="T293" s="978"/>
      <c r="U293" s="974" t="s">
        <v>213</v>
      </c>
      <c r="V293" s="281" t="s">
        <v>422</v>
      </c>
      <c r="W293" s="967" t="s">
        <v>212</v>
      </c>
      <c r="X293" s="968"/>
      <c r="Y293" s="968"/>
      <c r="Z293" s="968"/>
      <c r="AA293" s="968"/>
      <c r="AB293" s="968"/>
      <c r="AC293" s="968"/>
      <c r="AD293" s="968"/>
      <c r="AE293" s="968"/>
      <c r="AF293" s="968"/>
      <c r="AG293" s="968"/>
      <c r="AH293" s="968"/>
      <c r="AI293" s="968"/>
      <c r="AJ293" s="968"/>
      <c r="AK293" s="968"/>
      <c r="AL293" s="979"/>
      <c r="AM293" s="967" t="s">
        <v>242</v>
      </c>
      <c r="AN293" s="968"/>
      <c r="AO293" s="968"/>
      <c r="AP293" s="968"/>
      <c r="AQ293" s="968"/>
      <c r="AR293" s="968"/>
      <c r="AS293" s="968"/>
      <c r="AT293" s="968"/>
      <c r="AU293" s="968"/>
      <c r="AV293" s="968"/>
      <c r="AW293" s="968"/>
      <c r="AX293" s="968"/>
      <c r="AY293" s="968"/>
      <c r="AZ293" s="968"/>
      <c r="BA293" s="969"/>
    </row>
    <row r="294" spans="1:53" ht="60.75" customHeight="1">
      <c r="B294" s="971"/>
      <c r="C294" s="973"/>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75"/>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TO 4,999 KW</v>
      </c>
      <c r="AP294" s="282" t="str">
        <f>'1.  LRAMVA Summary'!G53</f>
        <v>Street Lighting</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6"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6"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482</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6"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483</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484</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6"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6"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6" hidden="1" outlineLevel="1">
      <c r="A368" s="499"/>
      <c r="B368" s="285" t="s">
        <v>485</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6"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6"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486</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6" hidden="1" outlineLevel="1">
      <c r="A391" s="498"/>
      <c r="B391" s="285" t="s">
        <v>487</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488</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489</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490</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6"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6">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17">
        <f>HLOOKUP(AM$20,'3.  Distribution Rates'!$C$122:$P$133,5,FALSE)</f>
        <v>0</v>
      </c>
      <c r="AN404" s="817">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6">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6">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907</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908</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909</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959</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910</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911</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906</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1"/>
      <c r="AD425" s="841"/>
      <c r="AE425" s="400"/>
      <c r="AF425" s="400"/>
      <c r="AG425" s="400"/>
      <c r="AH425" s="400"/>
      <c r="AI425" s="400"/>
      <c r="AJ425" s="400"/>
      <c r="AK425" s="400"/>
      <c r="AL425" s="400"/>
      <c r="AM425" s="818">
        <f>SUMPRODUCT($R$296:$R$399,AM296:AM399)</f>
        <v>0</v>
      </c>
      <c r="AN425" s="818">
        <f>SUMPRODUCT($R$296:$R$399,AN296:AN399)</f>
        <v>0</v>
      </c>
      <c r="AO425" s="818">
        <f>IF(AO295="kW",SUMPRODUCT($U$296:$U$399,$AI$296:$AI$399,AO296:AO399),SUMPRODUCT($Q$296:$Q$399,AO296:AO399))</f>
        <v>0</v>
      </c>
      <c r="AP425" s="818">
        <f t="shared" ref="AP425:AZ425" si="149">IF(AP295="kW",SUMPRODUCT($U$296:$U$399,$AI$296:$AI$399,AP296:AP399),SUMPRODUCT($Q$296:$Q$399,AP296:AP399))</f>
        <v>0</v>
      </c>
      <c r="AQ425" s="818">
        <f t="shared" si="149"/>
        <v>0</v>
      </c>
      <c r="AR425" s="818">
        <f t="shared" si="149"/>
        <v>0</v>
      </c>
      <c r="AS425" s="818">
        <f t="shared" si="149"/>
        <v>0</v>
      </c>
      <c r="AT425" s="818">
        <f t="shared" si="149"/>
        <v>0</v>
      </c>
      <c r="AU425" s="818">
        <f t="shared" si="149"/>
        <v>0</v>
      </c>
      <c r="AV425" s="818">
        <f t="shared" si="149"/>
        <v>0</v>
      </c>
      <c r="AW425" s="818">
        <f t="shared" si="149"/>
        <v>0</v>
      </c>
      <c r="AX425" s="818">
        <f t="shared" si="149"/>
        <v>0</v>
      </c>
      <c r="AY425" s="818">
        <f t="shared" si="149"/>
        <v>0</v>
      </c>
      <c r="AZ425" s="818">
        <f t="shared" si="149"/>
        <v>0</v>
      </c>
      <c r="BA425" s="382"/>
    </row>
    <row r="426" spans="1:54" ht="21.75" customHeight="1">
      <c r="B426" s="364" t="s">
        <v>578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6">
      <c r="B428" s="277" t="s">
        <v>257</v>
      </c>
      <c r="C428" s="278"/>
      <c r="D428" s="579" t="s">
        <v>518</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70" t="s">
        <v>211</v>
      </c>
      <c r="C429" s="972" t="s">
        <v>33</v>
      </c>
      <c r="D429" s="281" t="s">
        <v>421</v>
      </c>
      <c r="E429" s="976" t="s">
        <v>209</v>
      </c>
      <c r="F429" s="977"/>
      <c r="G429" s="977"/>
      <c r="H429" s="977"/>
      <c r="I429" s="977"/>
      <c r="J429" s="977"/>
      <c r="K429" s="977"/>
      <c r="L429" s="977"/>
      <c r="M429" s="977"/>
      <c r="N429" s="977"/>
      <c r="O429" s="977"/>
      <c r="P429" s="977"/>
      <c r="Q429" s="977"/>
      <c r="R429" s="977"/>
      <c r="S429" s="977"/>
      <c r="T429" s="978"/>
      <c r="U429" s="974" t="s">
        <v>213</v>
      </c>
      <c r="V429" s="281" t="s">
        <v>422</v>
      </c>
      <c r="W429" s="967" t="s">
        <v>212</v>
      </c>
      <c r="X429" s="968"/>
      <c r="Y429" s="968"/>
      <c r="Z429" s="968"/>
      <c r="AA429" s="968"/>
      <c r="AB429" s="968"/>
      <c r="AC429" s="968"/>
      <c r="AD429" s="968"/>
      <c r="AE429" s="968"/>
      <c r="AF429" s="968"/>
      <c r="AG429" s="968"/>
      <c r="AH429" s="968"/>
      <c r="AI429" s="968"/>
      <c r="AJ429" s="968"/>
      <c r="AK429" s="968"/>
      <c r="AL429" s="979"/>
      <c r="AM429" s="967" t="s">
        <v>242</v>
      </c>
      <c r="AN429" s="968"/>
      <c r="AO429" s="968"/>
      <c r="AP429" s="968"/>
      <c r="AQ429" s="968"/>
      <c r="AR429" s="968"/>
      <c r="AS429" s="968"/>
      <c r="AT429" s="968"/>
      <c r="AU429" s="968"/>
      <c r="AV429" s="968"/>
      <c r="AW429" s="968"/>
      <c r="AX429" s="968"/>
      <c r="AY429" s="968"/>
      <c r="AZ429" s="968"/>
      <c r="BA429" s="969"/>
    </row>
    <row r="430" spans="1:54" ht="45.75" customHeight="1">
      <c r="B430" s="971"/>
      <c r="C430" s="973"/>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75"/>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TO 4,999 KW</v>
      </c>
      <c r="AP430" s="282" t="str">
        <f>'1.  LRAMVA Summary'!G53</f>
        <v>Street Lighting</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6"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6"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8">
        <v>8</v>
      </c>
      <c r="B453" s="291" t="s">
        <v>482</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6"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8">
        <v>15</v>
      </c>
      <c r="B475" s="311" t="s">
        <v>483</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8">
        <v>16</v>
      </c>
      <c r="B478" s="311" t="s">
        <v>484</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6"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6"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6" hidden="1" outlineLevel="1">
      <c r="A504" s="499"/>
      <c r="B504" s="285" t="s">
        <v>485</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6"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6"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8">
        <v>30</v>
      </c>
      <c r="B524" s="311" t="s">
        <v>486</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6" hidden="1" outlineLevel="1">
      <c r="A527" s="498"/>
      <c r="B527" s="285" t="s">
        <v>487</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8">
        <v>31</v>
      </c>
      <c r="B528" s="321" t="s">
        <v>488</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8">
        <v>32</v>
      </c>
      <c r="B531" s="321" t="s">
        <v>489</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8">
        <v>33</v>
      </c>
      <c r="B534" s="321" t="s">
        <v>490</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6" collapsed="1">
      <c r="B537" s="324" t="s">
        <v>259</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6">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17">
        <f>HLOOKUP(AM$20,'3.  Distribution Rates'!$C$122:$P$133,6,FALSE)</f>
        <v>0</v>
      </c>
      <c r="AN540" s="817">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6">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6">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6">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6">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6">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905</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913</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914</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915</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916</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917</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912</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4">
      <c r="B565" s="584"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7"/>
  <sheetViews>
    <sheetView topLeftCell="A508" zoomScale="85" zoomScaleNormal="85" workbookViewId="0">
      <pane xSplit="2" topLeftCell="C1" activePane="topRight" state="frozen"/>
      <selection pane="topRight" activeCell="AE1567" sqref="AE1567:AH1571"/>
    </sheetView>
  </sheetViews>
  <sheetFormatPr defaultColWidth="9" defaultRowHeight="14.4" outlineLevelRow="1" outlineLevelCol="1"/>
  <cols>
    <col min="1" max="1" width="4.6640625" style="511" customWidth="1"/>
    <col min="2" max="2" width="55.88671875" style="423" customWidth="1"/>
    <col min="3" max="3" width="13.33203125" style="423" customWidth="1"/>
    <col min="4" max="4" width="17" style="423" customWidth="1"/>
    <col min="5" max="16" width="9" style="423" customWidth="1" outlineLevel="1"/>
    <col min="17" max="17" width="13.6640625" style="423" customWidth="1" outlineLevel="1"/>
    <col min="18" max="18" width="15.6640625" style="423" customWidth="1"/>
    <col min="19" max="30" width="9" style="423" customWidth="1" outlineLevel="1"/>
    <col min="31" max="31" width="16.6640625" style="423" customWidth="1"/>
    <col min="32" max="33" width="15" style="423" customWidth="1"/>
    <col min="34" max="34" width="17.6640625" style="423" customWidth="1"/>
    <col min="35" max="35" width="19.6640625" style="423" customWidth="1"/>
    <col min="36" max="36" width="18.6640625" style="423" customWidth="1"/>
    <col min="37" max="41" width="15" style="423" customWidth="1"/>
    <col min="42" max="44" width="17.21875" style="423" customWidth="1"/>
    <col min="45" max="45" width="16.44140625" style="423" bestFit="1" customWidth="1"/>
    <col min="46" max="46" width="11.6640625" style="423" customWidth="1"/>
    <col min="47" max="16384" width="9" style="423"/>
  </cols>
  <sheetData>
    <row r="13" spans="2:45" ht="15" thickBot="1"/>
    <row r="14" spans="2:45" ht="26.25" customHeight="1" thickBot="1">
      <c r="B14" s="980"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80"/>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80"/>
      <c r="C16" s="963" t="s">
        <v>548</v>
      </c>
      <c r="D16" s="964"/>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6">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80" t="s">
        <v>502</v>
      </c>
      <c r="C18" s="981" t="s">
        <v>939</v>
      </c>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424"/>
      <c r="AF18" s="424"/>
      <c r="AG18" s="424"/>
      <c r="AH18" s="424"/>
      <c r="AI18" s="424"/>
      <c r="AJ18" s="424"/>
      <c r="AK18" s="424"/>
      <c r="AL18" s="424"/>
      <c r="AM18" s="424"/>
      <c r="AN18" s="424"/>
      <c r="AO18" s="424"/>
      <c r="AP18" s="424"/>
      <c r="AQ18" s="424"/>
      <c r="AR18" s="424"/>
      <c r="AS18" s="424"/>
    </row>
    <row r="19" spans="2:45" ht="54.45" customHeight="1">
      <c r="B19" s="980"/>
      <c r="C19" s="981" t="s">
        <v>881</v>
      </c>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424"/>
      <c r="AF19" s="424"/>
      <c r="AG19" s="424"/>
      <c r="AH19" s="424"/>
      <c r="AI19" s="424"/>
      <c r="AJ19" s="424"/>
      <c r="AK19" s="424"/>
      <c r="AL19" s="424"/>
      <c r="AM19" s="424"/>
      <c r="AN19" s="424"/>
      <c r="AO19" s="424"/>
      <c r="AP19" s="424"/>
      <c r="AQ19" s="424"/>
      <c r="AR19" s="424"/>
      <c r="AS19" s="424"/>
    </row>
    <row r="20" spans="2:45" ht="62.25" customHeight="1">
      <c r="B20" s="270"/>
      <c r="C20" s="981" t="s">
        <v>560</v>
      </c>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424"/>
      <c r="AF20" s="424"/>
      <c r="AG20" s="424"/>
      <c r="AH20" s="424"/>
      <c r="AI20" s="424"/>
      <c r="AJ20" s="424"/>
      <c r="AK20" s="424"/>
      <c r="AL20" s="424"/>
      <c r="AM20" s="424"/>
      <c r="AN20" s="424"/>
      <c r="AO20" s="424"/>
      <c r="AP20" s="424"/>
      <c r="AQ20" s="424"/>
      <c r="AR20" s="424"/>
      <c r="AS20" s="424"/>
    </row>
    <row r="21" spans="2:45" ht="43.5" customHeight="1">
      <c r="B21" s="270"/>
      <c r="C21" s="981" t="s">
        <v>616</v>
      </c>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424"/>
      <c r="AF21" s="424"/>
      <c r="AG21" s="424"/>
      <c r="AH21" s="424"/>
      <c r="AI21" s="424"/>
      <c r="AJ21" s="424"/>
      <c r="AK21" s="424"/>
      <c r="AL21" s="424"/>
      <c r="AM21" s="424"/>
      <c r="AN21" s="424"/>
      <c r="AO21" s="424"/>
      <c r="AP21" s="424"/>
      <c r="AQ21" s="424"/>
      <c r="AR21" s="424"/>
      <c r="AS21" s="424"/>
    </row>
    <row r="22" spans="2:45" ht="70.5" customHeight="1">
      <c r="B22" s="270"/>
      <c r="C22" s="981" t="s">
        <v>700</v>
      </c>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424"/>
      <c r="AF22" s="424"/>
      <c r="AG22" s="424"/>
      <c r="AH22" s="424"/>
      <c r="AI22" s="424"/>
      <c r="AJ22" s="424"/>
      <c r="AK22" s="424"/>
      <c r="AL22" s="424"/>
      <c r="AM22" s="424"/>
      <c r="AN22" s="424"/>
      <c r="AO22" s="424"/>
      <c r="AP22" s="424"/>
      <c r="AQ22" s="424"/>
      <c r="AR22" s="424"/>
      <c r="AS22" s="424"/>
    </row>
    <row r="23" spans="2:45" ht="15.6">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6">
      <c r="B24" s="980" t="s">
        <v>524</v>
      </c>
      <c r="C24" s="585" t="s">
        <v>526</v>
      </c>
      <c r="D24" s="273"/>
      <c r="E24" s="273"/>
      <c r="F24" s="585" t="s">
        <v>701</v>
      </c>
      <c r="G24" s="273"/>
      <c r="H24" s="273"/>
      <c r="I24" s="273"/>
      <c r="J24" s="585" t="s">
        <v>707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6">
      <c r="B25" s="980"/>
      <c r="C25" s="585" t="s">
        <v>527</v>
      </c>
      <c r="D25" s="273"/>
      <c r="E25" s="273"/>
      <c r="F25" s="585" t="s">
        <v>702</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6">
      <c r="B26" s="528"/>
      <c r="C26" s="585" t="s">
        <v>528</v>
      </c>
      <c r="D26" s="273"/>
      <c r="E26" s="273"/>
      <c r="F26" s="585" t="s">
        <v>703</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6">
      <c r="B27" s="528"/>
      <c r="C27" s="585" t="s">
        <v>529</v>
      </c>
      <c r="D27" s="273"/>
      <c r="E27" s="273"/>
      <c r="F27" s="585" t="s">
        <v>704</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6">
      <c r="B28" s="528"/>
      <c r="C28" s="585" t="s">
        <v>530</v>
      </c>
      <c r="D28" s="273"/>
      <c r="E28" s="273"/>
      <c r="F28" s="585" t="s">
        <v>705</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6">
      <c r="B29" s="528"/>
      <c r="C29" s="585" t="s">
        <v>531</v>
      </c>
      <c r="D29" s="273"/>
      <c r="E29" s="273"/>
      <c r="F29" s="585" t="s">
        <v>706</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6">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6">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6">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70" t="s">
        <v>211</v>
      </c>
      <c r="C34" s="972" t="s">
        <v>33</v>
      </c>
      <c r="D34" s="733" t="s">
        <v>421</v>
      </c>
      <c r="E34" s="985" t="s">
        <v>209</v>
      </c>
      <c r="F34" s="986"/>
      <c r="G34" s="986"/>
      <c r="H34" s="986"/>
      <c r="I34" s="986"/>
      <c r="J34" s="986"/>
      <c r="K34" s="986"/>
      <c r="L34" s="986"/>
      <c r="M34" s="986"/>
      <c r="N34" s="986"/>
      <c r="O34" s="986"/>
      <c r="P34" s="986"/>
      <c r="Q34" s="987" t="s">
        <v>213</v>
      </c>
      <c r="R34" s="732" t="s">
        <v>422</v>
      </c>
      <c r="S34" s="967" t="s">
        <v>212</v>
      </c>
      <c r="T34" s="968"/>
      <c r="U34" s="968"/>
      <c r="V34" s="968"/>
      <c r="W34" s="968"/>
      <c r="X34" s="968"/>
      <c r="Y34" s="968"/>
      <c r="Z34" s="968"/>
      <c r="AA34" s="968"/>
      <c r="AB34" s="968"/>
      <c r="AC34" s="968"/>
      <c r="AD34" s="979"/>
      <c r="AE34" s="967" t="s">
        <v>242</v>
      </c>
      <c r="AF34" s="968"/>
      <c r="AG34" s="968"/>
      <c r="AH34" s="968"/>
      <c r="AI34" s="968"/>
      <c r="AJ34" s="968"/>
      <c r="AK34" s="968"/>
      <c r="AL34" s="968"/>
      <c r="AM34" s="968"/>
      <c r="AN34" s="968"/>
      <c r="AO34" s="968"/>
      <c r="AP34" s="968"/>
      <c r="AQ34" s="968"/>
      <c r="AR34" s="968"/>
      <c r="AS34" s="969"/>
    </row>
    <row r="35" spans="1:45" ht="65.25" customHeight="1">
      <c r="B35" s="971"/>
      <c r="C35" s="984"/>
      <c r="D35" s="741">
        <v>2015</v>
      </c>
      <c r="E35" s="745">
        <v>2016</v>
      </c>
      <c r="F35" s="742">
        <v>2017</v>
      </c>
      <c r="G35" s="742">
        <v>2018</v>
      </c>
      <c r="H35" s="742">
        <v>2019</v>
      </c>
      <c r="I35" s="742">
        <v>2020</v>
      </c>
      <c r="J35" s="742">
        <v>2021</v>
      </c>
      <c r="K35" s="742">
        <v>2022</v>
      </c>
      <c r="L35" s="744">
        <v>2023</v>
      </c>
      <c r="M35" s="743">
        <v>2024</v>
      </c>
      <c r="N35" s="742">
        <v>2025</v>
      </c>
      <c r="O35" s="743">
        <v>2026</v>
      </c>
      <c r="P35" s="745">
        <v>2027</v>
      </c>
      <c r="Q35" s="987"/>
      <c r="R35" s="746">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TO 4,999 KW</v>
      </c>
      <c r="AH35" s="282" t="str">
        <f>'1.  LRAMVA Summary'!$G$53</f>
        <v>Street Lighting</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t="15" hidden="1" outlineLevel="1">
      <c r="B39" s="291" t="s">
        <v>266</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6" hidden="1" outlineLevel="1">
      <c r="B40" s="295"/>
      <c r="C40" s="296"/>
      <c r="D40" s="296"/>
      <c r="E40" s="296"/>
      <c r="F40" s="296"/>
      <c r="G40" s="296"/>
      <c r="H40" s="296"/>
      <c r="I40" s="296"/>
      <c r="J40" s="740"/>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t="1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t="15" hidden="1" outlineLevel="1">
      <c r="B42" s="291" t="s">
        <v>266</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6"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t="1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t="15" hidden="1"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t="15" hidden="1" outlineLevel="1">
      <c r="A47" s="511">
        <v>4</v>
      </c>
      <c r="B47" s="509" t="s">
        <v>653</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t="15" hidden="1" outlineLevel="1">
      <c r="B48" s="291" t="s">
        <v>266</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495</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t="15" hidden="1" outlineLevel="1">
      <c r="B55" s="291" t="s">
        <v>266</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t="1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t="15" hidden="1" outlineLevel="1">
      <c r="B58" s="291" t="s">
        <v>266</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t="1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t="1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t="15" hidden="1" outlineLevel="1">
      <c r="B61" s="291" t="s">
        <v>266</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t="1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t="1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t="15" hidden="1" outlineLevel="1">
      <c r="B64" s="291" t="s">
        <v>266</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t="1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t="1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t="1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t="1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6"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t="1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t="1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t="1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t="1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t="1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t="1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6"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t="1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t="15"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t="15"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6" hidden="1" outlineLevel="1">
      <c r="A83" s="512"/>
      <c r="B83" s="285" t="s">
        <v>487</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t="15" hidden="1" outlineLevel="1">
      <c r="A84" s="511">
        <v>15</v>
      </c>
      <c r="B84" s="291" t="s">
        <v>492</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t="15"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 hidden="1" outlineLevel="1">
      <c r="A87" s="511">
        <v>16</v>
      </c>
      <c r="B87" s="321" t="s">
        <v>488</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t="15"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t="15"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6" hidden="1" outlineLevel="1">
      <c r="B90" s="508" t="s">
        <v>493</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t="15"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t="15"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t="1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6"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6" hidden="1" outlineLevel="1">
      <c r="B103" s="507" t="s">
        <v>500</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6" hidden="1" outlineLevel="1">
      <c r="B104" s="285" t="s">
        <v>496</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t="1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t="1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t="1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t="1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t="1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t="1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t="1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6" hidden="1" outlineLevel="1">
      <c r="B117" s="285" t="s">
        <v>497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t="1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t="1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t="1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t="15" hidden="1" outlineLevel="1">
      <c r="B122" s="291" t="s">
        <v>266</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t="1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t="1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t="1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t="1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t="1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t="1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t="1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t="1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t="1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t="1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t="1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t="1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t="1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t="1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t="1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6" hidden="1" outlineLevel="1">
      <c r="B142" s="285" t="s">
        <v>498</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t="1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t="1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t="1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t="1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t="1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t="1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t="1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t="1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6" hidden="1" outlineLevel="1">
      <c r="B152" s="285" t="s">
        <v>499</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t="1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t="1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t="1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t="1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t="1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t="1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t="1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t="1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t="1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t="1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t="1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t="1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t="1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t="1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t="1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t="1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t="1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t="1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t="1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t="1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t="1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t="1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t="1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t="1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t="1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t="1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t="1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t="1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t="1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t="1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t="1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6" collapsed="1">
      <c r="B195" s="324" t="s">
        <v>270</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6">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ht="1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ht="1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17">
        <f>HLOOKUP(AE$35,'3.  Distribution Rates'!$C$122:$P$135,7,FALSE)</f>
        <v>0.01</v>
      </c>
      <c r="AF198" s="817">
        <f>HLOOKUP(AF$35,'3.  Distribution Rates'!$C$122:$P$135,7,FALSE)</f>
        <v>6.1000000000000004E-3</v>
      </c>
      <c r="AG198" s="338">
        <f>HLOOKUP(AG$35,'3.  Distribution Rates'!$C$122:$P$135,7,FALSE)</f>
        <v>1.3025</v>
      </c>
      <c r="AH198" s="338">
        <f>HLOOKUP(AH$35,'3.  Distribution Rates'!$C$122:$P$135,7,FALSE)</f>
        <v>8.7559000000000005</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ht="1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ht="1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ht="1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ht="1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ht="1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6">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6">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6">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ht="1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ht="1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ht="1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ht="1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ht="1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ht="1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ht="15">
      <c r="B213" s="291" t="s">
        <v>826</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ht="15">
      <c r="B214" s="291" t="s">
        <v>831</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ht="15">
      <c r="B215" s="291" t="s">
        <v>832</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ht="15">
      <c r="B216" s="291" t="s">
        <v>833</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ht="15">
      <c r="B217" s="291" t="s">
        <v>834</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ht="15">
      <c r="B218" s="291" t="s">
        <v>835</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ht="15">
      <c r="B219" s="433" t="s">
        <v>836</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578</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6">
      <c r="B221" s="434"/>
    </row>
    <row r="222" spans="2:45" ht="15.6">
      <c r="B222" s="434"/>
    </row>
    <row r="223" spans="2:45" ht="15.6">
      <c r="B223" s="277" t="s">
        <v>272</v>
      </c>
      <c r="C223" s="278"/>
      <c r="D223" s="579" t="s">
        <v>523</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70" t="s">
        <v>211</v>
      </c>
      <c r="C224" s="972" t="s">
        <v>33</v>
      </c>
      <c r="D224" s="281" t="s">
        <v>421</v>
      </c>
      <c r="E224" s="976" t="s">
        <v>209</v>
      </c>
      <c r="F224" s="977"/>
      <c r="G224" s="977"/>
      <c r="H224" s="977"/>
      <c r="I224" s="977"/>
      <c r="J224" s="977"/>
      <c r="K224" s="977"/>
      <c r="L224" s="977"/>
      <c r="M224" s="977"/>
      <c r="N224" s="977"/>
      <c r="O224" s="977"/>
      <c r="P224" s="978"/>
      <c r="Q224" s="974" t="s">
        <v>213</v>
      </c>
      <c r="R224" s="281" t="s">
        <v>422</v>
      </c>
      <c r="S224" s="967" t="s">
        <v>212</v>
      </c>
      <c r="T224" s="968"/>
      <c r="U224" s="968"/>
      <c r="V224" s="968"/>
      <c r="W224" s="968"/>
      <c r="X224" s="968"/>
      <c r="Y224" s="968"/>
      <c r="Z224" s="968"/>
      <c r="AA224" s="968"/>
      <c r="AB224" s="968"/>
      <c r="AC224" s="968"/>
      <c r="AD224" s="979"/>
      <c r="AE224" s="967" t="s">
        <v>242</v>
      </c>
      <c r="AF224" s="968"/>
      <c r="AG224" s="968"/>
      <c r="AH224" s="968"/>
      <c r="AI224" s="968"/>
      <c r="AJ224" s="968"/>
      <c r="AK224" s="968"/>
      <c r="AL224" s="968"/>
      <c r="AM224" s="968"/>
      <c r="AN224" s="968"/>
      <c r="AO224" s="968"/>
      <c r="AP224" s="968"/>
      <c r="AQ224" s="968"/>
      <c r="AR224" s="968"/>
      <c r="AS224" s="969"/>
    </row>
    <row r="225" spans="1:45" ht="60.75" customHeight="1">
      <c r="B225" s="971"/>
      <c r="C225" s="973"/>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75"/>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TO 4,999 KW</v>
      </c>
      <c r="AH225" s="282" t="str">
        <f>'1.  LRAMVA Summary'!$G$53</f>
        <v>Street Lighting</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501</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6" outlineLevel="1">
      <c r="B227" s="285" t="s">
        <v>494</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t="15"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t="15"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6" outlineLevel="1">
      <c r="B230" s="295"/>
      <c r="C230" s="296"/>
      <c r="D230" s="296"/>
      <c r="E230" s="296"/>
      <c r="F230" s="296"/>
      <c r="G230" s="296"/>
      <c r="H230" s="296"/>
      <c r="I230" s="296"/>
      <c r="J230" s="740"/>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t="15"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t="15"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6"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t="15"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t="15"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t="15"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t="15" outlineLevel="1">
      <c r="A237" s="511">
        <v>4</v>
      </c>
      <c r="B237" s="509" t="s">
        <v>653</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t="15"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t="15"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t="15"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t="15"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6" outlineLevel="1">
      <c r="B243" s="316" t="s">
        <v>495</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t="15"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t="15"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t="15"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15"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t="15"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t="15"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t="1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t="15"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t="15"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t="1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t="15"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t="15"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t="1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t="15"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t="15"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6"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t="15"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t="15"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t="15"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t="15"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t="15"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t="15"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6"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t="15"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t="15"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t="15"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6" outlineLevel="1">
      <c r="A273" s="512"/>
      <c r="B273" s="285" t="s">
        <v>487</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t="15" outlineLevel="1">
      <c r="A274" s="511">
        <v>15</v>
      </c>
      <c r="B274" s="291" t="s">
        <v>492</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t="15"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t="15"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t="15" outlineLevel="1">
      <c r="A277" s="511">
        <v>16</v>
      </c>
      <c r="B277" s="321" t="s">
        <v>488</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t="15"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t="15"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6" outlineLevel="1">
      <c r="B280" s="508" t="s">
        <v>493</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15"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t="15"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t="15"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15"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t="15"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t="15"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t="15"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t="15"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t="15"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t="1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t="15"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6"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6" outlineLevel="1">
      <c r="B293" s="507" t="s">
        <v>500</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6" outlineLevel="1">
      <c r="B294" s="285" t="s">
        <v>496</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t="15" outlineLevel="1">
      <c r="A295" s="511">
        <v>21</v>
      </c>
      <c r="B295" s="509" t="s">
        <v>113</v>
      </c>
      <c r="C295" s="288" t="s">
        <v>25</v>
      </c>
      <c r="D295" s="292">
        <v>270246</v>
      </c>
      <c r="E295" s="292">
        <v>270246</v>
      </c>
      <c r="F295" s="292">
        <v>270246</v>
      </c>
      <c r="G295" s="292">
        <v>270246</v>
      </c>
      <c r="H295" s="292">
        <v>270246</v>
      </c>
      <c r="I295" s="292">
        <v>270246</v>
      </c>
      <c r="J295" s="292">
        <v>270246</v>
      </c>
      <c r="K295" s="292">
        <v>270211</v>
      </c>
      <c r="L295" s="292">
        <v>270211</v>
      </c>
      <c r="M295" s="292">
        <v>268909</v>
      </c>
      <c r="N295" s="292"/>
      <c r="O295" s="292"/>
      <c r="P295" s="292"/>
      <c r="Q295" s="288"/>
      <c r="R295" s="292">
        <v>18</v>
      </c>
      <c r="S295" s="292">
        <v>18</v>
      </c>
      <c r="T295" s="292">
        <v>18</v>
      </c>
      <c r="U295" s="292">
        <v>18</v>
      </c>
      <c r="V295" s="292">
        <v>18</v>
      </c>
      <c r="W295" s="292">
        <v>18</v>
      </c>
      <c r="X295" s="292">
        <v>18</v>
      </c>
      <c r="Y295" s="292">
        <v>18</v>
      </c>
      <c r="Z295" s="292">
        <v>18</v>
      </c>
      <c r="AA295" s="292">
        <v>17</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t="15" outlineLevel="1">
      <c r="B296" s="291" t="s">
        <v>288</v>
      </c>
      <c r="C296" s="288" t="s">
        <v>163</v>
      </c>
      <c r="D296" s="292">
        <v>29546</v>
      </c>
      <c r="E296" s="292">
        <v>29546</v>
      </c>
      <c r="F296" s="292">
        <v>29546</v>
      </c>
      <c r="G296" s="292">
        <v>29546</v>
      </c>
      <c r="H296" s="292">
        <v>29546</v>
      </c>
      <c r="I296" s="292">
        <v>29546</v>
      </c>
      <c r="J296" s="292">
        <v>29546</v>
      </c>
      <c r="K296" s="292">
        <v>29544</v>
      </c>
      <c r="L296" s="292">
        <v>29544</v>
      </c>
      <c r="M296" s="292">
        <v>29587</v>
      </c>
      <c r="N296" s="292"/>
      <c r="O296" s="292"/>
      <c r="P296" s="292"/>
      <c r="Q296" s="288"/>
      <c r="R296" s="292">
        <v>2</v>
      </c>
      <c r="S296" s="292">
        <v>2</v>
      </c>
      <c r="T296" s="292">
        <v>2</v>
      </c>
      <c r="U296" s="292">
        <v>2</v>
      </c>
      <c r="V296" s="292">
        <v>2</v>
      </c>
      <c r="W296" s="292">
        <v>2</v>
      </c>
      <c r="X296" s="292">
        <v>2</v>
      </c>
      <c r="Y296" s="292">
        <v>2</v>
      </c>
      <c r="Z296" s="292">
        <v>2</v>
      </c>
      <c r="AA296" s="292">
        <v>2</v>
      </c>
      <c r="AB296" s="292"/>
      <c r="AC296" s="292"/>
      <c r="AD296" s="292"/>
      <c r="AE296" s="407">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t="15"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 outlineLevel="1">
      <c r="A298" s="511">
        <v>22</v>
      </c>
      <c r="B298" s="509" t="s">
        <v>114</v>
      </c>
      <c r="C298" s="288" t="s">
        <v>25</v>
      </c>
      <c r="D298" s="292">
        <v>64103</v>
      </c>
      <c r="E298" s="292">
        <v>64103</v>
      </c>
      <c r="F298" s="292">
        <v>64103</v>
      </c>
      <c r="G298" s="292">
        <v>64103</v>
      </c>
      <c r="H298" s="292">
        <v>64103</v>
      </c>
      <c r="I298" s="292">
        <v>64103</v>
      </c>
      <c r="J298" s="292">
        <v>64103</v>
      </c>
      <c r="K298" s="292">
        <v>64103</v>
      </c>
      <c r="L298" s="292">
        <v>64103</v>
      </c>
      <c r="M298" s="292">
        <v>64103</v>
      </c>
      <c r="N298" s="292"/>
      <c r="O298" s="292"/>
      <c r="P298" s="292"/>
      <c r="Q298" s="288"/>
      <c r="R298" s="292">
        <v>18</v>
      </c>
      <c r="S298" s="292">
        <v>18</v>
      </c>
      <c r="T298" s="292">
        <v>18</v>
      </c>
      <c r="U298" s="292">
        <v>18</v>
      </c>
      <c r="V298" s="292">
        <v>18</v>
      </c>
      <c r="W298" s="292">
        <v>18</v>
      </c>
      <c r="X298" s="292">
        <v>18</v>
      </c>
      <c r="Y298" s="292">
        <v>18</v>
      </c>
      <c r="Z298" s="292">
        <v>18</v>
      </c>
      <c r="AA298" s="292">
        <v>18</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t="15" outlineLevel="1">
      <c r="B299" s="291" t="s">
        <v>288</v>
      </c>
      <c r="C299" s="288" t="s">
        <v>163</v>
      </c>
      <c r="D299" s="292">
        <v>32</v>
      </c>
      <c r="E299" s="292">
        <v>32</v>
      </c>
      <c r="F299" s="292">
        <v>32</v>
      </c>
      <c r="G299" s="292">
        <v>32</v>
      </c>
      <c r="H299" s="292">
        <v>32</v>
      </c>
      <c r="I299" s="292">
        <v>32</v>
      </c>
      <c r="J299" s="292">
        <v>32</v>
      </c>
      <c r="K299" s="292">
        <v>32</v>
      </c>
      <c r="L299" s="292">
        <v>32</v>
      </c>
      <c r="M299" s="292">
        <v>32</v>
      </c>
      <c r="N299" s="292"/>
      <c r="O299" s="292"/>
      <c r="P299" s="292"/>
      <c r="Q299" s="288"/>
      <c r="R299" s="292">
        <v>0.04</v>
      </c>
      <c r="S299" s="292">
        <v>0.04</v>
      </c>
      <c r="T299" s="292">
        <v>0.04</v>
      </c>
      <c r="U299" s="292">
        <v>0.04</v>
      </c>
      <c r="V299" s="292">
        <v>0.04</v>
      </c>
      <c r="W299" s="292">
        <v>0.04</v>
      </c>
      <c r="X299" s="292">
        <v>0.04</v>
      </c>
      <c r="Y299" s="292">
        <v>0.04</v>
      </c>
      <c r="Z299" s="292">
        <v>0.04</v>
      </c>
      <c r="AA299" s="292">
        <v>0.04</v>
      </c>
      <c r="AB299" s="292"/>
      <c r="AC299" s="292"/>
      <c r="AD299" s="292"/>
      <c r="AE299" s="407">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t="15"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t="15"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t="15"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t="15"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t="15"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ht="15"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t="15"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6" outlineLevel="1">
      <c r="B307" s="285" t="s">
        <v>497</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t="15"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t="15"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t="1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 outlineLevel="1">
      <c r="A311" s="511">
        <v>26</v>
      </c>
      <c r="B311" s="509" t="s">
        <v>118</v>
      </c>
      <c r="C311" s="288" t="s">
        <v>25</v>
      </c>
      <c r="D311" s="292">
        <v>208227</v>
      </c>
      <c r="E311" s="292">
        <v>205663</v>
      </c>
      <c r="F311" s="292">
        <v>205663</v>
      </c>
      <c r="G311" s="292">
        <v>205663</v>
      </c>
      <c r="H311" s="292">
        <v>205663</v>
      </c>
      <c r="I311" s="292">
        <v>205663</v>
      </c>
      <c r="J311" s="292">
        <v>205663</v>
      </c>
      <c r="K311" s="292">
        <v>205663</v>
      </c>
      <c r="L311" s="292">
        <v>205663</v>
      </c>
      <c r="M311" s="292">
        <v>205663</v>
      </c>
      <c r="N311" s="292"/>
      <c r="O311" s="292"/>
      <c r="P311" s="292"/>
      <c r="Q311" s="292">
        <v>12</v>
      </c>
      <c r="R311" s="292">
        <v>13</v>
      </c>
      <c r="S311" s="292">
        <v>13</v>
      </c>
      <c r="T311" s="292">
        <v>13</v>
      </c>
      <c r="U311" s="292">
        <v>13</v>
      </c>
      <c r="V311" s="292">
        <v>13</v>
      </c>
      <c r="W311" s="292">
        <v>13</v>
      </c>
      <c r="X311" s="292">
        <v>13</v>
      </c>
      <c r="Y311" s="292">
        <v>13</v>
      </c>
      <c r="Z311" s="292">
        <v>13</v>
      </c>
      <c r="AA311" s="292">
        <v>13</v>
      </c>
      <c r="AB311" s="292"/>
      <c r="AC311" s="292"/>
      <c r="AD311" s="292"/>
      <c r="AE311" s="422"/>
      <c r="AF311" s="406">
        <v>0.82199999999999995</v>
      </c>
      <c r="AG311" s="406">
        <v>0.28570000000000001</v>
      </c>
      <c r="AH311" s="406"/>
      <c r="AI311" s="406"/>
      <c r="AJ311" s="406"/>
      <c r="AK311" s="406"/>
      <c r="AL311" s="406"/>
      <c r="AM311" s="411"/>
      <c r="AN311" s="411"/>
      <c r="AO311" s="411"/>
      <c r="AP311" s="411"/>
      <c r="AQ311" s="411"/>
      <c r="AR311" s="411"/>
      <c r="AS311" s="293">
        <f>SUM(AE311:AR311)</f>
        <v>1.1076999999999999</v>
      </c>
    </row>
    <row r="312" spans="1:45" ht="15" outlineLevel="1">
      <c r="B312" s="291" t="s">
        <v>288</v>
      </c>
      <c r="C312" s="288" t="s">
        <v>163</v>
      </c>
      <c r="D312" s="292">
        <v>34755</v>
      </c>
      <c r="E312" s="292">
        <v>37320</v>
      </c>
      <c r="F312" s="292">
        <v>37320</v>
      </c>
      <c r="G312" s="292">
        <v>37320</v>
      </c>
      <c r="H312" s="292">
        <v>37320</v>
      </c>
      <c r="I312" s="292">
        <v>37320</v>
      </c>
      <c r="J312" s="292">
        <v>37320</v>
      </c>
      <c r="K312" s="292">
        <v>37320</v>
      </c>
      <c r="L312" s="292">
        <v>37320</v>
      </c>
      <c r="M312" s="292">
        <v>37320</v>
      </c>
      <c r="N312" s="292"/>
      <c r="O312" s="292"/>
      <c r="P312" s="292"/>
      <c r="Q312" s="292">
        <f>Q311</f>
        <v>12</v>
      </c>
      <c r="R312" s="292">
        <v>4</v>
      </c>
      <c r="S312" s="292">
        <v>4</v>
      </c>
      <c r="T312" s="292">
        <v>4</v>
      </c>
      <c r="U312" s="292">
        <v>4</v>
      </c>
      <c r="V312" s="292">
        <v>4</v>
      </c>
      <c r="W312" s="292">
        <v>4</v>
      </c>
      <c r="X312" s="292">
        <v>4</v>
      </c>
      <c r="Y312" s="292">
        <v>4</v>
      </c>
      <c r="Z312" s="292">
        <v>4</v>
      </c>
      <c r="AA312" s="292">
        <v>4</v>
      </c>
      <c r="AB312" s="292"/>
      <c r="AC312" s="292"/>
      <c r="AD312" s="292"/>
      <c r="AE312" s="407">
        <f>AE311</f>
        <v>0</v>
      </c>
      <c r="AF312" s="407">
        <v>0.53</v>
      </c>
      <c r="AG312" s="407">
        <v>0.34</v>
      </c>
      <c r="AH312" s="407">
        <f t="shared" ref="AH312" si="823">AH311</f>
        <v>0</v>
      </c>
      <c r="AI312" s="407">
        <f t="shared" ref="AI312" si="824">AI311</f>
        <v>0</v>
      </c>
      <c r="AJ312" s="407">
        <f t="shared" ref="AJ312" si="825">AJ311</f>
        <v>0</v>
      </c>
      <c r="AK312" s="407">
        <f t="shared" ref="AK312" si="826">AK311</f>
        <v>0</v>
      </c>
      <c r="AL312" s="407">
        <f t="shared" ref="AL312" si="827">AL311</f>
        <v>0</v>
      </c>
      <c r="AM312" s="407">
        <f t="shared" ref="AM312" si="828">AM311</f>
        <v>0</v>
      </c>
      <c r="AN312" s="407">
        <f t="shared" ref="AN312" si="829">AN311</f>
        <v>0</v>
      </c>
      <c r="AO312" s="407">
        <f t="shared" ref="AO312" si="830">AO311</f>
        <v>0</v>
      </c>
      <c r="AP312" s="407">
        <f t="shared" ref="AP312" si="831">AP311</f>
        <v>0</v>
      </c>
      <c r="AQ312" s="407">
        <f t="shared" ref="AQ312" si="832">AQ311</f>
        <v>0</v>
      </c>
      <c r="AR312" s="407">
        <f t="shared" ref="AR312" si="833">AR311</f>
        <v>0</v>
      </c>
      <c r="AS312" s="303"/>
    </row>
    <row r="313" spans="1:45" ht="15"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t="15" outlineLevel="1">
      <c r="A314" s="511">
        <v>27</v>
      </c>
      <c r="B314" s="509" t="s">
        <v>119</v>
      </c>
      <c r="C314" s="288" t="s">
        <v>25</v>
      </c>
      <c r="D314" s="292">
        <v>34968</v>
      </c>
      <c r="E314" s="292">
        <v>34968</v>
      </c>
      <c r="F314" s="292">
        <v>34373</v>
      </c>
      <c r="G314" s="292">
        <v>30951</v>
      </c>
      <c r="H314" s="292">
        <v>30951</v>
      </c>
      <c r="I314" s="292">
        <v>17867</v>
      </c>
      <c r="J314" s="292">
        <v>15822</v>
      </c>
      <c r="K314" s="292">
        <v>15822</v>
      </c>
      <c r="L314" s="292">
        <v>15082</v>
      </c>
      <c r="M314" s="292">
        <v>9914</v>
      </c>
      <c r="N314" s="292"/>
      <c r="O314" s="292"/>
      <c r="P314" s="292"/>
      <c r="Q314" s="292">
        <v>12</v>
      </c>
      <c r="R314" s="292">
        <v>7</v>
      </c>
      <c r="S314" s="292">
        <v>7</v>
      </c>
      <c r="T314" s="292">
        <v>7</v>
      </c>
      <c r="U314" s="292">
        <v>6</v>
      </c>
      <c r="V314" s="292">
        <v>6</v>
      </c>
      <c r="W314" s="292">
        <v>5</v>
      </c>
      <c r="X314" s="292">
        <v>4</v>
      </c>
      <c r="Y314" s="292">
        <v>4</v>
      </c>
      <c r="Z314" s="292">
        <v>4</v>
      </c>
      <c r="AA314" s="292">
        <v>3</v>
      </c>
      <c r="AB314" s="292"/>
      <c r="AC314" s="292"/>
      <c r="AD314" s="292"/>
      <c r="AE314" s="422"/>
      <c r="AF314" s="406">
        <v>1</v>
      </c>
      <c r="AG314" s="406"/>
      <c r="AH314" s="406"/>
      <c r="AI314" s="406"/>
      <c r="AJ314" s="406"/>
      <c r="AK314" s="406"/>
      <c r="AL314" s="406"/>
      <c r="AM314" s="411"/>
      <c r="AN314" s="411"/>
      <c r="AO314" s="411"/>
      <c r="AP314" s="411"/>
      <c r="AQ314" s="411"/>
      <c r="AR314" s="411"/>
      <c r="AS314" s="293">
        <f>SUM(AE314:AR314)</f>
        <v>1</v>
      </c>
    </row>
    <row r="315" spans="1:45" ht="15" outlineLevel="1">
      <c r="B315" s="291" t="s">
        <v>288</v>
      </c>
      <c r="C315" s="288" t="s">
        <v>163</v>
      </c>
      <c r="D315" s="292">
        <v>8459</v>
      </c>
      <c r="E315" s="292">
        <v>8459</v>
      </c>
      <c r="F315" s="292">
        <v>8248</v>
      </c>
      <c r="G315" s="292">
        <v>7037</v>
      </c>
      <c r="H315" s="292">
        <v>7037</v>
      </c>
      <c r="I315" s="292">
        <v>4834</v>
      </c>
      <c r="J315" s="292">
        <v>4730</v>
      </c>
      <c r="K315" s="292">
        <v>4730</v>
      </c>
      <c r="L315" s="292">
        <v>4559</v>
      </c>
      <c r="M315" s="292">
        <v>3369</v>
      </c>
      <c r="N315" s="292"/>
      <c r="O315" s="292"/>
      <c r="P315" s="292"/>
      <c r="Q315" s="292">
        <f>Q314</f>
        <v>12</v>
      </c>
      <c r="R315" s="292">
        <v>2</v>
      </c>
      <c r="S315" s="292">
        <v>2</v>
      </c>
      <c r="T315" s="292">
        <v>2</v>
      </c>
      <c r="U315" s="292">
        <v>2</v>
      </c>
      <c r="V315" s="292">
        <v>2</v>
      </c>
      <c r="W315" s="292">
        <v>1</v>
      </c>
      <c r="X315" s="292">
        <v>1</v>
      </c>
      <c r="Y315" s="292">
        <v>1</v>
      </c>
      <c r="Z315" s="292">
        <v>1</v>
      </c>
      <c r="AA315" s="292">
        <v>1</v>
      </c>
      <c r="AB315" s="292"/>
      <c r="AC315" s="292"/>
      <c r="AD315" s="292"/>
      <c r="AE315" s="407">
        <f>AE314</f>
        <v>0</v>
      </c>
      <c r="AF315" s="407">
        <v>1</v>
      </c>
      <c r="AG315" s="407">
        <f t="shared" ref="AG315" si="834">AG314</f>
        <v>0</v>
      </c>
      <c r="AH315" s="407">
        <f t="shared" ref="AH315" si="835">AH314</f>
        <v>0</v>
      </c>
      <c r="AI315" s="407">
        <f t="shared" ref="AI315" si="836">AI314</f>
        <v>0</v>
      </c>
      <c r="AJ315" s="407">
        <f t="shared" ref="AJ315" si="837">AJ314</f>
        <v>0</v>
      </c>
      <c r="AK315" s="407">
        <f t="shared" ref="AK315" si="838">AK314</f>
        <v>0</v>
      </c>
      <c r="AL315" s="407">
        <f t="shared" ref="AL315" si="839">AL314</f>
        <v>0</v>
      </c>
      <c r="AM315" s="407">
        <f t="shared" ref="AM315" si="840">AM314</f>
        <v>0</v>
      </c>
      <c r="AN315" s="407">
        <f t="shared" ref="AN315" si="841">AN314</f>
        <v>0</v>
      </c>
      <c r="AO315" s="407">
        <f t="shared" ref="AO315" si="842">AO314</f>
        <v>0</v>
      </c>
      <c r="AP315" s="407">
        <f t="shared" ref="AP315" si="843">AP314</f>
        <v>0</v>
      </c>
      <c r="AQ315" s="407">
        <f t="shared" ref="AQ315" si="844">AQ314</f>
        <v>0</v>
      </c>
      <c r="AR315" s="407">
        <f t="shared" ref="AR315" si="845">AR314</f>
        <v>0</v>
      </c>
      <c r="AS315" s="303"/>
    </row>
    <row r="316" spans="1:45" ht="15"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t="15"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6">AF317</f>
        <v>0</v>
      </c>
      <c r="AG318" s="407">
        <f t="shared" ref="AG318" si="847">AG317</f>
        <v>0</v>
      </c>
      <c r="AH318" s="407">
        <f t="shared" ref="AH318" si="848">AH317</f>
        <v>0</v>
      </c>
      <c r="AI318" s="407">
        <f t="shared" ref="AI318" si="849">AI317</f>
        <v>0</v>
      </c>
      <c r="AJ318" s="407">
        <f t="shared" ref="AJ318" si="850">AJ317</f>
        <v>0</v>
      </c>
      <c r="AK318" s="407">
        <f t="shared" ref="AK318" si="851">AK317</f>
        <v>0</v>
      </c>
      <c r="AL318" s="407">
        <f t="shared" ref="AL318" si="852">AL317</f>
        <v>0</v>
      </c>
      <c r="AM318" s="407">
        <f t="shared" ref="AM318" si="853">AM317</f>
        <v>0</v>
      </c>
      <c r="AN318" s="407">
        <f t="shared" ref="AN318" si="854">AN317</f>
        <v>0</v>
      </c>
      <c r="AO318" s="407">
        <f t="shared" ref="AO318" si="855">AO317</f>
        <v>0</v>
      </c>
      <c r="AP318" s="407">
        <f t="shared" ref="AP318" si="856">AP317</f>
        <v>0</v>
      </c>
      <c r="AQ318" s="407">
        <f t="shared" ref="AQ318" si="857">AQ317</f>
        <v>0</v>
      </c>
      <c r="AR318" s="407">
        <f t="shared" ref="AR318" si="858">AR317</f>
        <v>0</v>
      </c>
      <c r="AS318" s="303"/>
    </row>
    <row r="319" spans="1:45" ht="15"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t="15"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59">AF320</f>
        <v>0</v>
      </c>
      <c r="AG321" s="407">
        <f t="shared" ref="AG321" si="860">AG320</f>
        <v>0</v>
      </c>
      <c r="AH321" s="407">
        <f t="shared" ref="AH321" si="861">AH320</f>
        <v>0</v>
      </c>
      <c r="AI321" s="407">
        <f t="shared" ref="AI321" si="862">AI320</f>
        <v>0</v>
      </c>
      <c r="AJ321" s="407">
        <f t="shared" ref="AJ321" si="863">AJ320</f>
        <v>0</v>
      </c>
      <c r="AK321" s="407">
        <f t="shared" ref="AK321" si="864">AK320</f>
        <v>0</v>
      </c>
      <c r="AL321" s="407">
        <f t="shared" ref="AL321" si="865">AL320</f>
        <v>0</v>
      </c>
      <c r="AM321" s="407">
        <f t="shared" ref="AM321" si="866">AM320</f>
        <v>0</v>
      </c>
      <c r="AN321" s="407">
        <f t="shared" ref="AN321" si="867">AN320</f>
        <v>0</v>
      </c>
      <c r="AO321" s="407">
        <f t="shared" ref="AO321" si="868">AO320</f>
        <v>0</v>
      </c>
      <c r="AP321" s="407">
        <f t="shared" ref="AP321" si="869">AP320</f>
        <v>0</v>
      </c>
      <c r="AQ321" s="407">
        <f t="shared" ref="AQ321" si="870">AQ320</f>
        <v>0</v>
      </c>
      <c r="AR321" s="407">
        <f t="shared" ref="AR321" si="871">AR320</f>
        <v>0</v>
      </c>
      <c r="AS321" s="303"/>
    </row>
    <row r="322" spans="1:45" ht="15"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t="15"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2">AF323</f>
        <v>0</v>
      </c>
      <c r="AG324" s="407">
        <f t="shared" ref="AG324" si="873">AG323</f>
        <v>0</v>
      </c>
      <c r="AH324" s="407">
        <f t="shared" ref="AH324" si="874">AH323</f>
        <v>0</v>
      </c>
      <c r="AI324" s="407">
        <f t="shared" ref="AI324" si="875">AI323</f>
        <v>0</v>
      </c>
      <c r="AJ324" s="407">
        <f t="shared" ref="AJ324" si="876">AJ323</f>
        <v>0</v>
      </c>
      <c r="AK324" s="407">
        <f t="shared" ref="AK324" si="877">AK323</f>
        <v>0</v>
      </c>
      <c r="AL324" s="407">
        <f t="shared" ref="AL324" si="878">AL323</f>
        <v>0</v>
      </c>
      <c r="AM324" s="407">
        <f t="shared" ref="AM324" si="879">AM323</f>
        <v>0</v>
      </c>
      <c r="AN324" s="407">
        <f t="shared" ref="AN324" si="880">AN323</f>
        <v>0</v>
      </c>
      <c r="AO324" s="407">
        <f t="shared" ref="AO324" si="881">AO323</f>
        <v>0</v>
      </c>
      <c r="AP324" s="407">
        <f t="shared" ref="AP324" si="882">AP323</f>
        <v>0</v>
      </c>
      <c r="AQ324" s="407">
        <f t="shared" ref="AQ324" si="883">AQ323</f>
        <v>0</v>
      </c>
      <c r="AR324" s="407">
        <f t="shared" ref="AR324" si="884">AR323</f>
        <v>0</v>
      </c>
      <c r="AS324" s="303"/>
    </row>
    <row r="325" spans="1:45" ht="15"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t="15"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t="15"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5">AF326</f>
        <v>0</v>
      </c>
      <c r="AG327" s="407">
        <f t="shared" ref="AG327" si="886">AG326</f>
        <v>0</v>
      </c>
      <c r="AH327" s="407">
        <f t="shared" ref="AH327" si="887">AH326</f>
        <v>0</v>
      </c>
      <c r="AI327" s="407">
        <f t="shared" ref="AI327" si="888">AI326</f>
        <v>0</v>
      </c>
      <c r="AJ327" s="407">
        <f t="shared" ref="AJ327" si="889">AJ326</f>
        <v>0</v>
      </c>
      <c r="AK327" s="407">
        <f t="shared" ref="AK327" si="890">AK326</f>
        <v>0</v>
      </c>
      <c r="AL327" s="407">
        <f t="shared" ref="AL327" si="891">AL326</f>
        <v>0</v>
      </c>
      <c r="AM327" s="407">
        <f t="shared" ref="AM327" si="892">AM326</f>
        <v>0</v>
      </c>
      <c r="AN327" s="407">
        <f t="shared" ref="AN327" si="893">AN326</f>
        <v>0</v>
      </c>
      <c r="AO327" s="407">
        <f t="shared" ref="AO327" si="894">AO326</f>
        <v>0</v>
      </c>
      <c r="AP327" s="407">
        <f t="shared" ref="AP327" si="895">AP326</f>
        <v>0</v>
      </c>
      <c r="AQ327" s="407">
        <f t="shared" ref="AQ327" si="896">AQ326</f>
        <v>0</v>
      </c>
      <c r="AR327" s="407">
        <f t="shared" ref="AR327" si="897">AR326</f>
        <v>0</v>
      </c>
      <c r="AS327" s="303"/>
    </row>
    <row r="328" spans="1:45" ht="15"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t="15"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t="15"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898">AF329</f>
        <v>0</v>
      </c>
      <c r="AG330" s="407">
        <f t="shared" ref="AG330" si="899">AG329</f>
        <v>0</v>
      </c>
      <c r="AH330" s="407">
        <f t="shared" ref="AH330" si="900">AH329</f>
        <v>0</v>
      </c>
      <c r="AI330" s="407">
        <f t="shared" ref="AI330" si="901">AI329</f>
        <v>0</v>
      </c>
      <c r="AJ330" s="407">
        <f t="shared" ref="AJ330" si="902">AJ329</f>
        <v>0</v>
      </c>
      <c r="AK330" s="407">
        <f t="shared" ref="AK330" si="903">AK329</f>
        <v>0</v>
      </c>
      <c r="AL330" s="407">
        <f t="shared" ref="AL330" si="904">AL329</f>
        <v>0</v>
      </c>
      <c r="AM330" s="407">
        <f t="shared" ref="AM330" si="905">AM329</f>
        <v>0</v>
      </c>
      <c r="AN330" s="407">
        <f t="shared" ref="AN330" si="906">AN329</f>
        <v>0</v>
      </c>
      <c r="AO330" s="407">
        <f t="shared" ref="AO330" si="907">AO329</f>
        <v>0</v>
      </c>
      <c r="AP330" s="407">
        <f t="shared" ref="AP330" si="908">AP329</f>
        <v>0</v>
      </c>
      <c r="AQ330" s="407">
        <f t="shared" ref="AQ330" si="909">AQ329</f>
        <v>0</v>
      </c>
      <c r="AR330" s="407">
        <f t="shared" ref="AR330" si="910">AR329</f>
        <v>0</v>
      </c>
      <c r="AS330" s="303"/>
    </row>
    <row r="331" spans="1:45" ht="1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6" outlineLevel="1">
      <c r="B332" s="285" t="s">
        <v>498</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1">AF333</f>
        <v>0</v>
      </c>
      <c r="AG334" s="407">
        <f t="shared" ref="AG334" si="912">AG333</f>
        <v>0</v>
      </c>
      <c r="AH334" s="407">
        <f t="shared" ref="AH334" si="913">AH333</f>
        <v>0</v>
      </c>
      <c r="AI334" s="407">
        <f t="shared" ref="AI334" si="914">AI333</f>
        <v>0</v>
      </c>
      <c r="AJ334" s="407">
        <f t="shared" ref="AJ334" si="915">AJ333</f>
        <v>0</v>
      </c>
      <c r="AK334" s="407">
        <f t="shared" ref="AK334" si="916">AK333</f>
        <v>0</v>
      </c>
      <c r="AL334" s="407">
        <f t="shared" ref="AL334" si="917">AL333</f>
        <v>0</v>
      </c>
      <c r="AM334" s="407">
        <f t="shared" ref="AM334" si="918">AM333</f>
        <v>0</v>
      </c>
      <c r="AN334" s="407">
        <f t="shared" ref="AN334" si="919">AN333</f>
        <v>0</v>
      </c>
      <c r="AO334" s="407">
        <f t="shared" ref="AO334" si="920">AO333</f>
        <v>0</v>
      </c>
      <c r="AP334" s="407">
        <f t="shared" ref="AP334" si="921">AP333</f>
        <v>0</v>
      </c>
      <c r="AQ334" s="407">
        <f t="shared" ref="AQ334" si="922">AQ333</f>
        <v>0</v>
      </c>
      <c r="AR334" s="407">
        <f t="shared" ref="AR334" si="923">AR333</f>
        <v>0</v>
      </c>
      <c r="AS334" s="303"/>
    </row>
    <row r="335" spans="1:45" ht="1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t="15"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4">AF336</f>
        <v>0</v>
      </c>
      <c r="AG337" s="407">
        <f t="shared" ref="AG337" si="925">AG336</f>
        <v>0</v>
      </c>
      <c r="AH337" s="407">
        <f t="shared" ref="AH337" si="926">AH336</f>
        <v>0</v>
      </c>
      <c r="AI337" s="407">
        <f t="shared" ref="AI337" si="927">AI336</f>
        <v>0</v>
      </c>
      <c r="AJ337" s="407">
        <f t="shared" ref="AJ337" si="928">AJ336</f>
        <v>0</v>
      </c>
      <c r="AK337" s="407">
        <f t="shared" ref="AK337" si="929">AK336</f>
        <v>0</v>
      </c>
      <c r="AL337" s="407">
        <f t="shared" ref="AL337" si="930">AL336</f>
        <v>0</v>
      </c>
      <c r="AM337" s="407">
        <f t="shared" ref="AM337" si="931">AM336</f>
        <v>0</v>
      </c>
      <c r="AN337" s="407">
        <f t="shared" ref="AN337" si="932">AN336</f>
        <v>0</v>
      </c>
      <c r="AO337" s="407">
        <f t="shared" ref="AO337" si="933">AO336</f>
        <v>0</v>
      </c>
      <c r="AP337" s="407">
        <f t="shared" ref="AP337" si="934">AP336</f>
        <v>0</v>
      </c>
      <c r="AQ337" s="407">
        <f t="shared" ref="AQ337" si="935">AQ336</f>
        <v>0</v>
      </c>
      <c r="AR337" s="407">
        <f t="shared" ref="AR337" si="936">AR336</f>
        <v>0</v>
      </c>
      <c r="AS337" s="303"/>
    </row>
    <row r="338" spans="1:45" ht="1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t="15"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37">AF339</f>
        <v>0</v>
      </c>
      <c r="AG340" s="407">
        <f t="shared" ref="AG340" si="938">AG339</f>
        <v>0</v>
      </c>
      <c r="AH340" s="407">
        <f t="shared" ref="AH340" si="939">AH339</f>
        <v>0</v>
      </c>
      <c r="AI340" s="407">
        <f t="shared" ref="AI340" si="940">AI339</f>
        <v>0</v>
      </c>
      <c r="AJ340" s="407">
        <f t="shared" ref="AJ340" si="941">AJ339</f>
        <v>0</v>
      </c>
      <c r="AK340" s="407">
        <f t="shared" ref="AK340" si="942">AK339</f>
        <v>0</v>
      </c>
      <c r="AL340" s="407">
        <f t="shared" ref="AL340" si="943">AL339</f>
        <v>0</v>
      </c>
      <c r="AM340" s="407">
        <f t="shared" ref="AM340" si="944">AM339</f>
        <v>0</v>
      </c>
      <c r="AN340" s="407">
        <f t="shared" ref="AN340" si="945">AN339</f>
        <v>0</v>
      </c>
      <c r="AO340" s="407">
        <f t="shared" ref="AO340" si="946">AO339</f>
        <v>0</v>
      </c>
      <c r="AP340" s="407">
        <f t="shared" ref="AP340" si="947">AP339</f>
        <v>0</v>
      </c>
      <c r="AQ340" s="407">
        <f t="shared" ref="AQ340" si="948">AQ339</f>
        <v>0</v>
      </c>
      <c r="AR340" s="407">
        <f t="shared" ref="AR340" si="949">AR339</f>
        <v>0</v>
      </c>
      <c r="AS340" s="303"/>
    </row>
    <row r="341" spans="1:45" ht="1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6" outlineLevel="1">
      <c r="B342" s="285" t="s">
        <v>499</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0">AF343</f>
        <v>0</v>
      </c>
      <c r="AG344" s="407">
        <f t="shared" ref="AG344" si="951">AG343</f>
        <v>0</v>
      </c>
      <c r="AH344" s="407">
        <f t="shared" ref="AH344" si="952">AH343</f>
        <v>0</v>
      </c>
      <c r="AI344" s="407">
        <f t="shared" ref="AI344" si="953">AI343</f>
        <v>0</v>
      </c>
      <c r="AJ344" s="407">
        <f t="shared" ref="AJ344" si="954">AJ343</f>
        <v>0</v>
      </c>
      <c r="AK344" s="407">
        <f t="shared" ref="AK344" si="955">AK343</f>
        <v>0</v>
      </c>
      <c r="AL344" s="407">
        <f t="shared" ref="AL344" si="956">AL343</f>
        <v>0</v>
      </c>
      <c r="AM344" s="407">
        <f t="shared" ref="AM344" si="957">AM343</f>
        <v>0</v>
      </c>
      <c r="AN344" s="407">
        <f t="shared" ref="AN344" si="958">AN343</f>
        <v>0</v>
      </c>
      <c r="AO344" s="407">
        <f t="shared" ref="AO344" si="959">AO343</f>
        <v>0</v>
      </c>
      <c r="AP344" s="407">
        <f t="shared" ref="AP344" si="960">AP343</f>
        <v>0</v>
      </c>
      <c r="AQ344" s="407">
        <f t="shared" ref="AQ344" si="961">AQ343</f>
        <v>0</v>
      </c>
      <c r="AR344" s="407">
        <f t="shared" ref="AR344" si="962">AR343</f>
        <v>0</v>
      </c>
      <c r="AS344" s="303"/>
    </row>
    <row r="345" spans="1:45" ht="1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3">AF346</f>
        <v>0</v>
      </c>
      <c r="AG347" s="407">
        <f t="shared" ref="AG347" si="964">AG346</f>
        <v>0</v>
      </c>
      <c r="AH347" s="407">
        <f t="shared" ref="AH347" si="965">AH346</f>
        <v>0</v>
      </c>
      <c r="AI347" s="407">
        <f t="shared" ref="AI347" si="966">AI346</f>
        <v>0</v>
      </c>
      <c r="AJ347" s="407">
        <f t="shared" ref="AJ347" si="967">AJ346</f>
        <v>0</v>
      </c>
      <c r="AK347" s="407">
        <f t="shared" ref="AK347" si="968">AK346</f>
        <v>0</v>
      </c>
      <c r="AL347" s="407">
        <f t="shared" ref="AL347" si="969">AL346</f>
        <v>0</v>
      </c>
      <c r="AM347" s="407">
        <f t="shared" ref="AM347" si="970">AM346</f>
        <v>0</v>
      </c>
      <c r="AN347" s="407">
        <f t="shared" ref="AN347" si="971">AN346</f>
        <v>0</v>
      </c>
      <c r="AO347" s="407">
        <f t="shared" ref="AO347" si="972">AO346</f>
        <v>0</v>
      </c>
      <c r="AP347" s="407">
        <f t="shared" ref="AP347" si="973">AP346</f>
        <v>0</v>
      </c>
      <c r="AQ347" s="407">
        <f t="shared" ref="AQ347" si="974">AQ346</f>
        <v>0</v>
      </c>
      <c r="AR347" s="407">
        <f t="shared" ref="AR347" si="975">AR346</f>
        <v>0</v>
      </c>
      <c r="AS347" s="303"/>
    </row>
    <row r="348" spans="1:45" ht="1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t="15"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6">AF349</f>
        <v>0</v>
      </c>
      <c r="AG350" s="407">
        <f t="shared" ref="AG350" si="977">AG349</f>
        <v>0</v>
      </c>
      <c r="AH350" s="407">
        <f t="shared" ref="AH350" si="978">AH349</f>
        <v>0</v>
      </c>
      <c r="AI350" s="407">
        <f t="shared" ref="AI350" si="979">AI349</f>
        <v>0</v>
      </c>
      <c r="AJ350" s="407">
        <f t="shared" ref="AJ350" si="980">AJ349</f>
        <v>0</v>
      </c>
      <c r="AK350" s="407">
        <f t="shared" ref="AK350" si="981">AK349</f>
        <v>0</v>
      </c>
      <c r="AL350" s="407">
        <f t="shared" ref="AL350" si="982">AL349</f>
        <v>0</v>
      </c>
      <c r="AM350" s="407">
        <f t="shared" ref="AM350" si="983">AM349</f>
        <v>0</v>
      </c>
      <c r="AN350" s="407">
        <f t="shared" ref="AN350" si="984">AN349</f>
        <v>0</v>
      </c>
      <c r="AO350" s="407">
        <f t="shared" ref="AO350" si="985">AO349</f>
        <v>0</v>
      </c>
      <c r="AP350" s="407">
        <f t="shared" ref="AP350" si="986">AP349</f>
        <v>0</v>
      </c>
      <c r="AQ350" s="407">
        <f t="shared" ref="AQ350" si="987">AQ349</f>
        <v>0</v>
      </c>
      <c r="AR350" s="407">
        <f t="shared" ref="AR350" si="988">AR349</f>
        <v>0</v>
      </c>
      <c r="AS350" s="303"/>
    </row>
    <row r="351" spans="1:45" ht="1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t="15"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89">AF352</f>
        <v>0</v>
      </c>
      <c r="AG353" s="407">
        <f t="shared" ref="AG353" si="990">AG352</f>
        <v>0</v>
      </c>
      <c r="AH353" s="407">
        <f t="shared" ref="AH353" si="991">AH352</f>
        <v>0</v>
      </c>
      <c r="AI353" s="407">
        <f t="shared" ref="AI353" si="992">AI352</f>
        <v>0</v>
      </c>
      <c r="AJ353" s="407">
        <f t="shared" ref="AJ353" si="993">AJ352</f>
        <v>0</v>
      </c>
      <c r="AK353" s="407">
        <f t="shared" ref="AK353" si="994">AK352</f>
        <v>0</v>
      </c>
      <c r="AL353" s="407">
        <f t="shared" ref="AL353" si="995">AL352</f>
        <v>0</v>
      </c>
      <c r="AM353" s="407">
        <f t="shared" ref="AM353" si="996">AM352</f>
        <v>0</v>
      </c>
      <c r="AN353" s="407">
        <f t="shared" ref="AN353" si="997">AN352</f>
        <v>0</v>
      </c>
      <c r="AO353" s="407">
        <f t="shared" ref="AO353" si="998">AO352</f>
        <v>0</v>
      </c>
      <c r="AP353" s="407">
        <f t="shared" ref="AP353" si="999">AP352</f>
        <v>0</v>
      </c>
      <c r="AQ353" s="407">
        <f t="shared" ref="AQ353" si="1000">AQ352</f>
        <v>0</v>
      </c>
      <c r="AR353" s="407">
        <f t="shared" ref="AR353" si="1001">AR352</f>
        <v>0</v>
      </c>
      <c r="AS353" s="303"/>
    </row>
    <row r="354" spans="1:45" ht="1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t="15"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2">AF355</f>
        <v>0</v>
      </c>
      <c r="AG356" s="407">
        <f t="shared" ref="AG356" si="1003">AG355</f>
        <v>0</v>
      </c>
      <c r="AH356" s="407">
        <f t="shared" ref="AH356" si="1004">AH355</f>
        <v>0</v>
      </c>
      <c r="AI356" s="407">
        <f t="shared" ref="AI356" si="1005">AI355</f>
        <v>0</v>
      </c>
      <c r="AJ356" s="407">
        <f t="shared" ref="AJ356" si="1006">AJ355</f>
        <v>0</v>
      </c>
      <c r="AK356" s="407">
        <f t="shared" ref="AK356" si="1007">AK355</f>
        <v>0</v>
      </c>
      <c r="AL356" s="407">
        <f t="shared" ref="AL356" si="1008">AL355</f>
        <v>0</v>
      </c>
      <c r="AM356" s="407">
        <f t="shared" ref="AM356" si="1009">AM355</f>
        <v>0</v>
      </c>
      <c r="AN356" s="407">
        <f t="shared" ref="AN356" si="1010">AN355</f>
        <v>0</v>
      </c>
      <c r="AO356" s="407">
        <f t="shared" ref="AO356" si="1011">AO355</f>
        <v>0</v>
      </c>
      <c r="AP356" s="407">
        <f t="shared" ref="AP356" si="1012">AP355</f>
        <v>0</v>
      </c>
      <c r="AQ356" s="407">
        <f t="shared" ref="AQ356" si="1013">AQ355</f>
        <v>0</v>
      </c>
      <c r="AR356" s="407">
        <f t="shared" ref="AR356" si="1014">AR355</f>
        <v>0</v>
      </c>
      <c r="AS356" s="303"/>
    </row>
    <row r="357" spans="1:45" ht="1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t="15"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5">AF358</f>
        <v>0</v>
      </c>
      <c r="AG359" s="407">
        <f t="shared" ref="AG359" si="1016">AG358</f>
        <v>0</v>
      </c>
      <c r="AH359" s="407">
        <f t="shared" ref="AH359" si="1017">AH358</f>
        <v>0</v>
      </c>
      <c r="AI359" s="407">
        <f t="shared" ref="AI359" si="1018">AI358</f>
        <v>0</v>
      </c>
      <c r="AJ359" s="407">
        <f t="shared" ref="AJ359" si="1019">AJ358</f>
        <v>0</v>
      </c>
      <c r="AK359" s="407">
        <f t="shared" ref="AK359" si="1020">AK358</f>
        <v>0</v>
      </c>
      <c r="AL359" s="407">
        <f t="shared" ref="AL359" si="1021">AL358</f>
        <v>0</v>
      </c>
      <c r="AM359" s="407">
        <f t="shared" ref="AM359" si="1022">AM358</f>
        <v>0</v>
      </c>
      <c r="AN359" s="407">
        <f t="shared" ref="AN359" si="1023">AN358</f>
        <v>0</v>
      </c>
      <c r="AO359" s="407">
        <f t="shared" ref="AO359" si="1024">AO358</f>
        <v>0</v>
      </c>
      <c r="AP359" s="407">
        <f t="shared" ref="AP359" si="1025">AP358</f>
        <v>0</v>
      </c>
      <c r="AQ359" s="407">
        <f t="shared" ref="AQ359" si="1026">AQ358</f>
        <v>0</v>
      </c>
      <c r="AR359" s="407">
        <f t="shared" ref="AR359" si="1027">AR358</f>
        <v>0</v>
      </c>
      <c r="AS359" s="303"/>
    </row>
    <row r="360" spans="1:45" ht="1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t="15"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28">AF361</f>
        <v>0</v>
      </c>
      <c r="AG362" s="407">
        <f t="shared" ref="AG362" si="1029">AG361</f>
        <v>0</v>
      </c>
      <c r="AH362" s="407">
        <f t="shared" ref="AH362" si="1030">AH361</f>
        <v>0</v>
      </c>
      <c r="AI362" s="407">
        <f t="shared" ref="AI362" si="1031">AI361</f>
        <v>0</v>
      </c>
      <c r="AJ362" s="407">
        <f t="shared" ref="AJ362" si="1032">AJ361</f>
        <v>0</v>
      </c>
      <c r="AK362" s="407">
        <f t="shared" ref="AK362" si="1033">AK361</f>
        <v>0</v>
      </c>
      <c r="AL362" s="407">
        <f t="shared" ref="AL362" si="1034">AL361</f>
        <v>0</v>
      </c>
      <c r="AM362" s="407">
        <f t="shared" ref="AM362" si="1035">AM361</f>
        <v>0</v>
      </c>
      <c r="AN362" s="407">
        <f t="shared" ref="AN362" si="1036">AN361</f>
        <v>0</v>
      </c>
      <c r="AO362" s="407">
        <f t="shared" ref="AO362" si="1037">AO361</f>
        <v>0</v>
      </c>
      <c r="AP362" s="407">
        <f t="shared" ref="AP362" si="1038">AP361</f>
        <v>0</v>
      </c>
      <c r="AQ362" s="407">
        <f t="shared" ref="AQ362" si="1039">AQ361</f>
        <v>0</v>
      </c>
      <c r="AR362" s="407">
        <f t="shared" ref="AR362" si="1040">AR361</f>
        <v>0</v>
      </c>
      <c r="AS362" s="303"/>
    </row>
    <row r="363" spans="1:45" ht="1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t="1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t="15"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1">AF364</f>
        <v>0</v>
      </c>
      <c r="AG365" s="407">
        <f t="shared" ref="AG365" si="1042">AG364</f>
        <v>0</v>
      </c>
      <c r="AH365" s="407">
        <f t="shared" ref="AH365" si="1043">AH364</f>
        <v>0</v>
      </c>
      <c r="AI365" s="407">
        <f t="shared" ref="AI365" si="1044">AI364</f>
        <v>0</v>
      </c>
      <c r="AJ365" s="407">
        <f t="shared" ref="AJ365" si="1045">AJ364</f>
        <v>0</v>
      </c>
      <c r="AK365" s="407">
        <f t="shared" ref="AK365" si="1046">AK364</f>
        <v>0</v>
      </c>
      <c r="AL365" s="407">
        <f t="shared" ref="AL365" si="1047">AL364</f>
        <v>0</v>
      </c>
      <c r="AM365" s="407">
        <f t="shared" ref="AM365" si="1048">AM364</f>
        <v>0</v>
      </c>
      <c r="AN365" s="407">
        <f t="shared" ref="AN365" si="1049">AN364</f>
        <v>0</v>
      </c>
      <c r="AO365" s="407">
        <f t="shared" ref="AO365" si="1050">AO364</f>
        <v>0</v>
      </c>
      <c r="AP365" s="407">
        <f t="shared" ref="AP365" si="1051">AP364</f>
        <v>0</v>
      </c>
      <c r="AQ365" s="407">
        <f t="shared" ref="AQ365" si="1052">AQ364</f>
        <v>0</v>
      </c>
      <c r="AR365" s="407">
        <f t="shared" ref="AR365" si="1053">AR364</f>
        <v>0</v>
      </c>
      <c r="AS365" s="303"/>
    </row>
    <row r="366" spans="1:45" ht="1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t="15"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4">AF367</f>
        <v>0</v>
      </c>
      <c r="AG368" s="407">
        <f t="shared" ref="AG368" si="1055">AG367</f>
        <v>0</v>
      </c>
      <c r="AH368" s="407">
        <f t="shared" ref="AH368" si="1056">AH367</f>
        <v>0</v>
      </c>
      <c r="AI368" s="407">
        <f t="shared" ref="AI368" si="1057">AI367</f>
        <v>0</v>
      </c>
      <c r="AJ368" s="407">
        <f t="shared" ref="AJ368" si="1058">AJ367</f>
        <v>0</v>
      </c>
      <c r="AK368" s="407">
        <f t="shared" ref="AK368" si="1059">AK367</f>
        <v>0</v>
      </c>
      <c r="AL368" s="407">
        <f t="shared" ref="AL368" si="1060">AL367</f>
        <v>0</v>
      </c>
      <c r="AM368" s="407">
        <f t="shared" ref="AM368" si="1061">AM367</f>
        <v>0</v>
      </c>
      <c r="AN368" s="407">
        <f t="shared" ref="AN368" si="1062">AN367</f>
        <v>0</v>
      </c>
      <c r="AO368" s="407">
        <f t="shared" ref="AO368" si="1063">AO367</f>
        <v>0</v>
      </c>
      <c r="AP368" s="407">
        <f t="shared" ref="AP368" si="1064">AP367</f>
        <v>0</v>
      </c>
      <c r="AQ368" s="407">
        <f t="shared" ref="AQ368" si="1065">AQ367</f>
        <v>0</v>
      </c>
      <c r="AR368" s="407">
        <f t="shared" ref="AR368" si="1066">AR367</f>
        <v>0</v>
      </c>
      <c r="AS368" s="303"/>
    </row>
    <row r="369" spans="1:45" ht="1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t="15"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67">AF370</f>
        <v>0</v>
      </c>
      <c r="AG371" s="407">
        <f t="shared" ref="AG371" si="1068">AG370</f>
        <v>0</v>
      </c>
      <c r="AH371" s="407">
        <f t="shared" ref="AH371" si="1069">AH370</f>
        <v>0</v>
      </c>
      <c r="AI371" s="407">
        <f t="shared" ref="AI371" si="1070">AI370</f>
        <v>0</v>
      </c>
      <c r="AJ371" s="407">
        <f t="shared" ref="AJ371" si="1071">AJ370</f>
        <v>0</v>
      </c>
      <c r="AK371" s="407">
        <f t="shared" ref="AK371" si="1072">AK370</f>
        <v>0</v>
      </c>
      <c r="AL371" s="407">
        <f t="shared" ref="AL371" si="1073">AL370</f>
        <v>0</v>
      </c>
      <c r="AM371" s="407">
        <f t="shared" ref="AM371" si="1074">AM370</f>
        <v>0</v>
      </c>
      <c r="AN371" s="407">
        <f t="shared" ref="AN371" si="1075">AN370</f>
        <v>0</v>
      </c>
      <c r="AO371" s="407">
        <f t="shared" ref="AO371" si="1076">AO370</f>
        <v>0</v>
      </c>
      <c r="AP371" s="407">
        <f t="shared" ref="AP371" si="1077">AP370</f>
        <v>0</v>
      </c>
      <c r="AQ371" s="407">
        <f t="shared" ref="AQ371" si="1078">AQ370</f>
        <v>0</v>
      </c>
      <c r="AR371" s="407">
        <f t="shared" ref="AR371" si="1079">AR370</f>
        <v>0</v>
      </c>
      <c r="AS371" s="303"/>
    </row>
    <row r="372" spans="1:45" ht="1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t="15"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0">AF373</f>
        <v>0</v>
      </c>
      <c r="AG374" s="407">
        <f t="shared" ref="AG374" si="1081">AG373</f>
        <v>0</v>
      </c>
      <c r="AH374" s="407">
        <f t="shared" ref="AH374" si="1082">AH373</f>
        <v>0</v>
      </c>
      <c r="AI374" s="407">
        <f t="shared" ref="AI374" si="1083">AI373</f>
        <v>0</v>
      </c>
      <c r="AJ374" s="407">
        <f t="shared" ref="AJ374" si="1084">AJ373</f>
        <v>0</v>
      </c>
      <c r="AK374" s="407">
        <f t="shared" ref="AK374" si="1085">AK373</f>
        <v>0</v>
      </c>
      <c r="AL374" s="407">
        <f t="shared" ref="AL374" si="1086">AL373</f>
        <v>0</v>
      </c>
      <c r="AM374" s="407">
        <f t="shared" ref="AM374" si="1087">AM373</f>
        <v>0</v>
      </c>
      <c r="AN374" s="407">
        <f t="shared" ref="AN374" si="1088">AN373</f>
        <v>0</v>
      </c>
      <c r="AO374" s="407">
        <f t="shared" ref="AO374" si="1089">AO373</f>
        <v>0</v>
      </c>
      <c r="AP374" s="407">
        <f t="shared" ref="AP374" si="1090">AP373</f>
        <v>0</v>
      </c>
      <c r="AQ374" s="407">
        <f t="shared" ref="AQ374" si="1091">AQ373</f>
        <v>0</v>
      </c>
      <c r="AR374" s="407">
        <f t="shared" ref="AR374" si="1092">AR373</f>
        <v>0</v>
      </c>
      <c r="AS374" s="303"/>
    </row>
    <row r="375" spans="1:45" ht="1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t="15"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3">AF376</f>
        <v>0</v>
      </c>
      <c r="AG377" s="407">
        <f t="shared" ref="AG377" si="1094">AG376</f>
        <v>0</v>
      </c>
      <c r="AH377" s="407">
        <f t="shared" ref="AH377" si="1095">AH376</f>
        <v>0</v>
      </c>
      <c r="AI377" s="407">
        <f t="shared" ref="AI377" si="1096">AI376</f>
        <v>0</v>
      </c>
      <c r="AJ377" s="407">
        <f t="shared" ref="AJ377" si="1097">AJ376</f>
        <v>0</v>
      </c>
      <c r="AK377" s="407">
        <f t="shared" ref="AK377" si="1098">AK376</f>
        <v>0</v>
      </c>
      <c r="AL377" s="407">
        <f t="shared" ref="AL377" si="1099">AL376</f>
        <v>0</v>
      </c>
      <c r="AM377" s="407">
        <f t="shared" ref="AM377" si="1100">AM376</f>
        <v>0</v>
      </c>
      <c r="AN377" s="407">
        <f t="shared" ref="AN377" si="1101">AN376</f>
        <v>0</v>
      </c>
      <c r="AO377" s="407">
        <f t="shared" ref="AO377" si="1102">AO376</f>
        <v>0</v>
      </c>
      <c r="AP377" s="407">
        <f t="shared" ref="AP377" si="1103">AP376</f>
        <v>0</v>
      </c>
      <c r="AQ377" s="407">
        <f t="shared" ref="AQ377" si="1104">AQ376</f>
        <v>0</v>
      </c>
      <c r="AR377" s="407">
        <f t="shared" ref="AR377" si="1105">AR376</f>
        <v>0</v>
      </c>
      <c r="AS377" s="303"/>
    </row>
    <row r="378" spans="1:45" ht="1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t="15"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6">AF379</f>
        <v>0</v>
      </c>
      <c r="AG380" s="407">
        <f t="shared" ref="AG380" si="1107">AG379</f>
        <v>0</v>
      </c>
      <c r="AH380" s="407">
        <f t="shared" ref="AH380" si="1108">AH379</f>
        <v>0</v>
      </c>
      <c r="AI380" s="407">
        <f t="shared" ref="AI380" si="1109">AI379</f>
        <v>0</v>
      </c>
      <c r="AJ380" s="407">
        <f t="shared" ref="AJ380" si="1110">AJ379</f>
        <v>0</v>
      </c>
      <c r="AK380" s="407">
        <f t="shared" ref="AK380" si="1111">AK379</f>
        <v>0</v>
      </c>
      <c r="AL380" s="407">
        <f t="shared" ref="AL380" si="1112">AL379</f>
        <v>0</v>
      </c>
      <c r="AM380" s="407">
        <f t="shared" ref="AM380" si="1113">AM379</f>
        <v>0</v>
      </c>
      <c r="AN380" s="407">
        <f t="shared" ref="AN380" si="1114">AN379</f>
        <v>0</v>
      </c>
      <c r="AO380" s="407">
        <f t="shared" ref="AO380" si="1115">AO379</f>
        <v>0</v>
      </c>
      <c r="AP380" s="407">
        <f t="shared" ref="AP380" si="1116">AP379</f>
        <v>0</v>
      </c>
      <c r="AQ380" s="407">
        <f t="shared" ref="AQ380" si="1117">AQ379</f>
        <v>0</v>
      </c>
      <c r="AR380" s="407">
        <f t="shared" ref="AR380" si="1118">AR379</f>
        <v>0</v>
      </c>
      <c r="AS380" s="303"/>
    </row>
    <row r="381" spans="1:45" ht="1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t="15"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19">AF382</f>
        <v>0</v>
      </c>
      <c r="AG383" s="407">
        <f t="shared" ref="AG383" si="1120">AG382</f>
        <v>0</v>
      </c>
      <c r="AH383" s="407">
        <f t="shared" ref="AH383" si="1121">AH382</f>
        <v>0</v>
      </c>
      <c r="AI383" s="407">
        <f t="shared" ref="AI383" si="1122">AI382</f>
        <v>0</v>
      </c>
      <c r="AJ383" s="407">
        <f t="shared" ref="AJ383" si="1123">AJ382</f>
        <v>0</v>
      </c>
      <c r="AK383" s="407">
        <f t="shared" ref="AK383" si="1124">AK382</f>
        <v>0</v>
      </c>
      <c r="AL383" s="407">
        <f t="shared" ref="AL383" si="1125">AL382</f>
        <v>0</v>
      </c>
      <c r="AM383" s="407">
        <f t="shared" ref="AM383" si="1126">AM382</f>
        <v>0</v>
      </c>
      <c r="AN383" s="407">
        <f t="shared" ref="AN383" si="1127">AN382</f>
        <v>0</v>
      </c>
      <c r="AO383" s="407">
        <f t="shared" ref="AO383" si="1128">AO382</f>
        <v>0</v>
      </c>
      <c r="AP383" s="407">
        <f t="shared" ref="AP383" si="1129">AP382</f>
        <v>0</v>
      </c>
      <c r="AQ383" s="407">
        <f t="shared" ref="AQ383" si="1130">AQ382</f>
        <v>0</v>
      </c>
      <c r="AR383" s="407">
        <f t="shared" ref="AR383" si="1131">AR382</f>
        <v>0</v>
      </c>
      <c r="AS383" s="303"/>
    </row>
    <row r="384" spans="1:45" ht="1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6">
      <c r="B385" s="324" t="s">
        <v>273</v>
      </c>
      <c r="C385" s="326"/>
      <c r="D385" s="326">
        <f>SUM(D228:D383)</f>
        <v>650336</v>
      </c>
      <c r="E385" s="326"/>
      <c r="F385" s="326"/>
      <c r="G385" s="326"/>
      <c r="H385" s="326"/>
      <c r="I385" s="326"/>
      <c r="J385" s="326"/>
      <c r="K385" s="326"/>
      <c r="L385" s="326"/>
      <c r="M385" s="326"/>
      <c r="N385" s="326"/>
      <c r="O385" s="326"/>
      <c r="P385" s="326"/>
      <c r="Q385" s="326"/>
      <c r="R385" s="326">
        <f>SUM(R228:R383)</f>
        <v>64.039999999999992</v>
      </c>
      <c r="S385" s="326"/>
      <c r="T385" s="326"/>
      <c r="U385" s="326"/>
      <c r="V385" s="326"/>
      <c r="W385" s="326"/>
      <c r="X385" s="326"/>
      <c r="Y385" s="326"/>
      <c r="Z385" s="326"/>
      <c r="AA385" s="326"/>
      <c r="AB385" s="326"/>
      <c r="AC385" s="326"/>
      <c r="AD385" s="326"/>
      <c r="AE385" s="326">
        <f>IF(AE226="kWh",SUMPRODUCT(D228:D383,AE228:AE383))</f>
        <v>363927</v>
      </c>
      <c r="AF385" s="326">
        <f>IF(AF226="kWh",SUMPRODUCT(D228:D383,AF228:AF383))</f>
        <v>233009.74399999998</v>
      </c>
      <c r="AG385" s="326">
        <f>IF(AG226="kw",SUMPRODUCT(Q228:Q383,R228:R383,AG228:AG383),SUMPRODUCT(D228:D383,AG228:AG383))</f>
        <v>60.889200000000002</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6">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334349</v>
      </c>
      <c r="AF386" s="388">
        <f>HLOOKUP(AF225,'2. LRAMVA Threshold'!$B$42:$Q$53,8,FALSE)</f>
        <v>206130.59399999998</v>
      </c>
      <c r="AG386" s="388">
        <f>HLOOKUP(AG225,'2. LRAMVA Threshold'!$B$42:$Q$53,8,FALSE)</f>
        <v>44.569200000000002</v>
      </c>
      <c r="AH386" s="388">
        <f>HLOOKUP(AH225,'2. LRAMVA Threshold'!$B$42:$Q$53,8,FALSE)</f>
        <v>418.43</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ht="15">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ht="15">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17">
        <f>HLOOKUP(AE$35,'3.  Distribution Rates'!$C$122:$P$135,8,FALSE)</f>
        <v>1.4999999999999999E-2</v>
      </c>
      <c r="AF388" s="817">
        <f>HLOOKUP(AF$35,'3.  Distribution Rates'!$C$122:$P$135,8,FALSE)</f>
        <v>9.1999999999999998E-3</v>
      </c>
      <c r="AG388" s="338">
        <f>HLOOKUP(AG$35,'3.  Distribution Rates'!$C$122:$P$135,8,FALSE)</f>
        <v>1.9538</v>
      </c>
      <c r="AH388" s="338">
        <f>HLOOKUP(AH$35,'3.  Distribution Rates'!$C$122:$P$135,8,FALSE)</f>
        <v>13.133800000000001</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ht="15">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ht="15">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ht="15">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ht="15">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2">SUM(AE392:AR392)</f>
        <v>0</v>
      </c>
    </row>
    <row r="393" spans="2:48" ht="15">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3">AF208*AF388</f>
        <v>0</v>
      </c>
      <c r="AG393" s="374">
        <f t="shared" si="1133"/>
        <v>0</v>
      </c>
      <c r="AH393" s="374">
        <f t="shared" si="1133"/>
        <v>0</v>
      </c>
      <c r="AI393" s="374">
        <f t="shared" si="1133"/>
        <v>0</v>
      </c>
      <c r="AJ393" s="374">
        <f t="shared" si="1133"/>
        <v>0</v>
      </c>
      <c r="AK393" s="374">
        <f t="shared" si="1133"/>
        <v>0</v>
      </c>
      <c r="AL393" s="374">
        <f t="shared" si="1133"/>
        <v>0</v>
      </c>
      <c r="AM393" s="374">
        <f t="shared" si="1133"/>
        <v>0</v>
      </c>
      <c r="AN393" s="374">
        <f t="shared" si="1133"/>
        <v>0</v>
      </c>
      <c r="AO393" s="374">
        <f t="shared" si="1133"/>
        <v>0</v>
      </c>
      <c r="AP393" s="374">
        <f t="shared" si="1133"/>
        <v>0</v>
      </c>
      <c r="AQ393" s="374">
        <f t="shared" si="1133"/>
        <v>0</v>
      </c>
      <c r="AR393" s="374">
        <f t="shared" si="1133"/>
        <v>0</v>
      </c>
      <c r="AS393" s="615">
        <f t="shared" si="1132"/>
        <v>0</v>
      </c>
    </row>
    <row r="394" spans="2:48" ht="15">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5458.9049999999997</v>
      </c>
      <c r="AF394" s="374">
        <f t="shared" ref="AF394:AR394" si="1134">AF385*AF388</f>
        <v>2143.6896447999998</v>
      </c>
      <c r="AG394" s="374">
        <f t="shared" si="1134"/>
        <v>118.96531896</v>
      </c>
      <c r="AH394" s="374">
        <f t="shared" si="1134"/>
        <v>0</v>
      </c>
      <c r="AI394" s="374">
        <f t="shared" si="1134"/>
        <v>0</v>
      </c>
      <c r="AJ394" s="374">
        <f t="shared" si="1134"/>
        <v>0</v>
      </c>
      <c r="AK394" s="374">
        <f t="shared" si="1134"/>
        <v>0</v>
      </c>
      <c r="AL394" s="374">
        <f t="shared" si="1134"/>
        <v>0</v>
      </c>
      <c r="AM394" s="374">
        <f t="shared" si="1134"/>
        <v>0</v>
      </c>
      <c r="AN394" s="374">
        <f t="shared" si="1134"/>
        <v>0</v>
      </c>
      <c r="AO394" s="374">
        <f t="shared" si="1134"/>
        <v>0</v>
      </c>
      <c r="AP394" s="374">
        <f t="shared" si="1134"/>
        <v>0</v>
      </c>
      <c r="AQ394" s="374">
        <f t="shared" si="1134"/>
        <v>0</v>
      </c>
      <c r="AR394" s="374">
        <f t="shared" si="1134"/>
        <v>0</v>
      </c>
      <c r="AS394" s="615">
        <f t="shared" si="1132"/>
        <v>7721.5599637599998</v>
      </c>
    </row>
    <row r="395" spans="2:48" ht="15.6">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5458.9049999999997</v>
      </c>
      <c r="AF395" s="343">
        <f t="shared" ref="AF395:AK395" si="1135">SUM(AF389:AF394)</f>
        <v>2143.6896447999998</v>
      </c>
      <c r="AG395" s="343">
        <f t="shared" si="1135"/>
        <v>118.96531896</v>
      </c>
      <c r="AH395" s="343">
        <f t="shared" si="1135"/>
        <v>0</v>
      </c>
      <c r="AI395" s="343">
        <f t="shared" si="1135"/>
        <v>0</v>
      </c>
      <c r="AJ395" s="343">
        <f t="shared" si="1135"/>
        <v>0</v>
      </c>
      <c r="AK395" s="343">
        <f t="shared" si="1135"/>
        <v>0</v>
      </c>
      <c r="AL395" s="343">
        <f>SUM(AL389:AL394)</f>
        <v>0</v>
      </c>
      <c r="AM395" s="343">
        <f t="shared" ref="AM395:AR395" si="1136">SUM(AM389:AM394)</f>
        <v>0</v>
      </c>
      <c r="AN395" s="343">
        <f t="shared" si="1136"/>
        <v>0</v>
      </c>
      <c r="AO395" s="343">
        <f t="shared" si="1136"/>
        <v>0</v>
      </c>
      <c r="AP395" s="343">
        <f t="shared" si="1136"/>
        <v>0</v>
      </c>
      <c r="AQ395" s="343">
        <f t="shared" si="1136"/>
        <v>0</v>
      </c>
      <c r="AR395" s="343">
        <f t="shared" si="1136"/>
        <v>0</v>
      </c>
      <c r="AS395" s="403">
        <f>SUM(AS389:AS394)</f>
        <v>7721.5599637599998</v>
      </c>
    </row>
    <row r="396" spans="2:48" ht="15.6">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5015.2349999999997</v>
      </c>
      <c r="AF396" s="344">
        <f t="shared" ref="AF396:AK396" si="1137">AF386*AF388</f>
        <v>1896.4014647999998</v>
      </c>
      <c r="AG396" s="344">
        <f t="shared" si="1137"/>
        <v>87.079302960000007</v>
      </c>
      <c r="AH396" s="344">
        <f t="shared" si="1137"/>
        <v>5495.5759340000004</v>
      </c>
      <c r="AI396" s="344">
        <f t="shared" si="1137"/>
        <v>0</v>
      </c>
      <c r="AJ396" s="344">
        <f t="shared" si="1137"/>
        <v>0</v>
      </c>
      <c r="AK396" s="344">
        <f t="shared" si="1137"/>
        <v>0</v>
      </c>
      <c r="AL396" s="344">
        <f>AL386*AL388</f>
        <v>0</v>
      </c>
      <c r="AM396" s="344">
        <f t="shared" ref="AM396:AR396" si="1138">AM386*AM388</f>
        <v>0</v>
      </c>
      <c r="AN396" s="344">
        <f t="shared" si="1138"/>
        <v>0</v>
      </c>
      <c r="AO396" s="344">
        <f t="shared" si="1138"/>
        <v>0</v>
      </c>
      <c r="AP396" s="344">
        <f t="shared" si="1138"/>
        <v>0</v>
      </c>
      <c r="AQ396" s="344">
        <f t="shared" si="1138"/>
        <v>0</v>
      </c>
      <c r="AR396" s="344">
        <f t="shared" si="1138"/>
        <v>0</v>
      </c>
      <c r="AS396" s="403">
        <f>SUM(AE396:AR396)</f>
        <v>12494.291701760001</v>
      </c>
    </row>
    <row r="397" spans="2:48" ht="15.6">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-4772.7317380000013</v>
      </c>
    </row>
    <row r="398" spans="2:48" ht="15">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ht="15">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363927</v>
      </c>
      <c r="AF399" s="288">
        <f>SUMPRODUCT($E$228:$E$383,AF228:AF383)</f>
        <v>232261.58600000001</v>
      </c>
      <c r="AG399" s="288">
        <f>IF(AG226="kw",SUMPRODUCT($Q$228:$Q$383,$S$228:$S$383,AG228:AG383),SUMPRODUCT($E$228:$E$383,AG228:AG383))</f>
        <v>60.889200000000002</v>
      </c>
      <c r="AH399" s="288">
        <f t="shared" ref="AH399:AR399" si="1139">IF(AH226="kw",SUMPRODUCT($Q$228:$Q$383,$S$228:$S$383,AH228:AH383),SUMPRODUCT($E$228:$E$383,AH228:AH383))</f>
        <v>0</v>
      </c>
      <c r="AI399" s="288">
        <f t="shared" si="1139"/>
        <v>0</v>
      </c>
      <c r="AJ399" s="288">
        <f t="shared" si="1139"/>
        <v>0</v>
      </c>
      <c r="AK399" s="288">
        <f t="shared" si="1139"/>
        <v>0</v>
      </c>
      <c r="AL399" s="288">
        <f t="shared" si="1139"/>
        <v>0</v>
      </c>
      <c r="AM399" s="288">
        <f t="shared" si="1139"/>
        <v>0</v>
      </c>
      <c r="AN399" s="288">
        <f t="shared" si="1139"/>
        <v>0</v>
      </c>
      <c r="AO399" s="288">
        <f t="shared" si="1139"/>
        <v>0</v>
      </c>
      <c r="AP399" s="288">
        <f t="shared" si="1139"/>
        <v>0</v>
      </c>
      <c r="AQ399" s="288">
        <f t="shared" si="1139"/>
        <v>0</v>
      </c>
      <c r="AR399" s="288">
        <f t="shared" si="1139"/>
        <v>0</v>
      </c>
      <c r="AS399" s="345"/>
    </row>
    <row r="400" spans="2:48" ht="15">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363927</v>
      </c>
      <c r="AF400" s="288">
        <f>SUMPRODUCT($F$228:$F$383,AF228:AF383)</f>
        <v>231455.58600000001</v>
      </c>
      <c r="AG400" s="288">
        <f t="shared" ref="AG400" si="1140">IF(AG226="kw",SUMPRODUCT($Q$228:$Q$383,$T$228:$T$383,AG228:AG383),SUMPRODUCT($F$228:$F$383,AG228:AG383))</f>
        <v>60.889200000000002</v>
      </c>
      <c r="AH400" s="288">
        <f t="shared" ref="AH400:AR400" si="1141">IF(AH226="kw",SUMPRODUCT($Q$228:$Q$383,$T$228:$T$383,AH228:AH383),SUMPRODUCT($F$228:$F$383,AH228:AH383))</f>
        <v>0</v>
      </c>
      <c r="AI400" s="288">
        <f t="shared" si="1141"/>
        <v>0</v>
      </c>
      <c r="AJ400" s="288">
        <f t="shared" si="1141"/>
        <v>0</v>
      </c>
      <c r="AK400" s="288">
        <f t="shared" si="1141"/>
        <v>0</v>
      </c>
      <c r="AL400" s="288">
        <f t="shared" si="1141"/>
        <v>0</v>
      </c>
      <c r="AM400" s="288">
        <f t="shared" si="1141"/>
        <v>0</v>
      </c>
      <c r="AN400" s="288">
        <f t="shared" si="1141"/>
        <v>0</v>
      </c>
      <c r="AO400" s="288">
        <f t="shared" si="1141"/>
        <v>0</v>
      </c>
      <c r="AP400" s="288">
        <f t="shared" si="1141"/>
        <v>0</v>
      </c>
      <c r="AQ400" s="288">
        <f t="shared" si="1141"/>
        <v>0</v>
      </c>
      <c r="AR400" s="288">
        <f t="shared" si="1141"/>
        <v>0</v>
      </c>
      <c r="AS400" s="334"/>
    </row>
    <row r="401" spans="1:45" ht="1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363927</v>
      </c>
      <c r="AF401" s="288">
        <f>SUMPRODUCT($G$228:$G$383,AF228:AF383)</f>
        <v>226822.58600000001</v>
      </c>
      <c r="AG401" s="288">
        <f t="shared" ref="AG401" si="1142">IF(AG226="kw",SUMPRODUCT($Q$228:$Q$383,$U$228:$U$383,AG228:AG383),SUMPRODUCT($G$228:$G$383,AG228:AG383))</f>
        <v>60.889200000000002</v>
      </c>
      <c r="AH401" s="288">
        <f t="shared" ref="AH401:AR401" si="1143">IF(AH226="kw",SUMPRODUCT($Q$228:$Q$383,$U$228:$U$383,AH228:AH383),SUMPRODUCT($G$228:$G$383,AH228:AH383))</f>
        <v>0</v>
      </c>
      <c r="AI401" s="288">
        <f t="shared" si="1143"/>
        <v>0</v>
      </c>
      <c r="AJ401" s="288">
        <f t="shared" si="1143"/>
        <v>0</v>
      </c>
      <c r="AK401" s="288">
        <f t="shared" si="1143"/>
        <v>0</v>
      </c>
      <c r="AL401" s="288">
        <f t="shared" si="1143"/>
        <v>0</v>
      </c>
      <c r="AM401" s="288">
        <f t="shared" si="1143"/>
        <v>0</v>
      </c>
      <c r="AN401" s="288">
        <f t="shared" si="1143"/>
        <v>0</v>
      </c>
      <c r="AO401" s="288">
        <f t="shared" si="1143"/>
        <v>0</v>
      </c>
      <c r="AP401" s="288">
        <f t="shared" si="1143"/>
        <v>0</v>
      </c>
      <c r="AQ401" s="288">
        <f t="shared" si="1143"/>
        <v>0</v>
      </c>
      <c r="AR401" s="288">
        <f t="shared" si="1143"/>
        <v>0</v>
      </c>
      <c r="AS401" s="334"/>
    </row>
    <row r="402" spans="1:45" ht="1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363927</v>
      </c>
      <c r="AF402" s="288">
        <f>SUMPRODUCT($H$228:$H$383,AF228:AF383)</f>
        <v>226822.58600000001</v>
      </c>
      <c r="AG402" s="288">
        <f>IF(AG226="kw",SUMPRODUCT($Q$228:$Q$383,$V$228:$V$383,AG228:AG383),SUMPRODUCT($H$228:$H$383,AG228:AG383))</f>
        <v>60.889200000000002</v>
      </c>
      <c r="AH402" s="288">
        <f t="shared" ref="AH402:AR402" si="1144">IF(AH226="kw",SUMPRODUCT($Q$228:$Q$383,$V$228:$V$383,AH228:AH383),SUMPRODUCT($H$228:$H$383,AH228:AH383))</f>
        <v>0</v>
      </c>
      <c r="AI402" s="288">
        <f t="shared" si="1144"/>
        <v>0</v>
      </c>
      <c r="AJ402" s="288">
        <f t="shared" si="1144"/>
        <v>0</v>
      </c>
      <c r="AK402" s="288">
        <f t="shared" si="1144"/>
        <v>0</v>
      </c>
      <c r="AL402" s="288">
        <f t="shared" si="1144"/>
        <v>0</v>
      </c>
      <c r="AM402" s="288">
        <f t="shared" si="1144"/>
        <v>0</v>
      </c>
      <c r="AN402" s="288">
        <f t="shared" si="1144"/>
        <v>0</v>
      </c>
      <c r="AO402" s="288">
        <f t="shared" si="1144"/>
        <v>0</v>
      </c>
      <c r="AP402" s="288">
        <f t="shared" si="1144"/>
        <v>0</v>
      </c>
      <c r="AQ402" s="288">
        <f t="shared" si="1144"/>
        <v>0</v>
      </c>
      <c r="AR402" s="288">
        <f t="shared" si="1144"/>
        <v>0</v>
      </c>
      <c r="AS402" s="334"/>
    </row>
    <row r="403" spans="1:45" ht="15">
      <c r="B403" s="435" t="s">
        <v>827</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363927</v>
      </c>
      <c r="AF403" s="288">
        <f>SUMPRODUCT($I$228:$I$383,AF228:AF383)</f>
        <v>211535.58600000001</v>
      </c>
      <c r="AG403" s="288">
        <f>IF(AG226="kw",SUMPRODUCT($Q$228:$Q$383,$W$228:$W$383,AG228:AG383),SUMPRODUCT($I$228:$I$383,AG228:AG383))</f>
        <v>60.889200000000002</v>
      </c>
      <c r="AH403" s="288">
        <f t="shared" ref="AH403:AR403" si="1145">IF(AH226="kw",SUMPRODUCT($Q$228:$Q$383,$W$228:$W$383,AH228:AH383),SUMPRODUCT($I$228:$I$383,AH228:AH383))</f>
        <v>0</v>
      </c>
      <c r="AI403" s="288">
        <f t="shared" si="1145"/>
        <v>0</v>
      </c>
      <c r="AJ403" s="288">
        <f t="shared" si="1145"/>
        <v>0</v>
      </c>
      <c r="AK403" s="288">
        <f t="shared" si="1145"/>
        <v>0</v>
      </c>
      <c r="AL403" s="288">
        <f t="shared" si="1145"/>
        <v>0</v>
      </c>
      <c r="AM403" s="288">
        <f t="shared" si="1145"/>
        <v>0</v>
      </c>
      <c r="AN403" s="288">
        <f t="shared" si="1145"/>
        <v>0</v>
      </c>
      <c r="AO403" s="288">
        <f t="shared" si="1145"/>
        <v>0</v>
      </c>
      <c r="AP403" s="288">
        <f t="shared" si="1145"/>
        <v>0</v>
      </c>
      <c r="AQ403" s="288">
        <f t="shared" si="1145"/>
        <v>0</v>
      </c>
      <c r="AR403" s="288">
        <f t="shared" si="1145"/>
        <v>0</v>
      </c>
      <c r="AS403" s="334"/>
    </row>
    <row r="404" spans="1:45" ht="15">
      <c r="B404" s="435" t="s">
        <v>837</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363927</v>
      </c>
      <c r="AF404" s="288">
        <f>SUMPRODUCT($J$228:$J$383,AF228:AF383)</f>
        <v>209386.58600000001</v>
      </c>
      <c r="AG404" s="288">
        <f>IF(AG226="kw",SUMPRODUCT($Q$228:$Q$383,$X$228:$X$383,AG228:AG383),SUMPRODUCT($J$228:$J$383,AG228:AG383))</f>
        <v>60.889200000000002</v>
      </c>
      <c r="AH404" s="288">
        <f t="shared" ref="AH404:AR404" si="1146">IF(AH226="kw",SUMPRODUCT($Q$228:$Q$383,$X$228:$X$383,AH228:AH383),SUMPRODUCT($J$228:$J$383,AH228:AH383))</f>
        <v>0</v>
      </c>
      <c r="AI404" s="288">
        <f t="shared" si="1146"/>
        <v>0</v>
      </c>
      <c r="AJ404" s="288">
        <f t="shared" si="1146"/>
        <v>0</v>
      </c>
      <c r="AK404" s="288">
        <f t="shared" si="1146"/>
        <v>0</v>
      </c>
      <c r="AL404" s="288">
        <f t="shared" si="1146"/>
        <v>0</v>
      </c>
      <c r="AM404" s="288">
        <f t="shared" si="1146"/>
        <v>0</v>
      </c>
      <c r="AN404" s="288">
        <f t="shared" si="1146"/>
        <v>0</v>
      </c>
      <c r="AO404" s="288">
        <f t="shared" si="1146"/>
        <v>0</v>
      </c>
      <c r="AP404" s="288">
        <f t="shared" si="1146"/>
        <v>0</v>
      </c>
      <c r="AQ404" s="288">
        <f t="shared" si="1146"/>
        <v>0</v>
      </c>
      <c r="AR404" s="288">
        <f t="shared" si="1146"/>
        <v>0</v>
      </c>
      <c r="AS404" s="334"/>
    </row>
    <row r="405" spans="1:45" ht="15">
      <c r="B405" s="435" t="s">
        <v>838</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c r="AF405" s="288"/>
      <c r="AG405" s="288"/>
      <c r="AH405" s="288"/>
      <c r="AI405" s="288">
        <f t="shared" ref="AI405:AR405" si="1147">IF(AI226="kw",SUMPRODUCT($Q$228:$Q$383,$Y$228:$Y$383,AI228:AI383),SUMPRODUCT($K$228:$K$383,AI228:AI383))</f>
        <v>0</v>
      </c>
      <c r="AJ405" s="288">
        <f t="shared" si="1147"/>
        <v>0</v>
      </c>
      <c r="AK405" s="288">
        <f t="shared" si="1147"/>
        <v>0</v>
      </c>
      <c r="AL405" s="288">
        <f t="shared" si="1147"/>
        <v>0</v>
      </c>
      <c r="AM405" s="288">
        <f t="shared" si="1147"/>
        <v>0</v>
      </c>
      <c r="AN405" s="288">
        <f t="shared" si="1147"/>
        <v>0</v>
      </c>
      <c r="AO405" s="288">
        <f t="shared" si="1147"/>
        <v>0</v>
      </c>
      <c r="AP405" s="288">
        <f t="shared" si="1147"/>
        <v>0</v>
      </c>
      <c r="AQ405" s="288">
        <f t="shared" si="1147"/>
        <v>0</v>
      </c>
      <c r="AR405" s="288">
        <f t="shared" si="1147"/>
        <v>0</v>
      </c>
      <c r="AS405" s="334"/>
    </row>
    <row r="406" spans="1:45" ht="15">
      <c r="B406" s="435" t="s">
        <v>839</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c r="AF406" s="288"/>
      <c r="AG406" s="288"/>
      <c r="AH406" s="288"/>
      <c r="AI406" s="288">
        <f t="shared" ref="AI406:AR406" si="1148">IF(AI226="kw",SUMPRODUCT($Q$228:$Q$383,$Z$228:$Z$383,AI228:AI383),SUMPRODUCT($L$228:$L$383,AI228:AI383))</f>
        <v>0</v>
      </c>
      <c r="AJ406" s="288">
        <f t="shared" si="1148"/>
        <v>0</v>
      </c>
      <c r="AK406" s="288">
        <f t="shared" si="1148"/>
        <v>0</v>
      </c>
      <c r="AL406" s="288">
        <f t="shared" si="1148"/>
        <v>0</v>
      </c>
      <c r="AM406" s="288">
        <f t="shared" si="1148"/>
        <v>0</v>
      </c>
      <c r="AN406" s="288">
        <f t="shared" si="1148"/>
        <v>0</v>
      </c>
      <c r="AO406" s="288">
        <f t="shared" si="1148"/>
        <v>0</v>
      </c>
      <c r="AP406" s="288">
        <f t="shared" si="1148"/>
        <v>0</v>
      </c>
      <c r="AQ406" s="288">
        <f t="shared" si="1148"/>
        <v>0</v>
      </c>
      <c r="AR406" s="288">
        <f t="shared" si="1148"/>
        <v>0</v>
      </c>
      <c r="AS406" s="334"/>
    </row>
    <row r="407" spans="1:45" ht="15">
      <c r="B407" s="435" t="s">
        <v>840</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c r="AF407" s="288"/>
      <c r="AG407" s="288"/>
      <c r="AH407" s="288"/>
      <c r="AI407" s="288">
        <f t="shared" ref="AI407:AR407" si="1149">IF(AI226="kw",SUMPRODUCT($Q$228:$Q$383,$AA$228:$AA$383,AI228:AI383),SUMPRODUCT($M$228:$M$383,AI228:AI383))</f>
        <v>0</v>
      </c>
      <c r="AJ407" s="288">
        <f t="shared" si="1149"/>
        <v>0</v>
      </c>
      <c r="AK407" s="288">
        <f t="shared" si="1149"/>
        <v>0</v>
      </c>
      <c r="AL407" s="288">
        <f t="shared" si="1149"/>
        <v>0</v>
      </c>
      <c r="AM407" s="288">
        <f t="shared" si="1149"/>
        <v>0</v>
      </c>
      <c r="AN407" s="288">
        <f t="shared" si="1149"/>
        <v>0</v>
      </c>
      <c r="AO407" s="288">
        <f t="shared" si="1149"/>
        <v>0</v>
      </c>
      <c r="AP407" s="288">
        <f t="shared" si="1149"/>
        <v>0</v>
      </c>
      <c r="AQ407" s="288">
        <f t="shared" si="1149"/>
        <v>0</v>
      </c>
      <c r="AR407" s="288">
        <f t="shared" si="1149"/>
        <v>0</v>
      </c>
      <c r="AS407" s="334"/>
    </row>
    <row r="408" spans="1:45" ht="15">
      <c r="B408" s="435" t="s">
        <v>841</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0">IF(AH226="kw",SUMPRODUCT($Q$228:$Q$383,$AB$228:$AB$383,AH228:AH383),SUMPRODUCT($N$228:$N$383,AH228:AH383))</f>
        <v>0</v>
      </c>
      <c r="AI408" s="288">
        <f t="shared" si="1150"/>
        <v>0</v>
      </c>
      <c r="AJ408" s="288">
        <f t="shared" si="1150"/>
        <v>0</v>
      </c>
      <c r="AK408" s="288">
        <f t="shared" si="1150"/>
        <v>0</v>
      </c>
      <c r="AL408" s="288">
        <f t="shared" si="1150"/>
        <v>0</v>
      </c>
      <c r="AM408" s="288">
        <f t="shared" si="1150"/>
        <v>0</v>
      </c>
      <c r="AN408" s="288">
        <f t="shared" si="1150"/>
        <v>0</v>
      </c>
      <c r="AO408" s="288">
        <f t="shared" si="1150"/>
        <v>0</v>
      </c>
      <c r="AP408" s="288">
        <f t="shared" si="1150"/>
        <v>0</v>
      </c>
      <c r="AQ408" s="288">
        <f t="shared" si="1150"/>
        <v>0</v>
      </c>
      <c r="AR408" s="288">
        <f t="shared" si="1150"/>
        <v>0</v>
      </c>
      <c r="AS408" s="334"/>
    </row>
    <row r="409" spans="1:45" ht="15">
      <c r="B409" s="436" t="s">
        <v>842</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1">IF(AH226="kw",SUMPRODUCT($Q$228:$Q$383,$AC$228:$AC$383,AH228:AH383),SUMPRODUCT($O$228:$O$383,AH228:AH383))</f>
        <v>0</v>
      </c>
      <c r="AI409" s="323">
        <f t="shared" si="1151"/>
        <v>0</v>
      </c>
      <c r="AJ409" s="323">
        <f t="shared" si="1151"/>
        <v>0</v>
      </c>
      <c r="AK409" s="323">
        <f t="shared" si="1151"/>
        <v>0</v>
      </c>
      <c r="AL409" s="323">
        <f t="shared" si="1151"/>
        <v>0</v>
      </c>
      <c r="AM409" s="323">
        <f t="shared" si="1151"/>
        <v>0</v>
      </c>
      <c r="AN409" s="323">
        <f t="shared" si="1151"/>
        <v>0</v>
      </c>
      <c r="AO409" s="323">
        <f t="shared" si="1151"/>
        <v>0</v>
      </c>
      <c r="AP409" s="323">
        <f t="shared" si="1151"/>
        <v>0</v>
      </c>
      <c r="AQ409" s="323">
        <f t="shared" si="1151"/>
        <v>0</v>
      </c>
      <c r="AR409" s="323">
        <f t="shared" si="1151"/>
        <v>0</v>
      </c>
      <c r="AS409" s="382"/>
    </row>
    <row r="410" spans="1:45" ht="21" customHeight="1">
      <c r="B410" s="364" t="s">
        <v>578</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6">
      <c r="B413" s="277" t="s">
        <v>290</v>
      </c>
      <c r="C413" s="278"/>
      <c r="D413" s="579" t="s">
        <v>523</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70" t="s">
        <v>211</v>
      </c>
      <c r="C414" s="972" t="s">
        <v>33</v>
      </c>
      <c r="D414" s="281" t="s">
        <v>421</v>
      </c>
      <c r="E414" s="976" t="s">
        <v>209</v>
      </c>
      <c r="F414" s="977"/>
      <c r="G414" s="977"/>
      <c r="H414" s="977"/>
      <c r="I414" s="977"/>
      <c r="J414" s="977"/>
      <c r="K414" s="977"/>
      <c r="L414" s="977"/>
      <c r="M414" s="977"/>
      <c r="N414" s="977"/>
      <c r="O414" s="977"/>
      <c r="P414" s="978"/>
      <c r="Q414" s="974" t="s">
        <v>213</v>
      </c>
      <c r="R414" s="281" t="s">
        <v>422</v>
      </c>
      <c r="S414" s="967" t="s">
        <v>212</v>
      </c>
      <c r="T414" s="968"/>
      <c r="U414" s="968"/>
      <c r="V414" s="968"/>
      <c r="W414" s="968"/>
      <c r="X414" s="968"/>
      <c r="Y414" s="968"/>
      <c r="Z414" s="968"/>
      <c r="AA414" s="968"/>
      <c r="AB414" s="968"/>
      <c r="AC414" s="968"/>
      <c r="AD414" s="979"/>
      <c r="AE414" s="967" t="s">
        <v>242</v>
      </c>
      <c r="AF414" s="968"/>
      <c r="AG414" s="968"/>
      <c r="AH414" s="968"/>
      <c r="AI414" s="968"/>
      <c r="AJ414" s="968"/>
      <c r="AK414" s="968"/>
      <c r="AL414" s="968"/>
      <c r="AM414" s="968"/>
      <c r="AN414" s="968"/>
      <c r="AO414" s="968"/>
      <c r="AP414" s="968"/>
      <c r="AQ414" s="968"/>
      <c r="AR414" s="968"/>
      <c r="AS414" s="969"/>
    </row>
    <row r="415" spans="1:45" ht="61.5" customHeight="1">
      <c r="B415" s="971"/>
      <c r="C415" s="973"/>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75"/>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TO 4,999 KW</v>
      </c>
      <c r="AH415" s="282" t="str">
        <f>'1.  LRAMVA Summary'!$G$53</f>
        <v>Street Lighting</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501</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6" outlineLevel="1">
      <c r="A417" s="521"/>
      <c r="B417" s="493" t="s">
        <v>494</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t="1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t="15"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2">AF418</f>
        <v>0</v>
      </c>
      <c r="AG419" s="407">
        <f t="shared" ref="AG419" si="1153">AG418</f>
        <v>0</v>
      </c>
      <c r="AH419" s="407">
        <f t="shared" ref="AH419" si="1154">AH418</f>
        <v>0</v>
      </c>
      <c r="AI419" s="407">
        <f t="shared" ref="AI419" si="1155">AI418</f>
        <v>0</v>
      </c>
      <c r="AJ419" s="407">
        <f t="shared" ref="AJ419" si="1156">AJ418</f>
        <v>0</v>
      </c>
      <c r="AK419" s="407">
        <f t="shared" ref="AK419" si="1157">AK418</f>
        <v>0</v>
      </c>
      <c r="AL419" s="407">
        <f t="shared" ref="AL419" si="1158">AL418</f>
        <v>0</v>
      </c>
      <c r="AM419" s="407">
        <f t="shared" ref="AM419" si="1159">AM418</f>
        <v>0</v>
      </c>
      <c r="AN419" s="407">
        <f t="shared" ref="AN419" si="1160">AN418</f>
        <v>0</v>
      </c>
      <c r="AO419" s="407">
        <f t="shared" ref="AO419" si="1161">AO418</f>
        <v>0</v>
      </c>
      <c r="AP419" s="407">
        <f t="shared" ref="AP419" si="1162">AP418</f>
        <v>0</v>
      </c>
      <c r="AQ419" s="407">
        <f t="shared" ref="AQ419" si="1163">AQ418</f>
        <v>0</v>
      </c>
      <c r="AR419" s="407">
        <f t="shared" ref="AR419" si="1164">AR418</f>
        <v>0</v>
      </c>
      <c r="AS419" s="294"/>
    </row>
    <row r="420" spans="1:45" ht="15.6" outlineLevel="1">
      <c r="A420" s="521"/>
      <c r="B420" s="514"/>
      <c r="C420" s="296"/>
      <c r="D420" s="296"/>
      <c r="E420" s="296"/>
      <c r="F420" s="296"/>
      <c r="G420" s="296"/>
      <c r="H420" s="296"/>
      <c r="I420" s="296"/>
      <c r="J420" s="740"/>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t="1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t="15"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5">AF421</f>
        <v>0</v>
      </c>
      <c r="AG422" s="407">
        <f t="shared" ref="AG422" si="1166">AG421</f>
        <v>0</v>
      </c>
      <c r="AH422" s="407">
        <f t="shared" ref="AH422" si="1167">AH421</f>
        <v>0</v>
      </c>
      <c r="AI422" s="407">
        <f t="shared" ref="AI422" si="1168">AI421</f>
        <v>0</v>
      </c>
      <c r="AJ422" s="407">
        <f t="shared" ref="AJ422" si="1169">AJ421</f>
        <v>0</v>
      </c>
      <c r="AK422" s="407">
        <f t="shared" ref="AK422" si="1170">AK421</f>
        <v>0</v>
      </c>
      <c r="AL422" s="407">
        <f t="shared" ref="AL422" si="1171">AL421</f>
        <v>0</v>
      </c>
      <c r="AM422" s="407">
        <f t="shared" ref="AM422" si="1172">AM421</f>
        <v>0</v>
      </c>
      <c r="AN422" s="407">
        <f t="shared" ref="AN422" si="1173">AN421</f>
        <v>0</v>
      </c>
      <c r="AO422" s="407">
        <f t="shared" ref="AO422" si="1174">AO421</f>
        <v>0</v>
      </c>
      <c r="AP422" s="407">
        <f t="shared" ref="AP422" si="1175">AP421</f>
        <v>0</v>
      </c>
      <c r="AQ422" s="407">
        <f t="shared" ref="AQ422" si="1176">AQ421</f>
        <v>0</v>
      </c>
      <c r="AR422" s="407">
        <f t="shared" ref="AR422" si="1177">AR421</f>
        <v>0</v>
      </c>
      <c r="AS422" s="294"/>
    </row>
    <row r="423" spans="1:45" ht="15.6"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t="1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t="15"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78">AF424</f>
        <v>0</v>
      </c>
      <c r="AG425" s="407">
        <f t="shared" ref="AG425" si="1179">AG424</f>
        <v>0</v>
      </c>
      <c r="AH425" s="407">
        <f t="shared" ref="AH425" si="1180">AH424</f>
        <v>0</v>
      </c>
      <c r="AI425" s="407">
        <f t="shared" ref="AI425" si="1181">AI424</f>
        <v>0</v>
      </c>
      <c r="AJ425" s="407">
        <f t="shared" ref="AJ425" si="1182">AJ424</f>
        <v>0</v>
      </c>
      <c r="AK425" s="407">
        <f t="shared" ref="AK425" si="1183">AK424</f>
        <v>0</v>
      </c>
      <c r="AL425" s="407">
        <f t="shared" ref="AL425" si="1184">AL424</f>
        <v>0</v>
      </c>
      <c r="AM425" s="407">
        <f t="shared" ref="AM425" si="1185">AM424</f>
        <v>0</v>
      </c>
      <c r="AN425" s="407">
        <f t="shared" ref="AN425" si="1186">AN424</f>
        <v>0</v>
      </c>
      <c r="AO425" s="407">
        <f t="shared" ref="AO425" si="1187">AO424</f>
        <v>0</v>
      </c>
      <c r="AP425" s="407">
        <f t="shared" ref="AP425" si="1188">AP424</f>
        <v>0</v>
      </c>
      <c r="AQ425" s="407">
        <f t="shared" ref="AQ425" si="1189">AQ424</f>
        <v>0</v>
      </c>
      <c r="AR425" s="407">
        <f t="shared" ref="AR425" si="1190">AR424</f>
        <v>0</v>
      </c>
      <c r="AS425" s="294"/>
    </row>
    <row r="426" spans="1:45" ht="1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t="15" outlineLevel="1">
      <c r="A427" s="521">
        <v>4</v>
      </c>
      <c r="B427" s="509" t="s">
        <v>653</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t="15"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1">AF427</f>
        <v>0</v>
      </c>
      <c r="AG428" s="407">
        <f t="shared" ref="AG428" si="1192">AG427</f>
        <v>0</v>
      </c>
      <c r="AH428" s="407">
        <f t="shared" ref="AH428" si="1193">AH427</f>
        <v>0</v>
      </c>
      <c r="AI428" s="407">
        <f t="shared" ref="AI428" si="1194">AI427</f>
        <v>0</v>
      </c>
      <c r="AJ428" s="407">
        <f t="shared" ref="AJ428" si="1195">AJ427</f>
        <v>0</v>
      </c>
      <c r="AK428" s="407">
        <f t="shared" ref="AK428" si="1196">AK427</f>
        <v>0</v>
      </c>
      <c r="AL428" s="407">
        <f t="shared" ref="AL428" si="1197">AL427</f>
        <v>0</v>
      </c>
      <c r="AM428" s="407">
        <f t="shared" ref="AM428" si="1198">AM427</f>
        <v>0</v>
      </c>
      <c r="AN428" s="407">
        <f t="shared" ref="AN428" si="1199">AN427</f>
        <v>0</v>
      </c>
      <c r="AO428" s="407">
        <f t="shared" ref="AO428" si="1200">AO427</f>
        <v>0</v>
      </c>
      <c r="AP428" s="407">
        <f t="shared" ref="AP428" si="1201">AP427</f>
        <v>0</v>
      </c>
      <c r="AQ428" s="407">
        <f t="shared" ref="AQ428" si="1202">AQ427</f>
        <v>0</v>
      </c>
      <c r="AR428" s="407">
        <f t="shared" ref="AR428" si="1203">AR427</f>
        <v>0</v>
      </c>
      <c r="AS428" s="294"/>
    </row>
    <row r="429" spans="1:45" ht="1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t="15"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4">AF430</f>
        <v>0</v>
      </c>
      <c r="AG431" s="407">
        <f t="shared" ref="AG431" si="1205">AG430</f>
        <v>0</v>
      </c>
      <c r="AH431" s="407">
        <f t="shared" ref="AH431" si="1206">AH430</f>
        <v>0</v>
      </c>
      <c r="AI431" s="407">
        <f t="shared" ref="AI431" si="1207">AI430</f>
        <v>0</v>
      </c>
      <c r="AJ431" s="407">
        <f t="shared" ref="AJ431" si="1208">AJ430</f>
        <v>0</v>
      </c>
      <c r="AK431" s="407">
        <f t="shared" ref="AK431" si="1209">AK430</f>
        <v>0</v>
      </c>
      <c r="AL431" s="407">
        <f t="shared" ref="AL431" si="1210">AL430</f>
        <v>0</v>
      </c>
      <c r="AM431" s="407">
        <f t="shared" ref="AM431" si="1211">AM430</f>
        <v>0</v>
      </c>
      <c r="AN431" s="407">
        <f t="shared" ref="AN431" si="1212">AN430</f>
        <v>0</v>
      </c>
      <c r="AO431" s="407">
        <f t="shared" ref="AO431" si="1213">AO430</f>
        <v>0</v>
      </c>
      <c r="AP431" s="407">
        <f t="shared" ref="AP431" si="1214">AP430</f>
        <v>0</v>
      </c>
      <c r="AQ431" s="407">
        <f t="shared" ref="AQ431" si="1215">AQ430</f>
        <v>0</v>
      </c>
      <c r="AR431" s="407">
        <f t="shared" ref="AR431" si="1216">AR430</f>
        <v>0</v>
      </c>
      <c r="AS431" s="294"/>
    </row>
    <row r="432" spans="1:45" ht="1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6" outlineLevel="1">
      <c r="A433" s="521"/>
      <c r="B433" s="503" t="s">
        <v>495</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t="1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t="15"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17">AF434</f>
        <v>0</v>
      </c>
      <c r="AG435" s="407">
        <f t="shared" ref="AG435" si="1218">AG434</f>
        <v>0</v>
      </c>
      <c r="AH435" s="407">
        <f t="shared" ref="AH435" si="1219">AH434</f>
        <v>0</v>
      </c>
      <c r="AI435" s="407">
        <f t="shared" ref="AI435" si="1220">AI434</f>
        <v>0</v>
      </c>
      <c r="AJ435" s="407">
        <f t="shared" ref="AJ435" si="1221">AJ434</f>
        <v>0</v>
      </c>
      <c r="AK435" s="407">
        <f t="shared" ref="AK435" si="1222">AK434</f>
        <v>0</v>
      </c>
      <c r="AL435" s="407">
        <f t="shared" ref="AL435" si="1223">AL434</f>
        <v>0</v>
      </c>
      <c r="AM435" s="407">
        <f t="shared" ref="AM435" si="1224">AM434</f>
        <v>0</v>
      </c>
      <c r="AN435" s="407">
        <f t="shared" ref="AN435" si="1225">AN434</f>
        <v>0</v>
      </c>
      <c r="AO435" s="407">
        <f t="shared" ref="AO435" si="1226">AO434</f>
        <v>0</v>
      </c>
      <c r="AP435" s="407">
        <f t="shared" ref="AP435" si="1227">AP434</f>
        <v>0</v>
      </c>
      <c r="AQ435" s="407">
        <f t="shared" ref="AQ435" si="1228">AQ434</f>
        <v>0</v>
      </c>
      <c r="AR435" s="407">
        <f t="shared" ref="AR435" si="1229">AR434</f>
        <v>0</v>
      </c>
      <c r="AS435" s="308"/>
    </row>
    <row r="436" spans="1:45" ht="1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15"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t="15"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0">AF437</f>
        <v>0</v>
      </c>
      <c r="AG438" s="407">
        <f t="shared" ref="AG438" si="1231">AG437</f>
        <v>0</v>
      </c>
      <c r="AH438" s="407">
        <f t="shared" ref="AH438" si="1232">AH437</f>
        <v>0</v>
      </c>
      <c r="AI438" s="407">
        <f t="shared" ref="AI438" si="1233">AI437</f>
        <v>0</v>
      </c>
      <c r="AJ438" s="407">
        <f t="shared" ref="AJ438" si="1234">AJ437</f>
        <v>0</v>
      </c>
      <c r="AK438" s="407">
        <f t="shared" ref="AK438" si="1235">AK437</f>
        <v>0</v>
      </c>
      <c r="AL438" s="407">
        <f t="shared" ref="AL438" si="1236">AL437</f>
        <v>0</v>
      </c>
      <c r="AM438" s="407">
        <f t="shared" ref="AM438" si="1237">AM437</f>
        <v>0</v>
      </c>
      <c r="AN438" s="407">
        <f t="shared" ref="AN438" si="1238">AN437</f>
        <v>0</v>
      </c>
      <c r="AO438" s="407">
        <f t="shared" ref="AO438" si="1239">AO437</f>
        <v>0</v>
      </c>
      <c r="AP438" s="407">
        <f t="shared" ref="AP438" si="1240">AP437</f>
        <v>0</v>
      </c>
      <c r="AQ438" s="407">
        <f t="shared" ref="AQ438" si="1241">AQ437</f>
        <v>0</v>
      </c>
      <c r="AR438" s="407">
        <f t="shared" ref="AR438" si="1242">AR437</f>
        <v>0</v>
      </c>
      <c r="AS438" s="308"/>
    </row>
    <row r="439" spans="1:45" ht="1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t="1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t="15"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3">AF440</f>
        <v>0</v>
      </c>
      <c r="AG441" s="407">
        <f t="shared" ref="AG441" si="1244">AG440</f>
        <v>0</v>
      </c>
      <c r="AH441" s="407">
        <f t="shared" ref="AH441" si="1245">AH440</f>
        <v>0</v>
      </c>
      <c r="AI441" s="407">
        <f t="shared" ref="AI441" si="1246">AI440</f>
        <v>0</v>
      </c>
      <c r="AJ441" s="407">
        <f t="shared" ref="AJ441" si="1247">AJ440</f>
        <v>0</v>
      </c>
      <c r="AK441" s="407">
        <f t="shared" ref="AK441" si="1248">AK440</f>
        <v>0</v>
      </c>
      <c r="AL441" s="407">
        <f t="shared" ref="AL441" si="1249">AL440</f>
        <v>0</v>
      </c>
      <c r="AM441" s="407">
        <f t="shared" ref="AM441" si="1250">AM440</f>
        <v>0</v>
      </c>
      <c r="AN441" s="407">
        <f t="shared" ref="AN441" si="1251">AN440</f>
        <v>0</v>
      </c>
      <c r="AO441" s="407">
        <f t="shared" ref="AO441" si="1252">AO440</f>
        <v>0</v>
      </c>
      <c r="AP441" s="407">
        <f t="shared" ref="AP441" si="1253">AP440</f>
        <v>0</v>
      </c>
      <c r="AQ441" s="407">
        <f t="shared" ref="AQ441" si="1254">AQ440</f>
        <v>0</v>
      </c>
      <c r="AR441" s="407">
        <f t="shared" ref="AR441" si="1255">AR440</f>
        <v>0</v>
      </c>
      <c r="AS441" s="308"/>
    </row>
    <row r="442" spans="1:45" ht="1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t="1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t="15"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6">AF443</f>
        <v>0</v>
      </c>
      <c r="AG444" s="407">
        <f t="shared" ref="AG444" si="1257">AG443</f>
        <v>0</v>
      </c>
      <c r="AH444" s="407">
        <f t="shared" ref="AH444" si="1258">AH443</f>
        <v>0</v>
      </c>
      <c r="AI444" s="407">
        <f t="shared" ref="AI444" si="1259">AI443</f>
        <v>0</v>
      </c>
      <c r="AJ444" s="407">
        <f t="shared" ref="AJ444" si="1260">AJ443</f>
        <v>0</v>
      </c>
      <c r="AK444" s="407">
        <f t="shared" ref="AK444" si="1261">AK443</f>
        <v>0</v>
      </c>
      <c r="AL444" s="407">
        <f t="shared" ref="AL444" si="1262">AL443</f>
        <v>0</v>
      </c>
      <c r="AM444" s="407">
        <f t="shared" ref="AM444" si="1263">AM443</f>
        <v>0</v>
      </c>
      <c r="AN444" s="407">
        <f t="shared" ref="AN444" si="1264">AN443</f>
        <v>0</v>
      </c>
      <c r="AO444" s="407">
        <f t="shared" ref="AO444" si="1265">AO443</f>
        <v>0</v>
      </c>
      <c r="AP444" s="407">
        <f t="shared" ref="AP444" si="1266">AP443</f>
        <v>0</v>
      </c>
      <c r="AQ444" s="407">
        <f t="shared" ref="AQ444" si="1267">AQ443</f>
        <v>0</v>
      </c>
      <c r="AR444" s="407">
        <f t="shared" ref="AR444" si="1268">AR443</f>
        <v>0</v>
      </c>
      <c r="AS444" s="308"/>
    </row>
    <row r="445" spans="1:45" ht="1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t="1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t="15"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69">AF446</f>
        <v>0</v>
      </c>
      <c r="AG447" s="407">
        <f t="shared" ref="AG447" si="1270">AG446</f>
        <v>0</v>
      </c>
      <c r="AH447" s="407">
        <f t="shared" ref="AH447" si="1271">AH446</f>
        <v>0</v>
      </c>
      <c r="AI447" s="407">
        <f t="shared" ref="AI447" si="1272">AI446</f>
        <v>0</v>
      </c>
      <c r="AJ447" s="407">
        <f t="shared" ref="AJ447" si="1273">AJ446</f>
        <v>0</v>
      </c>
      <c r="AK447" s="407">
        <f t="shared" ref="AK447" si="1274">AK446</f>
        <v>0</v>
      </c>
      <c r="AL447" s="407">
        <f t="shared" ref="AL447" si="1275">AL446</f>
        <v>0</v>
      </c>
      <c r="AM447" s="407">
        <f t="shared" ref="AM447" si="1276">AM446</f>
        <v>0</v>
      </c>
      <c r="AN447" s="407">
        <f t="shared" ref="AN447" si="1277">AN446</f>
        <v>0</v>
      </c>
      <c r="AO447" s="407">
        <f t="shared" ref="AO447" si="1278">AO446</f>
        <v>0</v>
      </c>
      <c r="AP447" s="407">
        <f t="shared" ref="AP447" si="1279">AP446</f>
        <v>0</v>
      </c>
      <c r="AQ447" s="407">
        <f t="shared" ref="AQ447" si="1280">AQ446</f>
        <v>0</v>
      </c>
      <c r="AR447" s="407">
        <f t="shared" ref="AR447" si="1281">AR446</f>
        <v>0</v>
      </c>
      <c r="AS447" s="308"/>
    </row>
    <row r="448" spans="1:45" ht="1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6"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t="15"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2">AF450</f>
        <v>0</v>
      </c>
      <c r="AG451" s="407">
        <f t="shared" ref="AG451" si="1283">AG450</f>
        <v>0</v>
      </c>
      <c r="AH451" s="407">
        <f t="shared" ref="AH451" si="1284">AH450</f>
        <v>0</v>
      </c>
      <c r="AI451" s="407">
        <f t="shared" ref="AI451" si="1285">AI450</f>
        <v>0</v>
      </c>
      <c r="AJ451" s="407">
        <f t="shared" ref="AJ451" si="1286">AJ450</f>
        <v>0</v>
      </c>
      <c r="AK451" s="407">
        <f t="shared" ref="AK451" si="1287">AK450</f>
        <v>0</v>
      </c>
      <c r="AL451" s="407">
        <f t="shared" ref="AL451" si="1288">AL450</f>
        <v>0</v>
      </c>
      <c r="AM451" s="407">
        <f t="shared" ref="AM451" si="1289">AM450</f>
        <v>0</v>
      </c>
      <c r="AN451" s="407">
        <f t="shared" ref="AN451" si="1290">AN450</f>
        <v>0</v>
      </c>
      <c r="AO451" s="407">
        <f t="shared" ref="AO451" si="1291">AO450</f>
        <v>0</v>
      </c>
      <c r="AP451" s="407">
        <f t="shared" ref="AP451" si="1292">AP450</f>
        <v>0</v>
      </c>
      <c r="AQ451" s="407">
        <f t="shared" ref="AQ451" si="1293">AQ450</f>
        <v>0</v>
      </c>
      <c r="AR451" s="407">
        <f t="shared" ref="AR451" si="1294">AR450</f>
        <v>0</v>
      </c>
      <c r="AS451" s="294"/>
    </row>
    <row r="452" spans="1:46" ht="15"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t="15"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5">AF453</f>
        <v>0</v>
      </c>
      <c r="AG454" s="407">
        <f t="shared" ref="AG454" si="1296">AG453</f>
        <v>0</v>
      </c>
      <c r="AH454" s="407">
        <f t="shared" ref="AH454" si="1297">AH453</f>
        <v>0</v>
      </c>
      <c r="AI454" s="407">
        <f t="shared" ref="AI454" si="1298">AI453</f>
        <v>0</v>
      </c>
      <c r="AJ454" s="407">
        <f t="shared" ref="AJ454" si="1299">AJ453</f>
        <v>0</v>
      </c>
      <c r="AK454" s="407">
        <f t="shared" ref="AK454" si="1300">AK453</f>
        <v>0</v>
      </c>
      <c r="AL454" s="407">
        <f t="shared" ref="AL454" si="1301">AL453</f>
        <v>0</v>
      </c>
      <c r="AM454" s="407">
        <f t="shared" ref="AM454" si="1302">AM453</f>
        <v>0</v>
      </c>
      <c r="AN454" s="407">
        <f t="shared" ref="AN454" si="1303">AN453</f>
        <v>0</v>
      </c>
      <c r="AO454" s="407">
        <f t="shared" ref="AO454" si="1304">AO453</f>
        <v>0</v>
      </c>
      <c r="AP454" s="407">
        <f t="shared" ref="AP454" si="1305">AP453</f>
        <v>0</v>
      </c>
      <c r="AQ454" s="407">
        <f t="shared" ref="AQ454" si="1306">AQ453</f>
        <v>0</v>
      </c>
      <c r="AR454" s="407">
        <f t="shared" ref="AR454" si="1307">AR453</f>
        <v>0</v>
      </c>
      <c r="AS454" s="294"/>
    </row>
    <row r="455" spans="1:46" ht="15"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t="15"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08">AF456</f>
        <v>0</v>
      </c>
      <c r="AG457" s="407">
        <f t="shared" ref="AG457" si="1309">AG456</f>
        <v>0</v>
      </c>
      <c r="AH457" s="407">
        <f t="shared" ref="AH457" si="1310">AH456</f>
        <v>0</v>
      </c>
      <c r="AI457" s="407">
        <f t="shared" ref="AI457" si="1311">AI456</f>
        <v>0</v>
      </c>
      <c r="AJ457" s="407">
        <f t="shared" ref="AJ457" si="1312">AJ456</f>
        <v>0</v>
      </c>
      <c r="AK457" s="407">
        <f t="shared" ref="AK457" si="1313">AK456</f>
        <v>0</v>
      </c>
      <c r="AL457" s="407">
        <f t="shared" ref="AL457" si="1314">AL456</f>
        <v>0</v>
      </c>
      <c r="AM457" s="407">
        <f t="shared" ref="AM457" si="1315">AM456</f>
        <v>0</v>
      </c>
      <c r="AN457" s="407">
        <f t="shared" ref="AN457" si="1316">AN456</f>
        <v>0</v>
      </c>
      <c r="AO457" s="407">
        <f t="shared" ref="AO457" si="1317">AO456</f>
        <v>0</v>
      </c>
      <c r="AP457" s="407">
        <f t="shared" ref="AP457" si="1318">AP456</f>
        <v>0</v>
      </c>
      <c r="AQ457" s="407">
        <f t="shared" ref="AQ457" si="1319">AQ456</f>
        <v>0</v>
      </c>
      <c r="AR457" s="407">
        <f t="shared" ref="AR457" si="1320">AR456</f>
        <v>0</v>
      </c>
      <c r="AS457" s="303"/>
    </row>
    <row r="458" spans="1:46" ht="15"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6"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t="15"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t="15"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1">AF460</f>
        <v>0</v>
      </c>
      <c r="AG461" s="407">
        <f t="shared" ref="AG461" si="1322">AG460</f>
        <v>0</v>
      </c>
      <c r="AH461" s="407">
        <f t="shared" ref="AH461" si="1323">AH460</f>
        <v>0</v>
      </c>
      <c r="AI461" s="407">
        <f t="shared" ref="AI461" si="1324">AI460</f>
        <v>0</v>
      </c>
      <c r="AJ461" s="407">
        <f t="shared" ref="AJ461" si="1325">AJ460</f>
        <v>0</v>
      </c>
      <c r="AK461" s="407">
        <f t="shared" ref="AK461" si="1326">AK460</f>
        <v>0</v>
      </c>
      <c r="AL461" s="407">
        <f t="shared" ref="AL461" si="1327">AL460</f>
        <v>0</v>
      </c>
      <c r="AM461" s="407">
        <f t="shared" ref="AM461" si="1328">AM460</f>
        <v>0</v>
      </c>
      <c r="AN461" s="407">
        <f t="shared" ref="AN461" si="1329">AN460</f>
        <v>0</v>
      </c>
      <c r="AO461" s="407">
        <f t="shared" ref="AO461" si="1330">AO460</f>
        <v>0</v>
      </c>
      <c r="AP461" s="407">
        <f t="shared" ref="AP461" si="1331">AP460</f>
        <v>0</v>
      </c>
      <c r="AQ461" s="407">
        <f t="shared" ref="AQ461" si="1332">AQ460</f>
        <v>0</v>
      </c>
      <c r="AR461" s="407">
        <f t="shared" ref="AR461" si="1333">AR460</f>
        <v>0</v>
      </c>
      <c r="AS461" s="294"/>
    </row>
    <row r="462" spans="1:46" ht="15"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6" outlineLevel="1">
      <c r="A463" s="521"/>
      <c r="B463" s="493" t="s">
        <v>487</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t="15" outlineLevel="1">
      <c r="A464" s="521">
        <v>15</v>
      </c>
      <c r="B464" s="427" t="s">
        <v>492</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t="15"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4">AF464</f>
        <v>0</v>
      </c>
      <c r="AG465" s="407">
        <f t="shared" si="1334"/>
        <v>0</v>
      </c>
      <c r="AH465" s="407">
        <f t="shared" si="1334"/>
        <v>0</v>
      </c>
      <c r="AI465" s="407">
        <f t="shared" si="1334"/>
        <v>0</v>
      </c>
      <c r="AJ465" s="407">
        <f t="shared" si="1334"/>
        <v>0</v>
      </c>
      <c r="AK465" s="407">
        <f t="shared" si="1334"/>
        <v>0</v>
      </c>
      <c r="AL465" s="407">
        <f t="shared" si="1334"/>
        <v>0</v>
      </c>
      <c r="AM465" s="407">
        <f t="shared" si="1334"/>
        <v>0</v>
      </c>
      <c r="AN465" s="407">
        <f t="shared" si="1334"/>
        <v>0</v>
      </c>
      <c r="AO465" s="407">
        <f t="shared" si="1334"/>
        <v>0</v>
      </c>
      <c r="AP465" s="407">
        <f t="shared" si="1334"/>
        <v>0</v>
      </c>
      <c r="AQ465" s="407">
        <f t="shared" si="1334"/>
        <v>0</v>
      </c>
      <c r="AR465" s="407">
        <f t="shared" si="1334"/>
        <v>0</v>
      </c>
      <c r="AS465" s="294"/>
    </row>
    <row r="466" spans="1:45" ht="1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t="15" outlineLevel="1">
      <c r="A467" s="521">
        <v>16</v>
      </c>
      <c r="B467" s="518" t="s">
        <v>488</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t="15"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5">AF467</f>
        <v>0</v>
      </c>
      <c r="AG468" s="407">
        <f t="shared" si="1335"/>
        <v>0</v>
      </c>
      <c r="AH468" s="407">
        <f t="shared" si="1335"/>
        <v>0</v>
      </c>
      <c r="AI468" s="407">
        <f t="shared" si="1335"/>
        <v>0</v>
      </c>
      <c r="AJ468" s="407">
        <f t="shared" si="1335"/>
        <v>0</v>
      </c>
      <c r="AK468" s="407">
        <f t="shared" si="1335"/>
        <v>0</v>
      </c>
      <c r="AL468" s="407">
        <f t="shared" si="1335"/>
        <v>0</v>
      </c>
      <c r="AM468" s="407">
        <f t="shared" si="1335"/>
        <v>0</v>
      </c>
      <c r="AN468" s="407">
        <f t="shared" si="1335"/>
        <v>0</v>
      </c>
      <c r="AO468" s="407">
        <f t="shared" si="1335"/>
        <v>0</v>
      </c>
      <c r="AP468" s="407">
        <f t="shared" si="1335"/>
        <v>0</v>
      </c>
      <c r="AQ468" s="407">
        <f t="shared" si="1335"/>
        <v>0</v>
      </c>
      <c r="AR468" s="407">
        <f t="shared" si="1335"/>
        <v>0</v>
      </c>
      <c r="AS468" s="294"/>
    </row>
    <row r="469" spans="1:45" s="280" customFormat="1" ht="15"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6" outlineLevel="1">
      <c r="A470" s="521"/>
      <c r="B470" s="519" t="s">
        <v>493</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t="1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t="15"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6">AF471</f>
        <v>0</v>
      </c>
      <c r="AG472" s="407">
        <f t="shared" si="1336"/>
        <v>0</v>
      </c>
      <c r="AH472" s="407">
        <f t="shared" si="1336"/>
        <v>0</v>
      </c>
      <c r="AI472" s="407">
        <f t="shared" si="1336"/>
        <v>0</v>
      </c>
      <c r="AJ472" s="407">
        <f t="shared" si="1336"/>
        <v>0</v>
      </c>
      <c r="AK472" s="407">
        <f t="shared" si="1336"/>
        <v>0</v>
      </c>
      <c r="AL472" s="407">
        <f t="shared" si="1336"/>
        <v>0</v>
      </c>
      <c r="AM472" s="407">
        <f t="shared" si="1336"/>
        <v>0</v>
      </c>
      <c r="AN472" s="407">
        <f t="shared" si="1336"/>
        <v>0</v>
      </c>
      <c r="AO472" s="407">
        <f t="shared" si="1336"/>
        <v>0</v>
      </c>
      <c r="AP472" s="407">
        <f t="shared" si="1336"/>
        <v>0</v>
      </c>
      <c r="AQ472" s="407">
        <f t="shared" si="1336"/>
        <v>0</v>
      </c>
      <c r="AR472" s="407">
        <f t="shared" si="1336"/>
        <v>0</v>
      </c>
      <c r="AS472" s="303"/>
    </row>
    <row r="473" spans="1:45" ht="1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t="1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t="15"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37">AF474</f>
        <v>0</v>
      </c>
      <c r="AG475" s="407">
        <f t="shared" si="1337"/>
        <v>0</v>
      </c>
      <c r="AH475" s="407">
        <f t="shared" si="1337"/>
        <v>0</v>
      </c>
      <c r="AI475" s="407">
        <f t="shared" si="1337"/>
        <v>0</v>
      </c>
      <c r="AJ475" s="407">
        <f t="shared" si="1337"/>
        <v>0</v>
      </c>
      <c r="AK475" s="407">
        <f t="shared" si="1337"/>
        <v>0</v>
      </c>
      <c r="AL475" s="407">
        <f t="shared" si="1337"/>
        <v>0</v>
      </c>
      <c r="AM475" s="407">
        <f t="shared" si="1337"/>
        <v>0</v>
      </c>
      <c r="AN475" s="407">
        <f t="shared" si="1337"/>
        <v>0</v>
      </c>
      <c r="AO475" s="407">
        <f t="shared" si="1337"/>
        <v>0</v>
      </c>
      <c r="AP475" s="407">
        <f t="shared" si="1337"/>
        <v>0</v>
      </c>
      <c r="AQ475" s="407">
        <f t="shared" si="1337"/>
        <v>0</v>
      </c>
      <c r="AR475" s="407">
        <f t="shared" si="1337"/>
        <v>0</v>
      </c>
      <c r="AS475" s="303"/>
    </row>
    <row r="476" spans="1:45" ht="1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t="1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t="15"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38">AF477</f>
        <v>0</v>
      </c>
      <c r="AG478" s="407">
        <f t="shared" si="1338"/>
        <v>0</v>
      </c>
      <c r="AH478" s="407">
        <f t="shared" si="1338"/>
        <v>0</v>
      </c>
      <c r="AI478" s="407">
        <f t="shared" si="1338"/>
        <v>0</v>
      </c>
      <c r="AJ478" s="407">
        <f t="shared" si="1338"/>
        <v>0</v>
      </c>
      <c r="AK478" s="407">
        <f t="shared" si="1338"/>
        <v>0</v>
      </c>
      <c r="AL478" s="407">
        <f t="shared" si="1338"/>
        <v>0</v>
      </c>
      <c r="AM478" s="407">
        <f t="shared" si="1338"/>
        <v>0</v>
      </c>
      <c r="AN478" s="407">
        <f t="shared" si="1338"/>
        <v>0</v>
      </c>
      <c r="AO478" s="407">
        <f t="shared" si="1338"/>
        <v>0</v>
      </c>
      <c r="AP478" s="407">
        <f t="shared" si="1338"/>
        <v>0</v>
      </c>
      <c r="AQ478" s="407">
        <f t="shared" si="1338"/>
        <v>0</v>
      </c>
      <c r="AR478" s="407">
        <f t="shared" si="1338"/>
        <v>0</v>
      </c>
      <c r="AS478" s="294"/>
    </row>
    <row r="479" spans="1:45" ht="1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t="1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t="15"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39">AE480</f>
        <v>0</v>
      </c>
      <c r="AF481" s="407">
        <f t="shared" si="1339"/>
        <v>0</v>
      </c>
      <c r="AG481" s="407">
        <f t="shared" si="1339"/>
        <v>0</v>
      </c>
      <c r="AH481" s="407">
        <f t="shared" si="1339"/>
        <v>0</v>
      </c>
      <c r="AI481" s="407">
        <f t="shared" si="1339"/>
        <v>0</v>
      </c>
      <c r="AJ481" s="407">
        <f t="shared" si="1339"/>
        <v>0</v>
      </c>
      <c r="AK481" s="407">
        <f t="shared" si="1339"/>
        <v>0</v>
      </c>
      <c r="AL481" s="407">
        <f t="shared" si="1339"/>
        <v>0</v>
      </c>
      <c r="AM481" s="407">
        <f t="shared" si="1339"/>
        <v>0</v>
      </c>
      <c r="AN481" s="407">
        <f t="shared" si="1339"/>
        <v>0</v>
      </c>
      <c r="AO481" s="407">
        <f t="shared" si="1339"/>
        <v>0</v>
      </c>
      <c r="AP481" s="407">
        <f t="shared" si="1339"/>
        <v>0</v>
      </c>
      <c r="AQ481" s="407">
        <f t="shared" si="1339"/>
        <v>0</v>
      </c>
      <c r="AR481" s="407">
        <f t="shared" si="1339"/>
        <v>0</v>
      </c>
      <c r="AS481" s="303"/>
    </row>
    <row r="482" spans="1:45" ht="15.6"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6" outlineLevel="1">
      <c r="A483" s="521"/>
      <c r="B483" s="513" t="s">
        <v>500</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6" outlineLevel="1">
      <c r="A484" s="521"/>
      <c r="B484" s="493" t="s">
        <v>496</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t="15" outlineLevel="1">
      <c r="A485" s="521">
        <v>21</v>
      </c>
      <c r="B485" s="424" t="s">
        <v>113</v>
      </c>
      <c r="C485" s="288" t="s">
        <v>25</v>
      </c>
      <c r="D485" s="292">
        <v>353831</v>
      </c>
      <c r="E485" s="292">
        <v>284786</v>
      </c>
      <c r="F485" s="292">
        <v>284786</v>
      </c>
      <c r="G485" s="292">
        <v>284786</v>
      </c>
      <c r="H485" s="292">
        <v>284786</v>
      </c>
      <c r="I485" s="292">
        <v>284786</v>
      </c>
      <c r="J485" s="292">
        <v>284786</v>
      </c>
      <c r="K485" s="292">
        <v>284784</v>
      </c>
      <c r="L485" s="292">
        <v>284784</v>
      </c>
      <c r="M485" s="292">
        <v>284077</v>
      </c>
      <c r="N485" s="292"/>
      <c r="O485" s="292"/>
      <c r="P485" s="292"/>
      <c r="Q485" s="288"/>
      <c r="R485" s="292">
        <v>25</v>
      </c>
      <c r="S485" s="292">
        <v>20</v>
      </c>
      <c r="T485" s="292">
        <v>20</v>
      </c>
      <c r="U485" s="292">
        <v>20</v>
      </c>
      <c r="V485" s="292">
        <v>20</v>
      </c>
      <c r="W485" s="292">
        <v>20</v>
      </c>
      <c r="X485" s="292">
        <v>20</v>
      </c>
      <c r="Y485" s="292">
        <v>20</v>
      </c>
      <c r="Z485" s="292">
        <v>20</v>
      </c>
      <c r="AA485" s="292">
        <v>20</v>
      </c>
      <c r="AB485" s="292"/>
      <c r="AC485" s="292"/>
      <c r="AD485" s="292"/>
      <c r="AE485" s="870">
        <v>1</v>
      </c>
      <c r="AF485" s="406"/>
      <c r="AG485" s="406"/>
      <c r="AH485" s="406"/>
      <c r="AI485" s="406"/>
      <c r="AJ485" s="406"/>
      <c r="AK485" s="406"/>
      <c r="AL485" s="406"/>
      <c r="AM485" s="406"/>
      <c r="AN485" s="406"/>
      <c r="AO485" s="406"/>
      <c r="AP485" s="406"/>
      <c r="AQ485" s="406"/>
      <c r="AR485" s="406"/>
      <c r="AS485" s="293">
        <f>SUM(AE485:AR485)</f>
        <v>1</v>
      </c>
    </row>
    <row r="486" spans="1:45" ht="15" outlineLevel="1">
      <c r="A486" s="521"/>
      <c r="B486" s="427" t="s">
        <v>307</v>
      </c>
      <c r="C486" s="288" t="s">
        <v>163</v>
      </c>
      <c r="D486" s="292">
        <v>413.13489263324323</v>
      </c>
      <c r="E486" s="292">
        <v>410</v>
      </c>
      <c r="F486" s="292">
        <v>410</v>
      </c>
      <c r="G486" s="292">
        <v>410</v>
      </c>
      <c r="H486" s="292">
        <v>410</v>
      </c>
      <c r="I486" s="292">
        <v>410</v>
      </c>
      <c r="J486" s="292">
        <v>410</v>
      </c>
      <c r="K486" s="292">
        <v>410</v>
      </c>
      <c r="L486" s="292">
        <v>410</v>
      </c>
      <c r="M486" s="292">
        <v>410</v>
      </c>
      <c r="N486" s="292"/>
      <c r="O486" s="292"/>
      <c r="P486" s="292"/>
      <c r="Q486" s="288"/>
      <c r="R486" s="292"/>
      <c r="S486" s="292"/>
      <c r="T486" s="292"/>
      <c r="U486" s="292"/>
      <c r="V486" s="292"/>
      <c r="W486" s="292"/>
      <c r="X486" s="292"/>
      <c r="Y486" s="292"/>
      <c r="Z486" s="292"/>
      <c r="AA486" s="292"/>
      <c r="AB486" s="292"/>
      <c r="AC486" s="292"/>
      <c r="AD486" s="292"/>
      <c r="AE486" s="871">
        <v>1</v>
      </c>
      <c r="AF486" s="407">
        <f t="shared" ref="AF486" si="1340">AF485</f>
        <v>0</v>
      </c>
      <c r="AG486" s="407">
        <f t="shared" ref="AG486" si="1341">AG485</f>
        <v>0</v>
      </c>
      <c r="AH486" s="407">
        <f t="shared" ref="AH486" si="1342">AH485</f>
        <v>0</v>
      </c>
      <c r="AI486" s="407">
        <f t="shared" ref="AI486" si="1343">AI485</f>
        <v>0</v>
      </c>
      <c r="AJ486" s="407">
        <f t="shared" ref="AJ486" si="1344">AJ485</f>
        <v>0</v>
      </c>
      <c r="AK486" s="407">
        <f t="shared" ref="AK486" si="1345">AK485</f>
        <v>0</v>
      </c>
      <c r="AL486" s="407">
        <f t="shared" ref="AL486" si="1346">AL485</f>
        <v>0</v>
      </c>
      <c r="AM486" s="407">
        <f t="shared" ref="AM486" si="1347">AM485</f>
        <v>0</v>
      </c>
      <c r="AN486" s="407">
        <f t="shared" ref="AN486" si="1348">AN485</f>
        <v>0</v>
      </c>
      <c r="AO486" s="407">
        <f t="shared" ref="AO486" si="1349">AO485</f>
        <v>0</v>
      </c>
      <c r="AP486" s="407">
        <f t="shared" ref="AP486" si="1350">AP485</f>
        <v>0</v>
      </c>
      <c r="AQ486" s="407">
        <f t="shared" ref="AQ486" si="1351">AQ485</f>
        <v>0</v>
      </c>
      <c r="AR486" s="407">
        <f t="shared" ref="AR486" si="1352">AR485</f>
        <v>0</v>
      </c>
      <c r="AS486" s="303"/>
    </row>
    <row r="487" spans="1:45" ht="15"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872"/>
      <c r="AF487" s="421"/>
      <c r="AG487" s="421"/>
      <c r="AH487" s="421"/>
      <c r="AI487" s="421"/>
      <c r="AJ487" s="421"/>
      <c r="AK487" s="421"/>
      <c r="AL487" s="421"/>
      <c r="AM487" s="421"/>
      <c r="AN487" s="421"/>
      <c r="AO487" s="421"/>
      <c r="AP487" s="421"/>
      <c r="AQ487" s="421"/>
      <c r="AR487" s="421"/>
      <c r="AS487" s="303"/>
    </row>
    <row r="488" spans="1:45" ht="15" outlineLevel="1">
      <c r="A488" s="521">
        <v>21</v>
      </c>
      <c r="B488" s="424" t="s">
        <v>1046</v>
      </c>
      <c r="C488" s="288" t="s">
        <v>25</v>
      </c>
      <c r="D488" s="292">
        <v>296767</v>
      </c>
      <c r="E488" s="292">
        <v>214915</v>
      </c>
      <c r="F488" s="292">
        <v>214915</v>
      </c>
      <c r="G488" s="292">
        <v>214915</v>
      </c>
      <c r="H488" s="292">
        <v>214915</v>
      </c>
      <c r="I488" s="292">
        <v>214915</v>
      </c>
      <c r="J488" s="292">
        <v>214915</v>
      </c>
      <c r="K488" s="292">
        <v>214911</v>
      </c>
      <c r="L488" s="292">
        <v>214911</v>
      </c>
      <c r="M488" s="292">
        <v>214911</v>
      </c>
      <c r="N488" s="292"/>
      <c r="O488" s="292"/>
      <c r="P488" s="292"/>
      <c r="Q488" s="288"/>
      <c r="R488" s="292">
        <v>20</v>
      </c>
      <c r="S488" s="292">
        <v>15</v>
      </c>
      <c r="T488" s="292">
        <v>15</v>
      </c>
      <c r="U488" s="292">
        <v>15</v>
      </c>
      <c r="V488" s="292">
        <v>15</v>
      </c>
      <c r="W488" s="292">
        <v>15</v>
      </c>
      <c r="X488" s="292">
        <v>15</v>
      </c>
      <c r="Y488" s="292">
        <v>15</v>
      </c>
      <c r="Z488" s="292">
        <v>15</v>
      </c>
      <c r="AA488" s="292">
        <v>15</v>
      </c>
      <c r="AB488" s="292"/>
      <c r="AC488" s="292"/>
      <c r="AD488" s="292"/>
      <c r="AE488" s="870">
        <v>1</v>
      </c>
      <c r="AF488" s="406"/>
      <c r="AG488" s="406"/>
      <c r="AH488" s="406"/>
      <c r="AI488" s="406"/>
      <c r="AJ488" s="406"/>
      <c r="AK488" s="406"/>
      <c r="AL488" s="406"/>
      <c r="AM488" s="406"/>
      <c r="AN488" s="406"/>
      <c r="AO488" s="406"/>
      <c r="AP488" s="406"/>
      <c r="AQ488" s="406"/>
      <c r="AR488" s="406"/>
      <c r="AS488" s="293">
        <f>SUM(AE488:AR488)</f>
        <v>1</v>
      </c>
    </row>
    <row r="489" spans="1:45" ht="15"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871">
        <f>AE488</f>
        <v>1</v>
      </c>
      <c r="AF489" s="407">
        <f t="shared" ref="AF489:AR489" si="1353">AF488</f>
        <v>0</v>
      </c>
      <c r="AG489" s="407">
        <f t="shared" si="1353"/>
        <v>0</v>
      </c>
      <c r="AH489" s="407">
        <f t="shared" si="1353"/>
        <v>0</v>
      </c>
      <c r="AI489" s="407">
        <f t="shared" si="1353"/>
        <v>0</v>
      </c>
      <c r="AJ489" s="407">
        <f t="shared" si="1353"/>
        <v>0</v>
      </c>
      <c r="AK489" s="407">
        <f t="shared" si="1353"/>
        <v>0</v>
      </c>
      <c r="AL489" s="407">
        <f t="shared" si="1353"/>
        <v>0</v>
      </c>
      <c r="AM489" s="407">
        <f t="shared" si="1353"/>
        <v>0</v>
      </c>
      <c r="AN489" s="407">
        <f t="shared" si="1353"/>
        <v>0</v>
      </c>
      <c r="AO489" s="407">
        <f t="shared" si="1353"/>
        <v>0</v>
      </c>
      <c r="AP489" s="407">
        <f t="shared" si="1353"/>
        <v>0</v>
      </c>
      <c r="AQ489" s="407">
        <f t="shared" si="1353"/>
        <v>0</v>
      </c>
      <c r="AR489" s="407">
        <f t="shared" si="1353"/>
        <v>0</v>
      </c>
      <c r="AS489" s="303"/>
    </row>
    <row r="490" spans="1:45" ht="15"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872"/>
      <c r="AF490" s="421"/>
      <c r="AG490" s="421"/>
      <c r="AH490" s="421"/>
      <c r="AI490" s="421"/>
      <c r="AJ490" s="421"/>
      <c r="AK490" s="421"/>
      <c r="AL490" s="421"/>
      <c r="AM490" s="421"/>
      <c r="AN490" s="421"/>
      <c r="AO490" s="421"/>
      <c r="AP490" s="421"/>
      <c r="AQ490" s="421"/>
      <c r="AR490" s="421"/>
      <c r="AS490" s="303"/>
    </row>
    <row r="491" spans="1:45" ht="15" outlineLevel="1">
      <c r="A491" s="521">
        <v>22</v>
      </c>
      <c r="B491" s="424" t="s">
        <v>114</v>
      </c>
      <c r="C491" s="288" t="s">
        <v>25</v>
      </c>
      <c r="D491" s="292">
        <v>92992</v>
      </c>
      <c r="E491" s="292">
        <v>92992</v>
      </c>
      <c r="F491" s="292">
        <v>92992</v>
      </c>
      <c r="G491" s="292">
        <v>92992</v>
      </c>
      <c r="H491" s="292">
        <v>92992</v>
      </c>
      <c r="I491" s="292">
        <v>92992</v>
      </c>
      <c r="J491" s="292">
        <v>92992</v>
      </c>
      <c r="K491" s="292">
        <v>92992</v>
      </c>
      <c r="L491" s="292">
        <v>92992</v>
      </c>
      <c r="M491" s="292">
        <v>92992</v>
      </c>
      <c r="N491" s="292"/>
      <c r="O491" s="292"/>
      <c r="P491" s="292"/>
      <c r="Q491" s="288"/>
      <c r="R491" s="292">
        <v>25</v>
      </c>
      <c r="S491" s="292">
        <v>25</v>
      </c>
      <c r="T491" s="292">
        <v>25</v>
      </c>
      <c r="U491" s="292">
        <v>25</v>
      </c>
      <c r="V491" s="292">
        <v>25</v>
      </c>
      <c r="W491" s="292">
        <v>25</v>
      </c>
      <c r="X491" s="292">
        <v>25</v>
      </c>
      <c r="Y491" s="292">
        <v>25</v>
      </c>
      <c r="Z491" s="292">
        <v>25</v>
      </c>
      <c r="AA491" s="292">
        <v>25</v>
      </c>
      <c r="AB491" s="292"/>
      <c r="AC491" s="292"/>
      <c r="AD491" s="292"/>
      <c r="AE491" s="870">
        <v>1</v>
      </c>
      <c r="AF491" s="406"/>
      <c r="AG491" s="406"/>
      <c r="AH491" s="406"/>
      <c r="AI491" s="406"/>
      <c r="AJ491" s="406"/>
      <c r="AK491" s="406"/>
      <c r="AL491" s="406"/>
      <c r="AM491" s="406"/>
      <c r="AN491" s="406"/>
      <c r="AO491" s="406"/>
      <c r="AP491" s="406"/>
      <c r="AQ491" s="406"/>
      <c r="AR491" s="406"/>
      <c r="AS491" s="293">
        <f>SUM(AE491:AR491)</f>
        <v>1</v>
      </c>
    </row>
    <row r="492" spans="1:45" ht="15" outlineLevel="1">
      <c r="A492" s="521"/>
      <c r="B492" s="427" t="s">
        <v>307</v>
      </c>
      <c r="C492" s="288" t="s">
        <v>163</v>
      </c>
      <c r="D492" s="292">
        <v>8680.6872550758999</v>
      </c>
      <c r="E492" s="292">
        <v>8680.6872550758999</v>
      </c>
      <c r="F492" s="292">
        <v>8680.6872550758999</v>
      </c>
      <c r="G492" s="292">
        <v>8680.6872550758999</v>
      </c>
      <c r="H492" s="292">
        <v>8680.6872550758999</v>
      </c>
      <c r="I492" s="292">
        <v>8680.6872550758999</v>
      </c>
      <c r="J492" s="292">
        <v>8680.6872550758999</v>
      </c>
      <c r="K492" s="292">
        <v>8680.6872550758999</v>
      </c>
      <c r="L492" s="292">
        <v>8680.6872550758999</v>
      </c>
      <c r="M492" s="292">
        <v>8680.6872550758999</v>
      </c>
      <c r="N492" s="292"/>
      <c r="O492" s="292"/>
      <c r="P492" s="292"/>
      <c r="Q492" s="288"/>
      <c r="R492" s="292"/>
      <c r="S492" s="292"/>
      <c r="T492" s="292"/>
      <c r="U492" s="292"/>
      <c r="V492" s="292"/>
      <c r="W492" s="292"/>
      <c r="X492" s="292"/>
      <c r="Y492" s="292"/>
      <c r="Z492" s="292"/>
      <c r="AA492" s="292"/>
      <c r="AB492" s="292"/>
      <c r="AC492" s="292"/>
      <c r="AD492" s="292"/>
      <c r="AE492" s="871">
        <f>AE491</f>
        <v>1</v>
      </c>
      <c r="AF492" s="407">
        <f t="shared" ref="AF492" si="1354">AF491</f>
        <v>0</v>
      </c>
      <c r="AG492" s="407">
        <f t="shared" ref="AG492" si="1355">AG491</f>
        <v>0</v>
      </c>
      <c r="AH492" s="407">
        <f t="shared" ref="AH492" si="1356">AH491</f>
        <v>0</v>
      </c>
      <c r="AI492" s="407">
        <f t="shared" ref="AI492" si="1357">AI491</f>
        <v>0</v>
      </c>
      <c r="AJ492" s="407">
        <f t="shared" ref="AJ492" si="1358">AJ491</f>
        <v>0</v>
      </c>
      <c r="AK492" s="407">
        <f t="shared" ref="AK492" si="1359">AK491</f>
        <v>0</v>
      </c>
      <c r="AL492" s="407">
        <f t="shared" ref="AL492" si="1360">AL491</f>
        <v>0</v>
      </c>
      <c r="AM492" s="407">
        <f t="shared" ref="AM492" si="1361">AM491</f>
        <v>0</v>
      </c>
      <c r="AN492" s="407">
        <f t="shared" ref="AN492" si="1362">AN491</f>
        <v>0</v>
      </c>
      <c r="AO492" s="407">
        <f t="shared" ref="AO492" si="1363">AO491</f>
        <v>0</v>
      </c>
      <c r="AP492" s="407">
        <f t="shared" ref="AP492" si="1364">AP491</f>
        <v>0</v>
      </c>
      <c r="AQ492" s="407">
        <f t="shared" ref="AQ492" si="1365">AQ491</f>
        <v>0</v>
      </c>
      <c r="AR492" s="407">
        <f t="shared" ref="AR492" si="1366">AR491</f>
        <v>0</v>
      </c>
      <c r="AS492" s="303"/>
    </row>
    <row r="493" spans="1:45" ht="15" outlineLevel="1">
      <c r="A493" s="521"/>
      <c r="B493" s="427"/>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872"/>
      <c r="AF493" s="421"/>
      <c r="AG493" s="421"/>
      <c r="AH493" s="421"/>
      <c r="AI493" s="421"/>
      <c r="AJ493" s="421"/>
      <c r="AK493" s="421"/>
      <c r="AL493" s="421"/>
      <c r="AM493" s="421"/>
      <c r="AN493" s="421"/>
      <c r="AO493" s="421"/>
      <c r="AP493" s="421"/>
      <c r="AQ493" s="421"/>
      <c r="AR493" s="421"/>
      <c r="AS493" s="303"/>
    </row>
    <row r="494" spans="1:45" ht="15" outlineLevel="1">
      <c r="A494" s="521">
        <v>23</v>
      </c>
      <c r="B494" s="424" t="s">
        <v>115</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870"/>
      <c r="AF494" s="406"/>
      <c r="AG494" s="406"/>
      <c r="AH494" s="406"/>
      <c r="AI494" s="406"/>
      <c r="AJ494" s="406"/>
      <c r="AK494" s="406"/>
      <c r="AL494" s="406"/>
      <c r="AM494" s="406"/>
      <c r="AN494" s="406"/>
      <c r="AO494" s="406"/>
      <c r="AP494" s="406"/>
      <c r="AQ494" s="406"/>
      <c r="AR494" s="406"/>
      <c r="AS494" s="293">
        <f>SUM(AE494:AR494)</f>
        <v>0</v>
      </c>
    </row>
    <row r="495" spans="1:45" ht="15"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871">
        <f>AE494</f>
        <v>0</v>
      </c>
      <c r="AF495" s="407">
        <f t="shared" ref="AF495" si="1367">AF494</f>
        <v>0</v>
      </c>
      <c r="AG495" s="407">
        <f t="shared" ref="AG495" si="1368">AG494</f>
        <v>0</v>
      </c>
      <c r="AH495" s="407">
        <f t="shared" ref="AH495" si="1369">AH494</f>
        <v>0</v>
      </c>
      <c r="AI495" s="407">
        <f t="shared" ref="AI495" si="1370">AI494</f>
        <v>0</v>
      </c>
      <c r="AJ495" s="407">
        <f t="shared" ref="AJ495" si="1371">AJ494</f>
        <v>0</v>
      </c>
      <c r="AK495" s="407">
        <f t="shared" ref="AK495" si="1372">AK494</f>
        <v>0</v>
      </c>
      <c r="AL495" s="407">
        <f t="shared" ref="AL495" si="1373">AL494</f>
        <v>0</v>
      </c>
      <c r="AM495" s="407">
        <f t="shared" ref="AM495" si="1374">AM494</f>
        <v>0</v>
      </c>
      <c r="AN495" s="407">
        <f t="shared" ref="AN495" si="1375">AN494</f>
        <v>0</v>
      </c>
      <c r="AO495" s="407">
        <f t="shared" ref="AO495" si="1376">AO494</f>
        <v>0</v>
      </c>
      <c r="AP495" s="407">
        <f t="shared" ref="AP495" si="1377">AP494</f>
        <v>0</v>
      </c>
      <c r="AQ495" s="407">
        <f t="shared" ref="AQ495" si="1378">AQ494</f>
        <v>0</v>
      </c>
      <c r="AR495" s="407">
        <f t="shared" ref="AR495" si="1379">AR494</f>
        <v>0</v>
      </c>
      <c r="AS495" s="303"/>
    </row>
    <row r="496" spans="1:45" ht="15" outlineLevel="1">
      <c r="A496" s="521"/>
      <c r="B496" s="426"/>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872"/>
      <c r="AF496" s="421"/>
      <c r="AG496" s="421"/>
      <c r="AH496" s="421"/>
      <c r="AI496" s="421"/>
      <c r="AJ496" s="421"/>
      <c r="AK496" s="421"/>
      <c r="AL496" s="421"/>
      <c r="AM496" s="421"/>
      <c r="AN496" s="421"/>
      <c r="AO496" s="421"/>
      <c r="AP496" s="421"/>
      <c r="AQ496" s="421"/>
      <c r="AR496" s="421"/>
      <c r="AS496" s="303"/>
    </row>
    <row r="497" spans="1:45" ht="15" outlineLevel="1">
      <c r="A497" s="521">
        <v>24</v>
      </c>
      <c r="B497" s="424" t="s">
        <v>116</v>
      </c>
      <c r="C497" s="288" t="s">
        <v>25</v>
      </c>
      <c r="D497" s="292">
        <v>7842</v>
      </c>
      <c r="E497" s="292">
        <v>7842</v>
      </c>
      <c r="F497" s="292">
        <v>7842</v>
      </c>
      <c r="G497" s="292">
        <v>7842</v>
      </c>
      <c r="H497" s="292">
        <v>7842</v>
      </c>
      <c r="I497" s="292">
        <v>7842</v>
      </c>
      <c r="J497" s="292">
        <v>7842</v>
      </c>
      <c r="K497" s="292">
        <v>7842</v>
      </c>
      <c r="L497" s="292">
        <v>7842</v>
      </c>
      <c r="M497" s="292">
        <v>7842</v>
      </c>
      <c r="N497" s="292"/>
      <c r="O497" s="292"/>
      <c r="P497" s="292"/>
      <c r="Q497" s="288"/>
      <c r="R497" s="292">
        <v>1</v>
      </c>
      <c r="S497" s="292">
        <v>1</v>
      </c>
      <c r="T497" s="292">
        <v>1</v>
      </c>
      <c r="U497" s="292">
        <v>1</v>
      </c>
      <c r="V497" s="292">
        <v>1</v>
      </c>
      <c r="W497" s="292">
        <v>1</v>
      </c>
      <c r="X497" s="292">
        <v>1</v>
      </c>
      <c r="Y497" s="292">
        <v>1</v>
      </c>
      <c r="Z497" s="292">
        <v>1</v>
      </c>
      <c r="AA497" s="292">
        <v>1</v>
      </c>
      <c r="AB497" s="292"/>
      <c r="AC497" s="292"/>
      <c r="AD497" s="292"/>
      <c r="AE497" s="870">
        <v>1</v>
      </c>
      <c r="AF497" s="406"/>
      <c r="AG497" s="406"/>
      <c r="AH497" s="406"/>
      <c r="AI497" s="406"/>
      <c r="AJ497" s="406"/>
      <c r="AK497" s="406"/>
      <c r="AL497" s="406"/>
      <c r="AM497" s="406"/>
      <c r="AN497" s="406"/>
      <c r="AO497" s="406"/>
      <c r="AP497" s="406"/>
      <c r="AQ497" s="406"/>
      <c r="AR497" s="406"/>
      <c r="AS497" s="293">
        <f>SUM(AE497:AR497)</f>
        <v>1</v>
      </c>
    </row>
    <row r="498" spans="1:45" ht="15" outlineLevel="1">
      <c r="A498" s="521"/>
      <c r="B498" s="427" t="s">
        <v>307</v>
      </c>
      <c r="C498" s="288" t="s">
        <v>163</v>
      </c>
      <c r="D498" s="292">
        <v>90046.258079488296</v>
      </c>
      <c r="E498" s="292">
        <v>80429.408856747788</v>
      </c>
      <c r="F498" s="292">
        <v>78633.239455871328</v>
      </c>
      <c r="G498" s="292">
        <v>76837.069061484231</v>
      </c>
      <c r="H498" s="292">
        <v>76837</v>
      </c>
      <c r="I498" s="292">
        <v>72995</v>
      </c>
      <c r="J498" s="292">
        <v>72995</v>
      </c>
      <c r="K498" s="292">
        <v>72995</v>
      </c>
      <c r="L498" s="292">
        <v>72995</v>
      </c>
      <c r="M498" s="292">
        <v>72995</v>
      </c>
      <c r="N498" s="292"/>
      <c r="O498" s="292"/>
      <c r="P498" s="292"/>
      <c r="Q498" s="288"/>
      <c r="R498" s="292"/>
      <c r="S498" s="292"/>
      <c r="T498" s="292"/>
      <c r="U498" s="292"/>
      <c r="V498" s="292"/>
      <c r="W498" s="292"/>
      <c r="X498" s="292"/>
      <c r="Y498" s="292"/>
      <c r="Z498" s="292"/>
      <c r="AA498" s="292"/>
      <c r="AB498" s="292"/>
      <c r="AC498" s="292"/>
      <c r="AD498" s="292"/>
      <c r="AE498" s="871">
        <f>AE497</f>
        <v>1</v>
      </c>
      <c r="AF498" s="407">
        <f t="shared" ref="AF498" si="1380">AF497</f>
        <v>0</v>
      </c>
      <c r="AG498" s="407">
        <f t="shared" ref="AG498" si="1381">AG497</f>
        <v>0</v>
      </c>
      <c r="AH498" s="407">
        <f t="shared" ref="AH498" si="1382">AH497</f>
        <v>0</v>
      </c>
      <c r="AI498" s="407">
        <f t="shared" ref="AI498" si="1383">AI497</f>
        <v>0</v>
      </c>
      <c r="AJ498" s="407">
        <f t="shared" ref="AJ498" si="1384">AJ497</f>
        <v>0</v>
      </c>
      <c r="AK498" s="407">
        <f t="shared" ref="AK498" si="1385">AK497</f>
        <v>0</v>
      </c>
      <c r="AL498" s="407">
        <f t="shared" ref="AL498" si="1386">AL497</f>
        <v>0</v>
      </c>
      <c r="AM498" s="407">
        <f t="shared" ref="AM498" si="1387">AM497</f>
        <v>0</v>
      </c>
      <c r="AN498" s="407">
        <f t="shared" ref="AN498" si="1388">AN497</f>
        <v>0</v>
      </c>
      <c r="AO498" s="407">
        <f t="shared" ref="AO498" si="1389">AO497</f>
        <v>0</v>
      </c>
      <c r="AP498" s="407">
        <f t="shared" ref="AP498" si="1390">AP497</f>
        <v>0</v>
      </c>
      <c r="AQ498" s="407">
        <f t="shared" ref="AQ498" si="1391">AQ497</f>
        <v>0</v>
      </c>
      <c r="AR498" s="407">
        <f t="shared" ref="AR498" si="1392">AR497</f>
        <v>0</v>
      </c>
      <c r="AS498" s="303"/>
    </row>
    <row r="499" spans="1:45" ht="15" outlineLevel="1">
      <c r="A499" s="521"/>
      <c r="B499" s="427"/>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408"/>
      <c r="AF499" s="421"/>
      <c r="AG499" s="421"/>
      <c r="AH499" s="421"/>
      <c r="AI499" s="421"/>
      <c r="AJ499" s="421"/>
      <c r="AK499" s="421"/>
      <c r="AL499" s="421"/>
      <c r="AM499" s="421"/>
      <c r="AN499" s="421"/>
      <c r="AO499" s="421"/>
      <c r="AP499" s="421"/>
      <c r="AQ499" s="421"/>
      <c r="AR499" s="421"/>
      <c r="AS499" s="303"/>
    </row>
    <row r="500" spans="1:45" ht="15.6" outlineLevel="1">
      <c r="A500" s="521"/>
      <c r="B500" s="493" t="s">
        <v>497</v>
      </c>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t="15" outlineLevel="1">
      <c r="A501" s="521">
        <v>25</v>
      </c>
      <c r="B501" s="424" t="s">
        <v>117</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t="15"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393">AF501</f>
        <v>0</v>
      </c>
      <c r="AG502" s="407">
        <f t="shared" ref="AG502" si="1394">AG501</f>
        <v>0</v>
      </c>
      <c r="AH502" s="407">
        <f t="shared" ref="AH502" si="1395">AH501</f>
        <v>0</v>
      </c>
      <c r="AI502" s="407">
        <f t="shared" ref="AI502" si="1396">AI501</f>
        <v>0</v>
      </c>
      <c r="AJ502" s="407">
        <f t="shared" ref="AJ502" si="1397">AJ501</f>
        <v>0</v>
      </c>
      <c r="AK502" s="407">
        <f t="shared" ref="AK502" si="1398">AK501</f>
        <v>0</v>
      </c>
      <c r="AL502" s="407">
        <f t="shared" ref="AL502" si="1399">AL501</f>
        <v>0</v>
      </c>
      <c r="AM502" s="407">
        <f t="shared" ref="AM502" si="1400">AM501</f>
        <v>0</v>
      </c>
      <c r="AN502" s="407">
        <f t="shared" ref="AN502" si="1401">AN501</f>
        <v>0</v>
      </c>
      <c r="AO502" s="407">
        <f t="shared" ref="AO502" si="1402">AO501</f>
        <v>0</v>
      </c>
      <c r="AP502" s="407">
        <f t="shared" ref="AP502" si="1403">AP501</f>
        <v>0</v>
      </c>
      <c r="AQ502" s="407">
        <f t="shared" ref="AQ502" si="1404">AQ501</f>
        <v>0</v>
      </c>
      <c r="AR502" s="407">
        <f t="shared" ref="AR502" si="1405">AR501</f>
        <v>0</v>
      </c>
      <c r="AS502" s="303"/>
    </row>
    <row r="503" spans="1:45" ht="15"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t="15" outlineLevel="1">
      <c r="A504" s="521">
        <v>26</v>
      </c>
      <c r="B504" s="424" t="s">
        <v>118</v>
      </c>
      <c r="C504" s="288" t="s">
        <v>25</v>
      </c>
      <c r="D504" s="292">
        <v>250945</v>
      </c>
      <c r="E504" s="292">
        <v>250945</v>
      </c>
      <c r="F504" s="292">
        <v>250945</v>
      </c>
      <c r="G504" s="292">
        <v>250945</v>
      </c>
      <c r="H504" s="292">
        <v>250945</v>
      </c>
      <c r="I504" s="292">
        <v>244867</v>
      </c>
      <c r="J504" s="292">
        <v>244867</v>
      </c>
      <c r="K504" s="292">
        <v>244867</v>
      </c>
      <c r="L504" s="292">
        <v>244867</v>
      </c>
      <c r="M504" s="292">
        <v>244867</v>
      </c>
      <c r="N504" s="292"/>
      <c r="O504" s="292"/>
      <c r="P504" s="292"/>
      <c r="Q504" s="292">
        <v>12</v>
      </c>
      <c r="R504" s="292">
        <v>26</v>
      </c>
      <c r="S504" s="292">
        <v>26</v>
      </c>
      <c r="T504" s="292">
        <v>26</v>
      </c>
      <c r="U504" s="292">
        <v>26</v>
      </c>
      <c r="V504" s="292">
        <v>26</v>
      </c>
      <c r="W504" s="292">
        <v>25</v>
      </c>
      <c r="X504" s="292">
        <v>25</v>
      </c>
      <c r="Y504" s="292">
        <v>25</v>
      </c>
      <c r="Z504" s="292">
        <v>25</v>
      </c>
      <c r="AA504" s="292">
        <v>25</v>
      </c>
      <c r="AB504" s="292"/>
      <c r="AC504" s="292"/>
      <c r="AD504" s="292"/>
      <c r="AE504" s="422"/>
      <c r="AF504" s="870">
        <v>0.10390000000000001</v>
      </c>
      <c r="AG504" s="870">
        <v>0.77290000000000003</v>
      </c>
      <c r="AH504" s="406"/>
      <c r="AI504" s="406"/>
      <c r="AJ504" s="406"/>
      <c r="AK504" s="406"/>
      <c r="AL504" s="411"/>
      <c r="AM504" s="411"/>
      <c r="AN504" s="411"/>
      <c r="AO504" s="411"/>
      <c r="AP504" s="411"/>
      <c r="AQ504" s="411"/>
      <c r="AR504" s="411"/>
      <c r="AS504" s="293">
        <f>SUM(AE504:AR504)</f>
        <v>0.87680000000000002</v>
      </c>
    </row>
    <row r="505" spans="1:45" ht="15" outlineLevel="1">
      <c r="A505" s="521"/>
      <c r="B505" s="427" t="s">
        <v>307</v>
      </c>
      <c r="C505" s="288" t="s">
        <v>163</v>
      </c>
      <c r="D505" s="292">
        <v>129019.04641492107</v>
      </c>
      <c r="E505" s="292">
        <v>129019.04641492107</v>
      </c>
      <c r="F505" s="292">
        <v>128381.03379459548</v>
      </c>
      <c r="G505" s="292">
        <v>128381.03379459548</v>
      </c>
      <c r="H505" s="292">
        <v>128381.03379459548</v>
      </c>
      <c r="I505" s="292">
        <v>128377.60328064903</v>
      </c>
      <c r="J505" s="292"/>
      <c r="K505" s="292"/>
      <c r="L505" s="292"/>
      <c r="M505" s="292"/>
      <c r="N505" s="292"/>
      <c r="O505" s="292"/>
      <c r="P505" s="292"/>
      <c r="Q505" s="292">
        <f>Q504</f>
        <v>12</v>
      </c>
      <c r="R505" s="292">
        <v>27.849999999999998</v>
      </c>
      <c r="S505" s="292">
        <v>27.849999999999998</v>
      </c>
      <c r="T505" s="292">
        <v>27.796345620101157</v>
      </c>
      <c r="U505" s="292">
        <v>27.796345620101157</v>
      </c>
      <c r="V505" s="292">
        <v>27.796345620101157</v>
      </c>
      <c r="W505" s="292">
        <v>27.796057127220816</v>
      </c>
      <c r="X505" s="292"/>
      <c r="Y505" s="292"/>
      <c r="Z505" s="292"/>
      <c r="AA505" s="292"/>
      <c r="AB505" s="292"/>
      <c r="AC505" s="292"/>
      <c r="AD505" s="292"/>
      <c r="AE505" s="407">
        <f>AE504</f>
        <v>0</v>
      </c>
      <c r="AF505" s="871">
        <v>5.9499288350405681E-2</v>
      </c>
      <c r="AG505" s="871">
        <v>0.9619389587073609</v>
      </c>
      <c r="AH505" s="407">
        <f t="shared" ref="AH505" si="1406">AH504</f>
        <v>0</v>
      </c>
      <c r="AI505" s="407">
        <f t="shared" ref="AI505" si="1407">AI504</f>
        <v>0</v>
      </c>
      <c r="AJ505" s="407">
        <f t="shared" ref="AJ505" si="1408">AJ504</f>
        <v>0</v>
      </c>
      <c r="AK505" s="407">
        <f t="shared" ref="AK505" si="1409">AK504</f>
        <v>0</v>
      </c>
      <c r="AL505" s="407">
        <f t="shared" ref="AL505" si="1410">AL504</f>
        <v>0</v>
      </c>
      <c r="AM505" s="407">
        <f t="shared" ref="AM505" si="1411">AM504</f>
        <v>0</v>
      </c>
      <c r="AN505" s="407">
        <f t="shared" ref="AN505" si="1412">AN504</f>
        <v>0</v>
      </c>
      <c r="AO505" s="407">
        <f t="shared" ref="AO505" si="1413">AO504</f>
        <v>0</v>
      </c>
      <c r="AP505" s="407">
        <f t="shared" ref="AP505" si="1414">AP504</f>
        <v>0</v>
      </c>
      <c r="AQ505" s="407">
        <f t="shared" ref="AQ505" si="1415">AQ504</f>
        <v>0</v>
      </c>
      <c r="AR505" s="407">
        <f t="shared" ref="AR505" si="1416">AR504</f>
        <v>0</v>
      </c>
      <c r="AS505" s="303"/>
    </row>
    <row r="506" spans="1:45" ht="1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15" outlineLevel="1">
      <c r="A507" s="521">
        <v>27</v>
      </c>
      <c r="B507" s="424" t="s">
        <v>119</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t="15" outlineLevel="1">
      <c r="A508" s="521"/>
      <c r="B508" s="427" t="s">
        <v>307</v>
      </c>
      <c r="C508" s="288" t="s">
        <v>163</v>
      </c>
      <c r="D508" s="292">
        <v>65502.137072149737</v>
      </c>
      <c r="E508" s="292">
        <v>57674.718603187022</v>
      </c>
      <c r="F508" s="292">
        <v>42117.116200128054</v>
      </c>
      <c r="G508" s="292">
        <v>41989.356035622506</v>
      </c>
      <c r="H508" s="292">
        <v>41989</v>
      </c>
      <c r="I508" s="292">
        <v>27292</v>
      </c>
      <c r="J508" s="292">
        <v>25927</v>
      </c>
      <c r="K508" s="292">
        <v>25927</v>
      </c>
      <c r="L508" s="292">
        <v>24621</v>
      </c>
      <c r="M508" s="292">
        <v>14532</v>
      </c>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v>1</v>
      </c>
      <c r="AG508" s="407">
        <f t="shared" ref="AG508" si="1417">AG507</f>
        <v>0</v>
      </c>
      <c r="AH508" s="407">
        <f t="shared" ref="AH508" si="1418">AH507</f>
        <v>0</v>
      </c>
      <c r="AI508" s="407">
        <f t="shared" ref="AI508" si="1419">AI507</f>
        <v>0</v>
      </c>
      <c r="AJ508" s="407">
        <f t="shared" ref="AJ508" si="1420">AJ507</f>
        <v>0</v>
      </c>
      <c r="AK508" s="407">
        <f t="shared" ref="AK508" si="1421">AK507</f>
        <v>0</v>
      </c>
      <c r="AL508" s="407">
        <f t="shared" ref="AL508" si="1422">AL507</f>
        <v>0</v>
      </c>
      <c r="AM508" s="407">
        <f t="shared" ref="AM508" si="1423">AM507</f>
        <v>0</v>
      </c>
      <c r="AN508" s="407">
        <f t="shared" ref="AN508" si="1424">AN507</f>
        <v>0</v>
      </c>
      <c r="AO508" s="407">
        <f t="shared" ref="AO508" si="1425">AO507</f>
        <v>0</v>
      </c>
      <c r="AP508" s="407">
        <f t="shared" ref="AP508" si="1426">AP507</f>
        <v>0</v>
      </c>
      <c r="AQ508" s="407">
        <f t="shared" ref="AQ508" si="1427">AQ507</f>
        <v>0</v>
      </c>
      <c r="AR508" s="407">
        <f t="shared" ref="AR508" si="1428">AR507</f>
        <v>0</v>
      </c>
      <c r="AS508" s="303"/>
    </row>
    <row r="509" spans="1:45" ht="1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28</v>
      </c>
      <c r="B510" s="424" t="s">
        <v>120</v>
      </c>
      <c r="C510" s="288" t="s">
        <v>25</v>
      </c>
      <c r="D510" s="292"/>
      <c r="E510" s="292"/>
      <c r="F510" s="292"/>
      <c r="G510" s="292"/>
      <c r="H510" s="292"/>
      <c r="I510" s="292"/>
      <c r="J510" s="292"/>
      <c r="K510" s="292"/>
      <c r="L510" s="292"/>
      <c r="M510" s="292"/>
      <c r="N510" s="292"/>
      <c r="O510" s="292"/>
      <c r="P510" s="292"/>
      <c r="Q510" s="292">
        <v>12</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t="15" outlineLevel="1">
      <c r="A511" s="521"/>
      <c r="B511" s="427" t="s">
        <v>307</v>
      </c>
      <c r="C511" s="288" t="s">
        <v>163</v>
      </c>
      <c r="D511" s="292"/>
      <c r="E511" s="292"/>
      <c r="F511" s="292"/>
      <c r="G511" s="292"/>
      <c r="H511" s="292"/>
      <c r="I511" s="292"/>
      <c r="J511" s="292"/>
      <c r="K511" s="292"/>
      <c r="L511" s="292"/>
      <c r="M511" s="292"/>
      <c r="N511" s="292"/>
      <c r="O511" s="292"/>
      <c r="P511" s="292"/>
      <c r="Q511" s="292">
        <f>Q510</f>
        <v>12</v>
      </c>
      <c r="R511" s="292"/>
      <c r="S511" s="292"/>
      <c r="T511" s="292"/>
      <c r="U511" s="292"/>
      <c r="V511" s="292"/>
      <c r="W511" s="292"/>
      <c r="X511" s="292"/>
      <c r="Y511" s="292"/>
      <c r="Z511" s="292"/>
      <c r="AA511" s="292"/>
      <c r="AB511" s="292"/>
      <c r="AC511" s="292"/>
      <c r="AD511" s="292"/>
      <c r="AE511" s="407">
        <f>AE510</f>
        <v>0</v>
      </c>
      <c r="AF511" s="407">
        <f t="shared" ref="AF511" si="1429">AF510</f>
        <v>0</v>
      </c>
      <c r="AG511" s="407">
        <f t="shared" ref="AG511" si="1430">AG510</f>
        <v>0</v>
      </c>
      <c r="AH511" s="407">
        <f t="shared" ref="AH511" si="1431">AH510</f>
        <v>0</v>
      </c>
      <c r="AI511" s="407">
        <f t="shared" ref="AI511" si="1432">AI510</f>
        <v>0</v>
      </c>
      <c r="AJ511" s="407">
        <f t="shared" ref="AJ511" si="1433">AJ510</f>
        <v>0</v>
      </c>
      <c r="AK511" s="407">
        <f t="shared" ref="AK511" si="1434">AK510</f>
        <v>0</v>
      </c>
      <c r="AL511" s="407">
        <f t="shared" ref="AL511" si="1435">AL510</f>
        <v>0</v>
      </c>
      <c r="AM511" s="407">
        <f t="shared" ref="AM511" si="1436">AM510</f>
        <v>0</v>
      </c>
      <c r="AN511" s="407">
        <f t="shared" ref="AN511" si="1437">AN510</f>
        <v>0</v>
      </c>
      <c r="AO511" s="407">
        <f t="shared" ref="AO511" si="1438">AO510</f>
        <v>0</v>
      </c>
      <c r="AP511" s="407">
        <f t="shared" ref="AP511" si="1439">AP510</f>
        <v>0</v>
      </c>
      <c r="AQ511" s="407">
        <f t="shared" ref="AQ511" si="1440">AQ510</f>
        <v>0</v>
      </c>
      <c r="AR511" s="407">
        <f t="shared" ref="AR511" si="1441">AR510</f>
        <v>0</v>
      </c>
      <c r="AS511" s="303"/>
    </row>
    <row r="512" spans="1:45" ht="1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29</v>
      </c>
      <c r="B513" s="424" t="s">
        <v>121</v>
      </c>
      <c r="C513" s="288" t="s">
        <v>25</v>
      </c>
      <c r="D513" s="292"/>
      <c r="E513" s="292"/>
      <c r="F513" s="292"/>
      <c r="G513" s="292"/>
      <c r="H513" s="292"/>
      <c r="I513" s="292"/>
      <c r="J513" s="292"/>
      <c r="K513" s="292"/>
      <c r="L513" s="292"/>
      <c r="M513" s="292"/>
      <c r="N513" s="292"/>
      <c r="O513" s="292"/>
      <c r="P513" s="292"/>
      <c r="Q513" s="292">
        <v>3</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t="15" outlineLevel="1">
      <c r="A514" s="521"/>
      <c r="B514" s="427" t="s">
        <v>307</v>
      </c>
      <c r="C514" s="288" t="s">
        <v>163</v>
      </c>
      <c r="D514" s="292"/>
      <c r="E514" s="292"/>
      <c r="F514" s="292"/>
      <c r="G514" s="292"/>
      <c r="H514" s="292"/>
      <c r="I514" s="292"/>
      <c r="J514" s="292"/>
      <c r="K514" s="292"/>
      <c r="L514" s="292"/>
      <c r="M514" s="292"/>
      <c r="N514" s="292"/>
      <c r="O514" s="292"/>
      <c r="P514" s="292"/>
      <c r="Q514" s="292">
        <f>Q513</f>
        <v>3</v>
      </c>
      <c r="R514" s="292"/>
      <c r="S514" s="292"/>
      <c r="T514" s="292"/>
      <c r="U514" s="292"/>
      <c r="V514" s="292"/>
      <c r="W514" s="292"/>
      <c r="X514" s="292"/>
      <c r="Y514" s="292"/>
      <c r="Z514" s="292"/>
      <c r="AA514" s="292"/>
      <c r="AB514" s="292"/>
      <c r="AC514" s="292"/>
      <c r="AD514" s="292"/>
      <c r="AE514" s="407">
        <f>AE513</f>
        <v>0</v>
      </c>
      <c r="AF514" s="407">
        <f t="shared" ref="AF514" si="1442">AF513</f>
        <v>0</v>
      </c>
      <c r="AG514" s="407">
        <f t="shared" ref="AG514" si="1443">AG513</f>
        <v>0</v>
      </c>
      <c r="AH514" s="407">
        <f t="shared" ref="AH514" si="1444">AH513</f>
        <v>0</v>
      </c>
      <c r="AI514" s="407">
        <f t="shared" ref="AI514" si="1445">AI513</f>
        <v>0</v>
      </c>
      <c r="AJ514" s="407">
        <f t="shared" ref="AJ514" si="1446">AJ513</f>
        <v>0</v>
      </c>
      <c r="AK514" s="407">
        <f t="shared" ref="AK514" si="1447">AK513</f>
        <v>0</v>
      </c>
      <c r="AL514" s="407">
        <f t="shared" ref="AL514" si="1448">AL513</f>
        <v>0</v>
      </c>
      <c r="AM514" s="407">
        <f t="shared" ref="AM514" si="1449">AM513</f>
        <v>0</v>
      </c>
      <c r="AN514" s="407">
        <f t="shared" ref="AN514" si="1450">AN513</f>
        <v>0</v>
      </c>
      <c r="AO514" s="407">
        <f t="shared" ref="AO514" si="1451">AO513</f>
        <v>0</v>
      </c>
      <c r="AP514" s="407">
        <f t="shared" ref="AP514" si="1452">AP513</f>
        <v>0</v>
      </c>
      <c r="AQ514" s="407">
        <f t="shared" ref="AQ514" si="1453">AQ513</f>
        <v>0</v>
      </c>
      <c r="AR514" s="407">
        <f t="shared" ref="AR514" si="1454">AR513</f>
        <v>0</v>
      </c>
      <c r="AS514" s="303"/>
    </row>
    <row r="515" spans="1:45" ht="1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t="30" outlineLevel="1">
      <c r="A516" s="521">
        <v>30</v>
      </c>
      <c r="B516" s="424" t="s">
        <v>122</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t="15"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55">AF516</f>
        <v>0</v>
      </c>
      <c r="AG517" s="407">
        <f t="shared" ref="AG517" si="1456">AG516</f>
        <v>0</v>
      </c>
      <c r="AH517" s="407">
        <f t="shared" ref="AH517" si="1457">AH516</f>
        <v>0</v>
      </c>
      <c r="AI517" s="407">
        <f t="shared" ref="AI517" si="1458">AI516</f>
        <v>0</v>
      </c>
      <c r="AJ517" s="407">
        <f t="shared" ref="AJ517" si="1459">AJ516</f>
        <v>0</v>
      </c>
      <c r="AK517" s="407">
        <f t="shared" ref="AK517" si="1460">AK516</f>
        <v>0</v>
      </c>
      <c r="AL517" s="407">
        <f t="shared" ref="AL517" si="1461">AL516</f>
        <v>0</v>
      </c>
      <c r="AM517" s="407">
        <f t="shared" ref="AM517" si="1462">AM516</f>
        <v>0</v>
      </c>
      <c r="AN517" s="407">
        <f t="shared" ref="AN517" si="1463">AN516</f>
        <v>0</v>
      </c>
      <c r="AO517" s="407">
        <f t="shared" ref="AO517" si="1464">AO516</f>
        <v>0</v>
      </c>
      <c r="AP517" s="407">
        <f t="shared" ref="AP517" si="1465">AP516</f>
        <v>0</v>
      </c>
      <c r="AQ517" s="407">
        <f t="shared" ref="AQ517" si="1466">AQ516</f>
        <v>0</v>
      </c>
      <c r="AR517" s="407">
        <f t="shared" ref="AR517" si="1467">AR516</f>
        <v>0</v>
      </c>
      <c r="AS517" s="303"/>
    </row>
    <row r="518" spans="1:45" ht="15" outlineLevel="1">
      <c r="A518" s="521"/>
      <c r="B518" s="427"/>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t="15" outlineLevel="1">
      <c r="A519" s="521">
        <v>31</v>
      </c>
      <c r="B519" s="424" t="s">
        <v>123</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t="15"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68">AF519</f>
        <v>0</v>
      </c>
      <c r="AG520" s="407">
        <f t="shared" ref="AG520" si="1469">AG519</f>
        <v>0</v>
      </c>
      <c r="AH520" s="407">
        <f t="shared" ref="AH520" si="1470">AH519</f>
        <v>0</v>
      </c>
      <c r="AI520" s="407">
        <f t="shared" ref="AI520" si="1471">AI519</f>
        <v>0</v>
      </c>
      <c r="AJ520" s="407">
        <f t="shared" ref="AJ520" si="1472">AJ519</f>
        <v>0</v>
      </c>
      <c r="AK520" s="407">
        <f t="shared" ref="AK520" si="1473">AK519</f>
        <v>0</v>
      </c>
      <c r="AL520" s="407">
        <f t="shared" ref="AL520" si="1474">AL519</f>
        <v>0</v>
      </c>
      <c r="AM520" s="407">
        <f t="shared" ref="AM520" si="1475">AM519</f>
        <v>0</v>
      </c>
      <c r="AN520" s="407">
        <f t="shared" ref="AN520" si="1476">AN519</f>
        <v>0</v>
      </c>
      <c r="AO520" s="407">
        <f t="shared" ref="AO520" si="1477">AO519</f>
        <v>0</v>
      </c>
      <c r="AP520" s="407">
        <f t="shared" ref="AP520" si="1478">AP519</f>
        <v>0</v>
      </c>
      <c r="AQ520" s="407">
        <f t="shared" ref="AQ520" si="1479">AQ519</f>
        <v>0</v>
      </c>
      <c r="AR520" s="407">
        <f t="shared" ref="AR520" si="1480">AR519</f>
        <v>0</v>
      </c>
      <c r="AS520" s="303"/>
    </row>
    <row r="521" spans="1:45" ht="1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 outlineLevel="1">
      <c r="A522" s="521">
        <v>32</v>
      </c>
      <c r="B522" s="424" t="s">
        <v>124</v>
      </c>
      <c r="C522" s="288" t="s">
        <v>25</v>
      </c>
      <c r="D522" s="292"/>
      <c r="E522" s="292"/>
      <c r="F522" s="292"/>
      <c r="G522" s="292"/>
      <c r="H522" s="292"/>
      <c r="I522" s="292"/>
      <c r="J522" s="292"/>
      <c r="K522" s="292"/>
      <c r="L522" s="292"/>
      <c r="M522" s="292"/>
      <c r="N522" s="292"/>
      <c r="O522" s="292"/>
      <c r="P522" s="292"/>
      <c r="Q522" s="292">
        <v>12</v>
      </c>
      <c r="R522" s="292"/>
      <c r="S522" s="292"/>
      <c r="T522" s="292"/>
      <c r="U522" s="292"/>
      <c r="V522" s="292"/>
      <c r="W522" s="292"/>
      <c r="X522" s="292"/>
      <c r="Y522" s="292"/>
      <c r="Z522" s="292"/>
      <c r="AA522" s="292"/>
      <c r="AB522" s="292"/>
      <c r="AC522" s="292"/>
      <c r="AD522" s="292"/>
      <c r="AE522" s="422"/>
      <c r="AF522" s="406"/>
      <c r="AG522" s="406"/>
      <c r="AH522" s="406"/>
      <c r="AI522" s="406"/>
      <c r="AJ522" s="406"/>
      <c r="AK522" s="406"/>
      <c r="AL522" s="411"/>
      <c r="AM522" s="411"/>
      <c r="AN522" s="411"/>
      <c r="AO522" s="411"/>
      <c r="AP522" s="411"/>
      <c r="AQ522" s="411"/>
      <c r="AR522" s="411"/>
      <c r="AS522" s="293">
        <f>SUM(AE522:AR522)</f>
        <v>0</v>
      </c>
    </row>
    <row r="523" spans="1:45" ht="15" outlineLevel="1">
      <c r="A523" s="521"/>
      <c r="B523" s="427" t="s">
        <v>307</v>
      </c>
      <c r="C523" s="288" t="s">
        <v>163</v>
      </c>
      <c r="D523" s="292">
        <v>623157</v>
      </c>
      <c r="E523" s="292">
        <v>623157</v>
      </c>
      <c r="F523" s="292">
        <v>623157</v>
      </c>
      <c r="G523" s="292">
        <v>623157</v>
      </c>
      <c r="H523" s="292">
        <v>623157</v>
      </c>
      <c r="I523" s="292">
        <v>623157</v>
      </c>
      <c r="J523" s="292">
        <v>623157</v>
      </c>
      <c r="K523" s="292">
        <v>623157</v>
      </c>
      <c r="L523" s="292">
        <v>623157</v>
      </c>
      <c r="M523" s="292">
        <v>623157</v>
      </c>
      <c r="N523" s="292"/>
      <c r="O523" s="292"/>
      <c r="P523" s="292"/>
      <c r="Q523" s="292">
        <f>Q522</f>
        <v>12</v>
      </c>
      <c r="R523" s="292"/>
      <c r="S523" s="292"/>
      <c r="T523" s="292"/>
      <c r="U523" s="292"/>
      <c r="V523" s="292"/>
      <c r="W523" s="292"/>
      <c r="X523" s="292"/>
      <c r="Y523" s="292"/>
      <c r="Z523" s="292"/>
      <c r="AA523" s="292"/>
      <c r="AB523" s="292"/>
      <c r="AC523" s="292"/>
      <c r="AD523" s="292"/>
      <c r="AE523" s="407">
        <f>AE522</f>
        <v>0</v>
      </c>
      <c r="AF523" s="407">
        <v>1</v>
      </c>
      <c r="AG523" s="407">
        <f t="shared" ref="AG523" si="1481">AG522</f>
        <v>0</v>
      </c>
      <c r="AH523" s="407">
        <f t="shared" ref="AH523" si="1482">AH522</f>
        <v>0</v>
      </c>
      <c r="AI523" s="407">
        <f t="shared" ref="AI523" si="1483">AI522</f>
        <v>0</v>
      </c>
      <c r="AJ523" s="407">
        <f t="shared" ref="AJ523" si="1484">AJ522</f>
        <v>0</v>
      </c>
      <c r="AK523" s="407">
        <f t="shared" ref="AK523" si="1485">AK522</f>
        <v>0</v>
      </c>
      <c r="AL523" s="407">
        <f t="shared" ref="AL523" si="1486">AL522</f>
        <v>0</v>
      </c>
      <c r="AM523" s="407">
        <f t="shared" ref="AM523" si="1487">AM522</f>
        <v>0</v>
      </c>
      <c r="AN523" s="407">
        <f t="shared" ref="AN523" si="1488">AN522</f>
        <v>0</v>
      </c>
      <c r="AO523" s="407">
        <f t="shared" ref="AO523" si="1489">AO522</f>
        <v>0</v>
      </c>
      <c r="AP523" s="407">
        <f t="shared" ref="AP523" si="1490">AP522</f>
        <v>0</v>
      </c>
      <c r="AQ523" s="407">
        <f t="shared" ref="AQ523" si="1491">AQ522</f>
        <v>0</v>
      </c>
      <c r="AR523" s="407">
        <f t="shared" ref="AR523" si="1492">AR522</f>
        <v>0</v>
      </c>
      <c r="AS523" s="303"/>
    </row>
    <row r="524" spans="1:45" ht="15" outlineLevel="1">
      <c r="A524" s="521"/>
      <c r="B524" s="424"/>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408"/>
      <c r="AF524" s="421"/>
      <c r="AG524" s="421"/>
      <c r="AH524" s="421"/>
      <c r="AI524" s="421"/>
      <c r="AJ524" s="421"/>
      <c r="AK524" s="421"/>
      <c r="AL524" s="421"/>
      <c r="AM524" s="421"/>
      <c r="AN524" s="421"/>
      <c r="AO524" s="421"/>
      <c r="AP524" s="421"/>
      <c r="AQ524" s="421"/>
      <c r="AR524" s="421"/>
      <c r="AS524" s="303"/>
    </row>
    <row r="525" spans="1:45" ht="15.6" outlineLevel="1">
      <c r="A525" s="521"/>
      <c r="B525" s="493" t="s">
        <v>498</v>
      </c>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15" outlineLevel="1">
      <c r="A526" s="521">
        <v>33</v>
      </c>
      <c r="B526" s="424" t="s">
        <v>125</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493">AF526</f>
        <v>0</v>
      </c>
      <c r="AG527" s="407">
        <f t="shared" ref="AG527" si="1494">AG526</f>
        <v>0</v>
      </c>
      <c r="AH527" s="407">
        <f t="shared" ref="AH527" si="1495">AH526</f>
        <v>0</v>
      </c>
      <c r="AI527" s="407">
        <f t="shared" ref="AI527" si="1496">AI526</f>
        <v>0</v>
      </c>
      <c r="AJ527" s="407">
        <f t="shared" ref="AJ527" si="1497">AJ526</f>
        <v>0</v>
      </c>
      <c r="AK527" s="407">
        <f t="shared" ref="AK527" si="1498">AK526</f>
        <v>0</v>
      </c>
      <c r="AL527" s="407">
        <f t="shared" ref="AL527" si="1499">AL526</f>
        <v>0</v>
      </c>
      <c r="AM527" s="407">
        <f t="shared" ref="AM527" si="1500">AM526</f>
        <v>0</v>
      </c>
      <c r="AN527" s="407">
        <f t="shared" ref="AN527" si="1501">AN526</f>
        <v>0</v>
      </c>
      <c r="AO527" s="407">
        <f t="shared" ref="AO527" si="1502">AO526</f>
        <v>0</v>
      </c>
      <c r="AP527" s="407">
        <f t="shared" ref="AP527" si="1503">AP526</f>
        <v>0</v>
      </c>
      <c r="AQ527" s="407">
        <f t="shared" ref="AQ527" si="1504">AQ526</f>
        <v>0</v>
      </c>
      <c r="AR527" s="407">
        <f t="shared" ref="AR527" si="1505">AR526</f>
        <v>0</v>
      </c>
      <c r="AS527" s="303"/>
    </row>
    <row r="528" spans="1:45" ht="1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 outlineLevel="1">
      <c r="A529" s="521">
        <v>34</v>
      </c>
      <c r="B529" s="424" t="s">
        <v>126</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06">AF529</f>
        <v>0</v>
      </c>
      <c r="AG530" s="407">
        <f t="shared" ref="AG530" si="1507">AG529</f>
        <v>0</v>
      </c>
      <c r="AH530" s="407">
        <f t="shared" ref="AH530" si="1508">AH529</f>
        <v>0</v>
      </c>
      <c r="AI530" s="407">
        <f t="shared" ref="AI530" si="1509">AI529</f>
        <v>0</v>
      </c>
      <c r="AJ530" s="407">
        <f t="shared" ref="AJ530" si="1510">AJ529</f>
        <v>0</v>
      </c>
      <c r="AK530" s="407">
        <f t="shared" ref="AK530" si="1511">AK529</f>
        <v>0</v>
      </c>
      <c r="AL530" s="407">
        <f t="shared" ref="AL530" si="1512">AL529</f>
        <v>0</v>
      </c>
      <c r="AM530" s="407">
        <f t="shared" ref="AM530" si="1513">AM529</f>
        <v>0</v>
      </c>
      <c r="AN530" s="407">
        <f t="shared" ref="AN530" si="1514">AN529</f>
        <v>0</v>
      </c>
      <c r="AO530" s="407">
        <f t="shared" ref="AO530" si="1515">AO529</f>
        <v>0</v>
      </c>
      <c r="AP530" s="407">
        <f t="shared" ref="AP530" si="1516">AP529</f>
        <v>0</v>
      </c>
      <c r="AQ530" s="407">
        <f t="shared" ref="AQ530" si="1517">AQ529</f>
        <v>0</v>
      </c>
      <c r="AR530" s="407">
        <f t="shared" ref="AR530" si="1518">AR529</f>
        <v>0</v>
      </c>
      <c r="AS530" s="303"/>
    </row>
    <row r="531" spans="1:45" ht="15" outlineLevel="1">
      <c r="A531" s="521"/>
      <c r="B531" s="424"/>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 outlineLevel="1">
      <c r="A532" s="521">
        <v>35</v>
      </c>
      <c r="B532" s="424" t="s">
        <v>127</v>
      </c>
      <c r="C532" s="288" t="s">
        <v>25</v>
      </c>
      <c r="D532" s="292"/>
      <c r="E532" s="292"/>
      <c r="F532" s="292"/>
      <c r="G532" s="292"/>
      <c r="H532" s="292"/>
      <c r="I532" s="292"/>
      <c r="J532" s="292"/>
      <c r="K532" s="292"/>
      <c r="L532" s="292"/>
      <c r="M532" s="292"/>
      <c r="N532" s="292"/>
      <c r="O532" s="292"/>
      <c r="P532" s="292"/>
      <c r="Q532" s="292">
        <v>0</v>
      </c>
      <c r="R532" s="292"/>
      <c r="S532" s="292"/>
      <c r="T532" s="292"/>
      <c r="U532" s="292"/>
      <c r="V532" s="292"/>
      <c r="W532" s="292"/>
      <c r="X532" s="292"/>
      <c r="Y532" s="292"/>
      <c r="Z532" s="292"/>
      <c r="AA532" s="292"/>
      <c r="AB532" s="292"/>
      <c r="AC532" s="292"/>
      <c r="AD532" s="292"/>
      <c r="AE532" s="422"/>
      <c r="AF532" s="406"/>
      <c r="AG532" s="406"/>
      <c r="AH532" s="406"/>
      <c r="AI532" s="406"/>
      <c r="AJ532" s="406"/>
      <c r="AK532" s="406"/>
      <c r="AL532" s="411"/>
      <c r="AM532" s="411"/>
      <c r="AN532" s="411"/>
      <c r="AO532" s="411"/>
      <c r="AP532" s="411"/>
      <c r="AQ532" s="411"/>
      <c r="AR532" s="411"/>
      <c r="AS532" s="293">
        <f>SUM(AE532:AR532)</f>
        <v>0</v>
      </c>
    </row>
    <row r="533" spans="1:45" ht="15" outlineLevel="1">
      <c r="A533" s="521"/>
      <c r="B533" s="427" t="s">
        <v>307</v>
      </c>
      <c r="C533" s="288" t="s">
        <v>163</v>
      </c>
      <c r="D533" s="292"/>
      <c r="E533" s="292"/>
      <c r="F533" s="292"/>
      <c r="G533" s="292"/>
      <c r="H533" s="292"/>
      <c r="I533" s="292"/>
      <c r="J533" s="292"/>
      <c r="K533" s="292"/>
      <c r="L533" s="292"/>
      <c r="M533" s="292"/>
      <c r="N533" s="292"/>
      <c r="O533" s="292"/>
      <c r="P533" s="292"/>
      <c r="Q533" s="292">
        <f>Q532</f>
        <v>0</v>
      </c>
      <c r="R533" s="292"/>
      <c r="S533" s="292"/>
      <c r="T533" s="292"/>
      <c r="U533" s="292"/>
      <c r="V533" s="292"/>
      <c r="W533" s="292"/>
      <c r="X533" s="292"/>
      <c r="Y533" s="292"/>
      <c r="Z533" s="292"/>
      <c r="AA533" s="292"/>
      <c r="AB533" s="292"/>
      <c r="AC533" s="292"/>
      <c r="AD533" s="292"/>
      <c r="AE533" s="407">
        <f>AE532</f>
        <v>0</v>
      </c>
      <c r="AF533" s="407">
        <f t="shared" ref="AF533" si="1519">AF532</f>
        <v>0</v>
      </c>
      <c r="AG533" s="407">
        <f t="shared" ref="AG533" si="1520">AG532</f>
        <v>0</v>
      </c>
      <c r="AH533" s="407">
        <f t="shared" ref="AH533" si="1521">AH532</f>
        <v>0</v>
      </c>
      <c r="AI533" s="407">
        <f t="shared" ref="AI533" si="1522">AI532</f>
        <v>0</v>
      </c>
      <c r="AJ533" s="407">
        <f t="shared" ref="AJ533" si="1523">AJ532</f>
        <v>0</v>
      </c>
      <c r="AK533" s="407">
        <f t="shared" ref="AK533" si="1524">AK532</f>
        <v>0</v>
      </c>
      <c r="AL533" s="407">
        <f t="shared" ref="AL533" si="1525">AL532</f>
        <v>0</v>
      </c>
      <c r="AM533" s="407">
        <f t="shared" ref="AM533" si="1526">AM532</f>
        <v>0</v>
      </c>
      <c r="AN533" s="407">
        <f t="shared" ref="AN533" si="1527">AN532</f>
        <v>0</v>
      </c>
      <c r="AO533" s="407">
        <f t="shared" ref="AO533" si="1528">AO532</f>
        <v>0</v>
      </c>
      <c r="AP533" s="407">
        <f t="shared" ref="AP533" si="1529">AP532</f>
        <v>0</v>
      </c>
      <c r="AQ533" s="407">
        <f t="shared" ref="AQ533" si="1530">AQ532</f>
        <v>0</v>
      </c>
      <c r="AR533" s="407">
        <f t="shared" ref="AR533" si="1531">AR532</f>
        <v>0</v>
      </c>
      <c r="AS533" s="303"/>
    </row>
    <row r="534" spans="1:45" ht="15" outlineLevel="1">
      <c r="A534" s="521"/>
      <c r="B534" s="427"/>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408"/>
      <c r="AF534" s="421"/>
      <c r="AG534" s="421"/>
      <c r="AH534" s="421"/>
      <c r="AI534" s="421"/>
      <c r="AJ534" s="421"/>
      <c r="AK534" s="421"/>
      <c r="AL534" s="421"/>
      <c r="AM534" s="421"/>
      <c r="AN534" s="421"/>
      <c r="AO534" s="421"/>
      <c r="AP534" s="421"/>
      <c r="AQ534" s="421"/>
      <c r="AR534" s="421"/>
      <c r="AS534" s="303"/>
    </row>
    <row r="535" spans="1:45" ht="15.6" outlineLevel="1">
      <c r="A535" s="521"/>
      <c r="B535" s="493" t="s">
        <v>499</v>
      </c>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45" outlineLevel="1">
      <c r="A536" s="521">
        <v>36</v>
      </c>
      <c r="B536" s="424" t="s">
        <v>128</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32">AF536</f>
        <v>0</v>
      </c>
      <c r="AG537" s="407">
        <f t="shared" ref="AG537" si="1533">AG536</f>
        <v>0</v>
      </c>
      <c r="AH537" s="407">
        <f t="shared" ref="AH537" si="1534">AH536</f>
        <v>0</v>
      </c>
      <c r="AI537" s="407">
        <f t="shared" ref="AI537" si="1535">AI536</f>
        <v>0</v>
      </c>
      <c r="AJ537" s="407">
        <f t="shared" ref="AJ537" si="1536">AJ536</f>
        <v>0</v>
      </c>
      <c r="AK537" s="407">
        <f t="shared" ref="AK537" si="1537">AK536</f>
        <v>0</v>
      </c>
      <c r="AL537" s="407">
        <f t="shared" ref="AL537" si="1538">AL536</f>
        <v>0</v>
      </c>
      <c r="AM537" s="407">
        <f t="shared" ref="AM537" si="1539">AM536</f>
        <v>0</v>
      </c>
      <c r="AN537" s="407">
        <f t="shared" ref="AN537" si="1540">AN536</f>
        <v>0</v>
      </c>
      <c r="AO537" s="407">
        <f t="shared" ref="AO537" si="1541">AO536</f>
        <v>0</v>
      </c>
      <c r="AP537" s="407">
        <f t="shared" ref="AP537" si="1542">AP536</f>
        <v>0</v>
      </c>
      <c r="AQ537" s="407">
        <f t="shared" ref="AQ537" si="1543">AQ536</f>
        <v>0</v>
      </c>
      <c r="AR537" s="407">
        <f t="shared" ref="AR537" si="1544">AR536</f>
        <v>0</v>
      </c>
      <c r="AS537" s="303"/>
    </row>
    <row r="538" spans="1:45" ht="1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 outlineLevel="1">
      <c r="A539" s="521">
        <v>37</v>
      </c>
      <c r="B539" s="424" t="s">
        <v>129</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45">AF539</f>
        <v>0</v>
      </c>
      <c r="AG540" s="407">
        <f t="shared" ref="AG540" si="1546">AG539</f>
        <v>0</v>
      </c>
      <c r="AH540" s="407">
        <f t="shared" ref="AH540" si="1547">AH539</f>
        <v>0</v>
      </c>
      <c r="AI540" s="407">
        <f t="shared" ref="AI540" si="1548">AI539</f>
        <v>0</v>
      </c>
      <c r="AJ540" s="407">
        <f t="shared" ref="AJ540" si="1549">AJ539</f>
        <v>0</v>
      </c>
      <c r="AK540" s="407">
        <f t="shared" ref="AK540" si="1550">AK539</f>
        <v>0</v>
      </c>
      <c r="AL540" s="407">
        <f t="shared" ref="AL540" si="1551">AL539</f>
        <v>0</v>
      </c>
      <c r="AM540" s="407">
        <f t="shared" ref="AM540" si="1552">AM539</f>
        <v>0</v>
      </c>
      <c r="AN540" s="407">
        <f t="shared" ref="AN540" si="1553">AN539</f>
        <v>0</v>
      </c>
      <c r="AO540" s="407">
        <f t="shared" ref="AO540" si="1554">AO539</f>
        <v>0</v>
      </c>
      <c r="AP540" s="407">
        <f t="shared" ref="AP540" si="1555">AP539</f>
        <v>0</v>
      </c>
      <c r="AQ540" s="407">
        <f t="shared" ref="AQ540" si="1556">AQ539</f>
        <v>0</v>
      </c>
      <c r="AR540" s="407">
        <f t="shared" ref="AR540" si="1557">AR539</f>
        <v>0</v>
      </c>
      <c r="AS540" s="303"/>
    </row>
    <row r="541" spans="1:45" ht="1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 outlineLevel="1">
      <c r="A542" s="521">
        <v>38</v>
      </c>
      <c r="B542" s="424" t="s">
        <v>130</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58">AF542</f>
        <v>0</v>
      </c>
      <c r="AG543" s="407">
        <f t="shared" ref="AG543" si="1559">AG542</f>
        <v>0</v>
      </c>
      <c r="AH543" s="407">
        <f t="shared" ref="AH543" si="1560">AH542</f>
        <v>0</v>
      </c>
      <c r="AI543" s="407">
        <f t="shared" ref="AI543" si="1561">AI542</f>
        <v>0</v>
      </c>
      <c r="AJ543" s="407">
        <f t="shared" ref="AJ543" si="1562">AJ542</f>
        <v>0</v>
      </c>
      <c r="AK543" s="407">
        <f t="shared" ref="AK543" si="1563">AK542</f>
        <v>0</v>
      </c>
      <c r="AL543" s="407">
        <f t="shared" ref="AL543" si="1564">AL542</f>
        <v>0</v>
      </c>
      <c r="AM543" s="407">
        <f t="shared" ref="AM543" si="1565">AM542</f>
        <v>0</v>
      </c>
      <c r="AN543" s="407">
        <f t="shared" ref="AN543" si="1566">AN542</f>
        <v>0</v>
      </c>
      <c r="AO543" s="407">
        <f t="shared" ref="AO543" si="1567">AO542</f>
        <v>0</v>
      </c>
      <c r="AP543" s="407">
        <f t="shared" ref="AP543" si="1568">AP542</f>
        <v>0</v>
      </c>
      <c r="AQ543" s="407">
        <f t="shared" ref="AQ543" si="1569">AQ542</f>
        <v>0</v>
      </c>
      <c r="AR543" s="407">
        <f t="shared" ref="AR543" si="1570">AR542</f>
        <v>0</v>
      </c>
      <c r="AS543" s="303"/>
    </row>
    <row r="544" spans="1:45" ht="1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39</v>
      </c>
      <c r="B545" s="424" t="s">
        <v>131</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t="15"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71">AF545</f>
        <v>0</v>
      </c>
      <c r="AG546" s="407">
        <f t="shared" ref="AG546" si="1572">AG545</f>
        <v>0</v>
      </c>
      <c r="AH546" s="407">
        <f t="shared" ref="AH546" si="1573">AH545</f>
        <v>0</v>
      </c>
      <c r="AI546" s="407">
        <f t="shared" ref="AI546" si="1574">AI545</f>
        <v>0</v>
      </c>
      <c r="AJ546" s="407">
        <f t="shared" ref="AJ546" si="1575">AJ545</f>
        <v>0</v>
      </c>
      <c r="AK546" s="407">
        <f t="shared" ref="AK546" si="1576">AK545</f>
        <v>0</v>
      </c>
      <c r="AL546" s="407">
        <f t="shared" ref="AL546" si="1577">AL545</f>
        <v>0</v>
      </c>
      <c r="AM546" s="407">
        <f t="shared" ref="AM546" si="1578">AM545</f>
        <v>0</v>
      </c>
      <c r="AN546" s="407">
        <f t="shared" ref="AN546" si="1579">AN545</f>
        <v>0</v>
      </c>
      <c r="AO546" s="407">
        <f t="shared" ref="AO546" si="1580">AO545</f>
        <v>0</v>
      </c>
      <c r="AP546" s="407">
        <f t="shared" ref="AP546" si="1581">AP545</f>
        <v>0</v>
      </c>
      <c r="AQ546" s="407">
        <f t="shared" ref="AQ546" si="1582">AQ545</f>
        <v>0</v>
      </c>
      <c r="AR546" s="407">
        <f t="shared" ref="AR546" si="1583">AR545</f>
        <v>0</v>
      </c>
      <c r="AS546" s="303"/>
    </row>
    <row r="547" spans="1:45" ht="1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40</v>
      </c>
      <c r="B548" s="424" t="s">
        <v>132</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t="15"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584">AF548</f>
        <v>0</v>
      </c>
      <c r="AG549" s="407">
        <f t="shared" ref="AG549" si="1585">AG548</f>
        <v>0</v>
      </c>
      <c r="AH549" s="407">
        <f t="shared" ref="AH549" si="1586">AH548</f>
        <v>0</v>
      </c>
      <c r="AI549" s="407">
        <f t="shared" ref="AI549" si="1587">AI548</f>
        <v>0</v>
      </c>
      <c r="AJ549" s="407">
        <f t="shared" ref="AJ549" si="1588">AJ548</f>
        <v>0</v>
      </c>
      <c r="AK549" s="407">
        <f t="shared" ref="AK549" si="1589">AK548</f>
        <v>0</v>
      </c>
      <c r="AL549" s="407">
        <f t="shared" ref="AL549" si="1590">AL548</f>
        <v>0</v>
      </c>
      <c r="AM549" s="407">
        <f t="shared" ref="AM549" si="1591">AM548</f>
        <v>0</v>
      </c>
      <c r="AN549" s="407">
        <f t="shared" ref="AN549" si="1592">AN548</f>
        <v>0</v>
      </c>
      <c r="AO549" s="407">
        <f t="shared" ref="AO549" si="1593">AO548</f>
        <v>0</v>
      </c>
      <c r="AP549" s="407">
        <f t="shared" ref="AP549" si="1594">AP548</f>
        <v>0</v>
      </c>
      <c r="AQ549" s="407">
        <f t="shared" ref="AQ549" si="1595">AQ548</f>
        <v>0</v>
      </c>
      <c r="AR549" s="407">
        <f t="shared" ref="AR549" si="1596">AR548</f>
        <v>0</v>
      </c>
      <c r="AS549" s="303"/>
    </row>
    <row r="550" spans="1:45" ht="1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41</v>
      </c>
      <c r="B551" s="424" t="s">
        <v>133</v>
      </c>
      <c r="C551" s="288" t="s">
        <v>25</v>
      </c>
      <c r="D551" s="292"/>
      <c r="E551" s="292"/>
      <c r="F551" s="292"/>
      <c r="G551" s="292"/>
      <c r="H551" s="292"/>
      <c r="I551" s="292"/>
      <c r="J551" s="292"/>
      <c r="K551" s="292"/>
      <c r="L551" s="292"/>
      <c r="M551" s="292"/>
      <c r="N551" s="292"/>
      <c r="O551" s="292"/>
      <c r="P551" s="292"/>
      <c r="Q551" s="292">
        <v>12</v>
      </c>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t="15" outlineLevel="1">
      <c r="A552" s="521"/>
      <c r="B552" s="427" t="s">
        <v>307</v>
      </c>
      <c r="C552" s="288" t="s">
        <v>163</v>
      </c>
      <c r="D552" s="292"/>
      <c r="E552" s="292"/>
      <c r="F552" s="292"/>
      <c r="G552" s="292"/>
      <c r="H552" s="292"/>
      <c r="I552" s="292"/>
      <c r="J552" s="292"/>
      <c r="K552" s="292"/>
      <c r="L552" s="292"/>
      <c r="M552" s="292"/>
      <c r="N552" s="292"/>
      <c r="O552" s="292"/>
      <c r="P552" s="292"/>
      <c r="Q552" s="292">
        <f>Q551</f>
        <v>12</v>
      </c>
      <c r="R552" s="292"/>
      <c r="S552" s="292"/>
      <c r="T552" s="292"/>
      <c r="U552" s="292"/>
      <c r="V552" s="292"/>
      <c r="W552" s="292"/>
      <c r="X552" s="292"/>
      <c r="Y552" s="292"/>
      <c r="Z552" s="292"/>
      <c r="AA552" s="292"/>
      <c r="AB552" s="292"/>
      <c r="AC552" s="292"/>
      <c r="AD552" s="292"/>
      <c r="AE552" s="407">
        <f>AE551</f>
        <v>0</v>
      </c>
      <c r="AF552" s="407">
        <f t="shared" ref="AF552" si="1597">AF551</f>
        <v>0</v>
      </c>
      <c r="AG552" s="407">
        <f t="shared" ref="AG552" si="1598">AG551</f>
        <v>0</v>
      </c>
      <c r="AH552" s="407">
        <f t="shared" ref="AH552" si="1599">AH551</f>
        <v>0</v>
      </c>
      <c r="AI552" s="407">
        <f t="shared" ref="AI552" si="1600">AI551</f>
        <v>0</v>
      </c>
      <c r="AJ552" s="407">
        <f t="shared" ref="AJ552" si="1601">AJ551</f>
        <v>0</v>
      </c>
      <c r="AK552" s="407">
        <f t="shared" ref="AK552" si="1602">AK551</f>
        <v>0</v>
      </c>
      <c r="AL552" s="407">
        <f t="shared" ref="AL552" si="1603">AL551</f>
        <v>0</v>
      </c>
      <c r="AM552" s="407">
        <f t="shared" ref="AM552" si="1604">AM551</f>
        <v>0</v>
      </c>
      <c r="AN552" s="407">
        <f t="shared" ref="AN552" si="1605">AN551</f>
        <v>0</v>
      </c>
      <c r="AO552" s="407">
        <f t="shared" ref="AO552" si="1606">AO551</f>
        <v>0</v>
      </c>
      <c r="AP552" s="407">
        <f t="shared" ref="AP552" si="1607">AP551</f>
        <v>0</v>
      </c>
      <c r="AQ552" s="407">
        <f t="shared" ref="AQ552" si="1608">AQ551</f>
        <v>0</v>
      </c>
      <c r="AR552" s="407">
        <f t="shared" ref="AR552" si="1609">AR551</f>
        <v>0</v>
      </c>
      <c r="AS552" s="303"/>
    </row>
    <row r="553" spans="1:45" ht="1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t="30" outlineLevel="1">
      <c r="A554" s="521">
        <v>42</v>
      </c>
      <c r="B554" s="424" t="s">
        <v>134</v>
      </c>
      <c r="C554" s="288" t="s">
        <v>25</v>
      </c>
      <c r="D554" s="292"/>
      <c r="E554" s="292"/>
      <c r="F554" s="292"/>
      <c r="G554" s="292"/>
      <c r="H554" s="292"/>
      <c r="I554" s="292"/>
      <c r="J554" s="292"/>
      <c r="K554" s="292"/>
      <c r="L554" s="292"/>
      <c r="M554" s="292"/>
      <c r="N554" s="292"/>
      <c r="O554" s="292"/>
      <c r="P554" s="292"/>
      <c r="Q554" s="288"/>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t="15" outlineLevel="1">
      <c r="A555" s="521"/>
      <c r="B555" s="427" t="s">
        <v>307</v>
      </c>
      <c r="C555" s="288" t="s">
        <v>163</v>
      </c>
      <c r="D555" s="292"/>
      <c r="E555" s="292"/>
      <c r="F555" s="292"/>
      <c r="G555" s="292"/>
      <c r="H555" s="292"/>
      <c r="I555" s="292"/>
      <c r="J555" s="292"/>
      <c r="K555" s="292"/>
      <c r="L555" s="292"/>
      <c r="M555" s="292"/>
      <c r="N555" s="292"/>
      <c r="O555" s="292"/>
      <c r="P555" s="292"/>
      <c r="Q555" s="464"/>
      <c r="R555" s="292"/>
      <c r="S555" s="292"/>
      <c r="T555" s="292"/>
      <c r="U555" s="292"/>
      <c r="V555" s="292"/>
      <c r="W555" s="292"/>
      <c r="X555" s="292"/>
      <c r="Y555" s="292"/>
      <c r="Z555" s="292"/>
      <c r="AA555" s="292"/>
      <c r="AB555" s="292"/>
      <c r="AC555" s="292"/>
      <c r="AD555" s="292"/>
      <c r="AE555" s="407">
        <f>AE554</f>
        <v>0</v>
      </c>
      <c r="AF555" s="407">
        <f t="shared" ref="AF555" si="1610">AF554</f>
        <v>0</v>
      </c>
      <c r="AG555" s="407">
        <f t="shared" ref="AG555" si="1611">AG554</f>
        <v>0</v>
      </c>
      <c r="AH555" s="407">
        <f t="shared" ref="AH555" si="1612">AH554</f>
        <v>0</v>
      </c>
      <c r="AI555" s="407">
        <f t="shared" ref="AI555" si="1613">AI554</f>
        <v>0</v>
      </c>
      <c r="AJ555" s="407">
        <f t="shared" ref="AJ555" si="1614">AJ554</f>
        <v>0</v>
      </c>
      <c r="AK555" s="407">
        <f t="shared" ref="AK555" si="1615">AK554</f>
        <v>0</v>
      </c>
      <c r="AL555" s="407">
        <f t="shared" ref="AL555" si="1616">AL554</f>
        <v>0</v>
      </c>
      <c r="AM555" s="407">
        <f t="shared" ref="AM555" si="1617">AM554</f>
        <v>0</v>
      </c>
      <c r="AN555" s="407">
        <f t="shared" ref="AN555" si="1618">AN554</f>
        <v>0</v>
      </c>
      <c r="AO555" s="407">
        <f t="shared" ref="AO555" si="1619">AO554</f>
        <v>0</v>
      </c>
      <c r="AP555" s="407">
        <f t="shared" ref="AP555" si="1620">AP554</f>
        <v>0</v>
      </c>
      <c r="AQ555" s="407">
        <f t="shared" ref="AQ555" si="1621">AQ554</f>
        <v>0</v>
      </c>
      <c r="AR555" s="407">
        <f t="shared" ref="AR555" si="1622">AR554</f>
        <v>0</v>
      </c>
      <c r="AS555" s="303"/>
    </row>
    <row r="556" spans="1:45" ht="1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15" outlineLevel="1">
      <c r="A557" s="521">
        <v>43</v>
      </c>
      <c r="B557" s="424" t="s">
        <v>135</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t="15"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23">AF557</f>
        <v>0</v>
      </c>
      <c r="AG558" s="407">
        <f t="shared" ref="AG558" si="1624">AG557</f>
        <v>0</v>
      </c>
      <c r="AH558" s="407">
        <f t="shared" ref="AH558" si="1625">AH557</f>
        <v>0</v>
      </c>
      <c r="AI558" s="407">
        <f t="shared" ref="AI558" si="1626">AI557</f>
        <v>0</v>
      </c>
      <c r="AJ558" s="407">
        <f t="shared" ref="AJ558" si="1627">AJ557</f>
        <v>0</v>
      </c>
      <c r="AK558" s="407">
        <f t="shared" ref="AK558" si="1628">AK557</f>
        <v>0</v>
      </c>
      <c r="AL558" s="407">
        <f t="shared" ref="AL558" si="1629">AL557</f>
        <v>0</v>
      </c>
      <c r="AM558" s="407">
        <f t="shared" ref="AM558" si="1630">AM557</f>
        <v>0</v>
      </c>
      <c r="AN558" s="407">
        <f t="shared" ref="AN558" si="1631">AN557</f>
        <v>0</v>
      </c>
      <c r="AO558" s="407">
        <f t="shared" ref="AO558" si="1632">AO557</f>
        <v>0</v>
      </c>
      <c r="AP558" s="407">
        <f t="shared" ref="AP558" si="1633">AP557</f>
        <v>0</v>
      </c>
      <c r="AQ558" s="407">
        <f t="shared" ref="AQ558" si="1634">AQ557</f>
        <v>0</v>
      </c>
      <c r="AR558" s="407">
        <f t="shared" ref="AR558" si="1635">AR557</f>
        <v>0</v>
      </c>
      <c r="AS558" s="303"/>
    </row>
    <row r="559" spans="1:45" ht="1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44</v>
      </c>
      <c r="B560" s="424" t="s">
        <v>136</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t="15"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36">AF560</f>
        <v>0</v>
      </c>
      <c r="AG561" s="407">
        <f t="shared" ref="AG561" si="1637">AG560</f>
        <v>0</v>
      </c>
      <c r="AH561" s="407">
        <f t="shared" ref="AH561" si="1638">AH560</f>
        <v>0</v>
      </c>
      <c r="AI561" s="407">
        <f t="shared" ref="AI561" si="1639">AI560</f>
        <v>0</v>
      </c>
      <c r="AJ561" s="407">
        <f t="shared" ref="AJ561" si="1640">AJ560</f>
        <v>0</v>
      </c>
      <c r="AK561" s="407">
        <f t="shared" ref="AK561" si="1641">AK560</f>
        <v>0</v>
      </c>
      <c r="AL561" s="407">
        <f t="shared" ref="AL561" si="1642">AL560</f>
        <v>0</v>
      </c>
      <c r="AM561" s="407">
        <f t="shared" ref="AM561" si="1643">AM560</f>
        <v>0</v>
      </c>
      <c r="AN561" s="407">
        <f t="shared" ref="AN561" si="1644">AN560</f>
        <v>0</v>
      </c>
      <c r="AO561" s="407">
        <f t="shared" ref="AO561" si="1645">AO560</f>
        <v>0</v>
      </c>
      <c r="AP561" s="407">
        <f t="shared" ref="AP561" si="1646">AP560</f>
        <v>0</v>
      </c>
      <c r="AQ561" s="407">
        <f t="shared" ref="AQ561" si="1647">AQ560</f>
        <v>0</v>
      </c>
      <c r="AR561" s="407">
        <f t="shared" ref="AR561" si="1648">AR560</f>
        <v>0</v>
      </c>
      <c r="AS561" s="303"/>
    </row>
    <row r="562" spans="1:45" ht="1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45</v>
      </c>
      <c r="B563" s="424" t="s">
        <v>137</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t="15"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49">AF563</f>
        <v>0</v>
      </c>
      <c r="AG564" s="407">
        <f t="shared" ref="AG564" si="1650">AG563</f>
        <v>0</v>
      </c>
      <c r="AH564" s="407">
        <f t="shared" ref="AH564" si="1651">AH563</f>
        <v>0</v>
      </c>
      <c r="AI564" s="407">
        <f t="shared" ref="AI564" si="1652">AI563</f>
        <v>0</v>
      </c>
      <c r="AJ564" s="407">
        <f t="shared" ref="AJ564" si="1653">AJ563</f>
        <v>0</v>
      </c>
      <c r="AK564" s="407">
        <f t="shared" ref="AK564" si="1654">AK563</f>
        <v>0</v>
      </c>
      <c r="AL564" s="407">
        <f t="shared" ref="AL564" si="1655">AL563</f>
        <v>0</v>
      </c>
      <c r="AM564" s="407">
        <f t="shared" ref="AM564" si="1656">AM563</f>
        <v>0</v>
      </c>
      <c r="AN564" s="407">
        <f t="shared" ref="AN564" si="1657">AN563</f>
        <v>0</v>
      </c>
      <c r="AO564" s="407">
        <f t="shared" ref="AO564" si="1658">AO563</f>
        <v>0</v>
      </c>
      <c r="AP564" s="407">
        <f t="shared" ref="AP564" si="1659">AP563</f>
        <v>0</v>
      </c>
      <c r="AQ564" s="407">
        <f t="shared" ref="AQ564" si="1660">AQ563</f>
        <v>0</v>
      </c>
      <c r="AR564" s="407">
        <f t="shared" ref="AR564" si="1661">AR563</f>
        <v>0</v>
      </c>
      <c r="AS564" s="303"/>
    </row>
    <row r="565" spans="1:45" ht="1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46</v>
      </c>
      <c r="B566" s="424" t="s">
        <v>138</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t="15"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62">AF566</f>
        <v>0</v>
      </c>
      <c r="AG567" s="407">
        <f t="shared" ref="AG567" si="1663">AG566</f>
        <v>0</v>
      </c>
      <c r="AH567" s="407">
        <f t="shared" ref="AH567" si="1664">AH566</f>
        <v>0</v>
      </c>
      <c r="AI567" s="407">
        <f t="shared" ref="AI567" si="1665">AI566</f>
        <v>0</v>
      </c>
      <c r="AJ567" s="407">
        <f t="shared" ref="AJ567" si="1666">AJ566</f>
        <v>0</v>
      </c>
      <c r="AK567" s="407">
        <f t="shared" ref="AK567" si="1667">AK566</f>
        <v>0</v>
      </c>
      <c r="AL567" s="407">
        <f t="shared" ref="AL567" si="1668">AL566</f>
        <v>0</v>
      </c>
      <c r="AM567" s="407">
        <f t="shared" ref="AM567" si="1669">AM566</f>
        <v>0</v>
      </c>
      <c r="AN567" s="407">
        <f t="shared" ref="AN567" si="1670">AN566</f>
        <v>0</v>
      </c>
      <c r="AO567" s="407">
        <f t="shared" ref="AO567" si="1671">AO566</f>
        <v>0</v>
      </c>
      <c r="AP567" s="407">
        <f t="shared" ref="AP567" si="1672">AP566</f>
        <v>0</v>
      </c>
      <c r="AQ567" s="407">
        <f t="shared" ref="AQ567" si="1673">AQ566</f>
        <v>0</v>
      </c>
      <c r="AR567" s="407">
        <f t="shared" ref="AR567" si="1674">AR566</f>
        <v>0</v>
      </c>
      <c r="AS567" s="303"/>
    </row>
    <row r="568" spans="1:45" ht="1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47</v>
      </c>
      <c r="B569" s="424" t="s">
        <v>139</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t="15"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75">AF569</f>
        <v>0</v>
      </c>
      <c r="AG570" s="407">
        <f t="shared" ref="AG570" si="1676">AG569</f>
        <v>0</v>
      </c>
      <c r="AH570" s="407">
        <f t="shared" ref="AH570" si="1677">AH569</f>
        <v>0</v>
      </c>
      <c r="AI570" s="407">
        <f t="shared" ref="AI570" si="1678">AI569</f>
        <v>0</v>
      </c>
      <c r="AJ570" s="407">
        <f t="shared" ref="AJ570" si="1679">AJ569</f>
        <v>0</v>
      </c>
      <c r="AK570" s="407">
        <f t="shared" ref="AK570" si="1680">AK569</f>
        <v>0</v>
      </c>
      <c r="AL570" s="407">
        <f t="shared" ref="AL570" si="1681">AL569</f>
        <v>0</v>
      </c>
      <c r="AM570" s="407">
        <f t="shared" ref="AM570" si="1682">AM569</f>
        <v>0</v>
      </c>
      <c r="AN570" s="407">
        <f t="shared" ref="AN570" si="1683">AN569</f>
        <v>0</v>
      </c>
      <c r="AO570" s="407">
        <f t="shared" ref="AO570" si="1684">AO569</f>
        <v>0</v>
      </c>
      <c r="AP570" s="407">
        <f t="shared" ref="AP570" si="1685">AP569</f>
        <v>0</v>
      </c>
      <c r="AQ570" s="407">
        <f t="shared" ref="AQ570" si="1686">AQ569</f>
        <v>0</v>
      </c>
      <c r="AR570" s="407">
        <f t="shared" ref="AR570" si="1687">AR569</f>
        <v>0</v>
      </c>
      <c r="AS570" s="303"/>
    </row>
    <row r="571" spans="1:45" ht="1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outlineLevel="1">
      <c r="A572" s="521">
        <v>48</v>
      </c>
      <c r="B572" s="424" t="s">
        <v>140</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t="15"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688">AF572</f>
        <v>0</v>
      </c>
      <c r="AG573" s="407">
        <f t="shared" ref="AG573" si="1689">AG572</f>
        <v>0</v>
      </c>
      <c r="AH573" s="407">
        <f t="shared" ref="AH573" si="1690">AH572</f>
        <v>0</v>
      </c>
      <c r="AI573" s="407">
        <f t="shared" ref="AI573" si="1691">AI572</f>
        <v>0</v>
      </c>
      <c r="AJ573" s="407">
        <f t="shared" ref="AJ573" si="1692">AJ572</f>
        <v>0</v>
      </c>
      <c r="AK573" s="407">
        <f t="shared" ref="AK573" si="1693">AK572</f>
        <v>0</v>
      </c>
      <c r="AL573" s="407">
        <f t="shared" ref="AL573" si="1694">AL572</f>
        <v>0</v>
      </c>
      <c r="AM573" s="407">
        <f t="shared" ref="AM573" si="1695">AM572</f>
        <v>0</v>
      </c>
      <c r="AN573" s="407">
        <f t="shared" ref="AN573" si="1696">AN572</f>
        <v>0</v>
      </c>
      <c r="AO573" s="407">
        <f t="shared" ref="AO573" si="1697">AO572</f>
        <v>0</v>
      </c>
      <c r="AP573" s="407">
        <f t="shared" ref="AP573" si="1698">AP572</f>
        <v>0</v>
      </c>
      <c r="AQ573" s="407">
        <f t="shared" ref="AQ573" si="1699">AQ572</f>
        <v>0</v>
      </c>
      <c r="AR573" s="407">
        <f t="shared" ref="AR573" si="1700">AR572</f>
        <v>0</v>
      </c>
      <c r="AS573" s="303"/>
    </row>
    <row r="574" spans="1:45" ht="15" outlineLevel="1">
      <c r="A574" s="521"/>
      <c r="B574" s="424"/>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408"/>
      <c r="AF574" s="421"/>
      <c r="AG574" s="421"/>
      <c r="AH574" s="421"/>
      <c r="AI574" s="421"/>
      <c r="AJ574" s="421"/>
      <c r="AK574" s="421"/>
      <c r="AL574" s="421"/>
      <c r="AM574" s="421"/>
      <c r="AN574" s="421"/>
      <c r="AO574" s="421"/>
      <c r="AP574" s="421"/>
      <c r="AQ574" s="421"/>
      <c r="AR574" s="421"/>
      <c r="AS574" s="303"/>
    </row>
    <row r="575" spans="1:45" ht="30" outlineLevel="1">
      <c r="A575" s="521">
        <v>49</v>
      </c>
      <c r="B575" s="424" t="s">
        <v>141</v>
      </c>
      <c r="C575" s="288" t="s">
        <v>25</v>
      </c>
      <c r="D575" s="292"/>
      <c r="E575" s="292"/>
      <c r="F575" s="292"/>
      <c r="G575" s="292"/>
      <c r="H575" s="292"/>
      <c r="I575" s="292"/>
      <c r="J575" s="292"/>
      <c r="K575" s="292"/>
      <c r="L575" s="292"/>
      <c r="M575" s="292"/>
      <c r="N575" s="292"/>
      <c r="O575" s="292"/>
      <c r="P575" s="292"/>
      <c r="Q575" s="292">
        <v>12</v>
      </c>
      <c r="R575" s="292"/>
      <c r="S575" s="292"/>
      <c r="T575" s="292"/>
      <c r="U575" s="292"/>
      <c r="V575" s="292"/>
      <c r="W575" s="292"/>
      <c r="X575" s="292"/>
      <c r="Y575" s="292"/>
      <c r="Z575" s="292"/>
      <c r="AA575" s="292"/>
      <c r="AB575" s="292"/>
      <c r="AC575" s="292"/>
      <c r="AD575" s="292"/>
      <c r="AE575" s="422"/>
      <c r="AF575" s="406"/>
      <c r="AG575" s="406"/>
      <c r="AH575" s="406"/>
      <c r="AI575" s="406"/>
      <c r="AJ575" s="406"/>
      <c r="AK575" s="406"/>
      <c r="AL575" s="411"/>
      <c r="AM575" s="411"/>
      <c r="AN575" s="411"/>
      <c r="AO575" s="411"/>
      <c r="AP575" s="411"/>
      <c r="AQ575" s="411"/>
      <c r="AR575" s="411"/>
      <c r="AS575" s="293">
        <f>SUM(AE575:AR575)</f>
        <v>0</v>
      </c>
    </row>
    <row r="576" spans="1:45" ht="15" outlineLevel="1">
      <c r="A576" s="521"/>
      <c r="B576" s="427" t="s">
        <v>307</v>
      </c>
      <c r="C576" s="288" t="s">
        <v>163</v>
      </c>
      <c r="D576" s="292"/>
      <c r="E576" s="292"/>
      <c r="F576" s="292"/>
      <c r="G576" s="292"/>
      <c r="H576" s="292"/>
      <c r="I576" s="292"/>
      <c r="J576" s="292"/>
      <c r="K576" s="292"/>
      <c r="L576" s="292"/>
      <c r="M576" s="292"/>
      <c r="N576" s="292"/>
      <c r="O576" s="292"/>
      <c r="P576" s="292"/>
      <c r="Q576" s="292">
        <f>Q575</f>
        <v>12</v>
      </c>
      <c r="R576" s="292"/>
      <c r="S576" s="292"/>
      <c r="T576" s="292"/>
      <c r="U576" s="292"/>
      <c r="V576" s="292"/>
      <c r="W576" s="292"/>
      <c r="X576" s="292"/>
      <c r="Y576" s="292"/>
      <c r="Z576" s="292"/>
      <c r="AA576" s="292"/>
      <c r="AB576" s="292"/>
      <c r="AC576" s="292"/>
      <c r="AD576" s="292"/>
      <c r="AE576" s="407">
        <f>AE575</f>
        <v>0</v>
      </c>
      <c r="AF576" s="407">
        <f t="shared" ref="AF576" si="1701">AF575</f>
        <v>0</v>
      </c>
      <c r="AG576" s="407">
        <f t="shared" ref="AG576" si="1702">AG575</f>
        <v>0</v>
      </c>
      <c r="AH576" s="407">
        <f t="shared" ref="AH576" si="1703">AH575</f>
        <v>0</v>
      </c>
      <c r="AI576" s="407">
        <f t="shared" ref="AI576" si="1704">AI575</f>
        <v>0</v>
      </c>
      <c r="AJ576" s="407">
        <f t="shared" ref="AJ576" si="1705">AJ575</f>
        <v>0</v>
      </c>
      <c r="AK576" s="407">
        <f t="shared" ref="AK576" si="1706">AK575</f>
        <v>0</v>
      </c>
      <c r="AL576" s="407">
        <f t="shared" ref="AL576" si="1707">AL575</f>
        <v>0</v>
      </c>
      <c r="AM576" s="407">
        <f t="shared" ref="AM576" si="1708">AM575</f>
        <v>0</v>
      </c>
      <c r="AN576" s="407">
        <f t="shared" ref="AN576" si="1709">AN575</f>
        <v>0</v>
      </c>
      <c r="AO576" s="407">
        <f t="shared" ref="AO576" si="1710">AO575</f>
        <v>0</v>
      </c>
      <c r="AP576" s="407">
        <f t="shared" ref="AP576" si="1711">AP575</f>
        <v>0</v>
      </c>
      <c r="AQ576" s="407">
        <f t="shared" ref="AQ576" si="1712">AQ575</f>
        <v>0</v>
      </c>
      <c r="AR576" s="407">
        <f t="shared" ref="AR576" si="1713">AR575</f>
        <v>0</v>
      </c>
      <c r="AS576" s="303"/>
    </row>
    <row r="577" spans="1:45" ht="15" outlineLevel="1">
      <c r="A577" s="521"/>
      <c r="B577" s="427"/>
      <c r="C577" s="302"/>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98"/>
      <c r="AF577" s="298"/>
      <c r="AG577" s="298"/>
      <c r="AH577" s="298"/>
      <c r="AI577" s="298"/>
      <c r="AJ577" s="298"/>
      <c r="AK577" s="298"/>
      <c r="AL577" s="298"/>
      <c r="AM577" s="298"/>
      <c r="AN577" s="298"/>
      <c r="AO577" s="298"/>
      <c r="AP577" s="298"/>
      <c r="AQ577" s="298"/>
      <c r="AR577" s="298"/>
      <c r="AS577" s="303"/>
    </row>
    <row r="578" spans="1:45" ht="15.6">
      <c r="B578" s="324" t="s">
        <v>291</v>
      </c>
      <c r="C578" s="326"/>
      <c r="D578" s="326">
        <f>SUM(D418:D576)</f>
        <v>1919195.2637142681</v>
      </c>
      <c r="E578" s="326"/>
      <c r="F578" s="326"/>
      <c r="G578" s="326"/>
      <c r="H578" s="326"/>
      <c r="I578" s="326"/>
      <c r="J578" s="326"/>
      <c r="K578" s="326"/>
      <c r="L578" s="326"/>
      <c r="M578" s="326"/>
      <c r="N578" s="326"/>
      <c r="O578" s="326"/>
      <c r="P578" s="326"/>
      <c r="Q578" s="326"/>
      <c r="R578" s="326">
        <f>SUM(R418:R576)</f>
        <v>124.85</v>
      </c>
      <c r="S578" s="326"/>
      <c r="T578" s="326"/>
      <c r="U578" s="326"/>
      <c r="V578" s="326"/>
      <c r="W578" s="326"/>
      <c r="X578" s="326"/>
      <c r="Y578" s="326"/>
      <c r="Z578" s="326"/>
      <c r="AA578" s="326"/>
      <c r="AB578" s="326"/>
      <c r="AC578" s="326"/>
      <c r="AD578" s="326"/>
      <c r="AE578" s="326">
        <f>IF(AE416="kWh",SUMPRODUCT(D418:D576,AE418:AE576))</f>
        <v>850572.08022719738</v>
      </c>
      <c r="AF578" s="326">
        <f>IF(AF416="kWh",SUMPRODUCT(D418:D576,AF418:AF576))</f>
        <v>722408.86401748552</v>
      </c>
      <c r="AG578" s="326">
        <f>IF(AG416="kw",SUMPRODUCT(Q418:Q576,R418:R576,AG418:AG576),SUMPRODUCT(D418:D576,AG418:AG576))</f>
        <v>562.62480000000005</v>
      </c>
      <c r="AH578" s="326">
        <f>IF(AH416="kw",SUMPRODUCT(Q418:Q576,R418:R576,AH418:AH576),SUMPRODUCT(D418:D576,AH418:AH576))</f>
        <v>0</v>
      </c>
      <c r="AI578" s="326">
        <f>IF(AI416="kw",SUMPRODUCT(Q418:Q576,R418:R576,AI418:AI576),SUMPRODUCT(D418:D576,AI418:AI576))</f>
        <v>0</v>
      </c>
      <c r="AJ578" s="326">
        <f>IF(AJ416="kw",SUMPRODUCT(Q418:Q576,R418:R576,AJ418:AJ576),SUMPRODUCT(D418:D576,AJ418:AJ576))</f>
        <v>0</v>
      </c>
      <c r="AK578" s="326">
        <f>IF(AK416="kw",SUMPRODUCT(Q418:Q576,R418:R576,AK418:AK576),SUMPRODUCT(D418:D576,AK418:AK576))</f>
        <v>0</v>
      </c>
      <c r="AL578" s="326">
        <f>IF(AL416="kw",SUMPRODUCT(Q418:Q576,R418:R576,AL418:AL576),SUMPRODUCT(D418:D576,AL418:AL576))</f>
        <v>0</v>
      </c>
      <c r="AM578" s="326">
        <f>IF(AM416="kw",SUMPRODUCT(Q418:Q576,R418:R576,AM418:AM576),SUMPRODUCT(D418:D576,AM418:AM576))</f>
        <v>0</v>
      </c>
      <c r="AN578" s="326">
        <f>IF(AN416="kw",SUMPRODUCT(Q418:Q576,R418:R576,AN418:AN576),SUMPRODUCT(D418:D576,AN418:AN576))</f>
        <v>0</v>
      </c>
      <c r="AO578" s="326">
        <f>IF(AO416="kw",SUMPRODUCT(Q418:Q576,R418:R576,AO418:AO576),SUMPRODUCT(D418:D576,AO418:AO576))</f>
        <v>0</v>
      </c>
      <c r="AP578" s="326">
        <f>IF(AP416="kw",SUMPRODUCT(Q418:Q576,R418:R576,AP418:AP576),SUMPRODUCT(D418:D576,AP418:AP576))</f>
        <v>0</v>
      </c>
      <c r="AQ578" s="326">
        <f>IF(AQ416="kw",SUMPRODUCT(Q418:Q576,R418:R576,AQ418:AQ576),SUMPRODUCT(D418:D576,AQ418:AQ576))</f>
        <v>0</v>
      </c>
      <c r="AR578" s="326">
        <f>IF(AR416="kw",SUMPRODUCT(Q418:Q576,R418:R576,AR418:AR576),SUMPRODUCT(D418:D576,AR418:AR576))</f>
        <v>0</v>
      </c>
      <c r="AS578" s="327"/>
    </row>
    <row r="579" spans="1:45" ht="15.6">
      <c r="B579" s="387" t="s">
        <v>292</v>
      </c>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388"/>
      <c r="AC579" s="388"/>
      <c r="AD579" s="388"/>
      <c r="AE579" s="388">
        <f>HLOOKUP(AE415,'2. LRAMVA Threshold'!$B$42:$Q$60,9,FALSE)</f>
        <v>334349</v>
      </c>
      <c r="AF579" s="388">
        <f>HLOOKUP(AF415,'2. LRAMVA Threshold'!$B$42:$Q$53,9,FALSE)</f>
        <v>206130.59399999998</v>
      </c>
      <c r="AG579" s="388">
        <f>HLOOKUP(AG225,'2. LRAMVA Threshold'!$B$42:$Q$53,9,FALSE)</f>
        <v>44.569200000000002</v>
      </c>
      <c r="AH579" s="388">
        <f>HLOOKUP(AH225,'2. LRAMVA Threshold'!$B$42:$Q$53,9,FALSE)</f>
        <v>418.43</v>
      </c>
      <c r="AI579" s="388">
        <f>HLOOKUP(AI225,'2. LRAMVA Threshold'!$B$42:$Q$53,9,FALSE)</f>
        <v>0</v>
      </c>
      <c r="AJ579" s="388">
        <f>HLOOKUP(AJ225,'2. LRAMVA Threshold'!$B$42:$Q$53,9,FALSE)</f>
        <v>0</v>
      </c>
      <c r="AK579" s="388">
        <f>HLOOKUP(AK225,'2. LRAMVA Threshold'!$B$42:$Q$53,9,FALSE)</f>
        <v>0</v>
      </c>
      <c r="AL579" s="388">
        <f>HLOOKUP(AL225,'2. LRAMVA Threshold'!$B$42:$Q$53,9,FALSE)</f>
        <v>0</v>
      </c>
      <c r="AM579" s="388">
        <f>HLOOKUP(AM225,'2. LRAMVA Threshold'!$B$42:$Q$53,9,FALSE)</f>
        <v>0</v>
      </c>
      <c r="AN579" s="388">
        <f>HLOOKUP(AN225,'2. LRAMVA Threshold'!$B$42:$Q$53,9,FALSE)</f>
        <v>0</v>
      </c>
      <c r="AO579" s="388">
        <f>HLOOKUP(AO225,'2. LRAMVA Threshold'!$B$42:$Q$53,9,FALSE)</f>
        <v>0</v>
      </c>
      <c r="AP579" s="388">
        <f>HLOOKUP(AP225,'2. LRAMVA Threshold'!$B$42:$Q$53,9,FALSE)</f>
        <v>0</v>
      </c>
      <c r="AQ579" s="388">
        <f>HLOOKUP(AQ225,'2. LRAMVA Threshold'!$B$42:$Q$53,9,FALSE)</f>
        <v>0</v>
      </c>
      <c r="AR579" s="388">
        <f>HLOOKUP(AR225,'2. LRAMVA Threshold'!$B$42:$Q$53,9,FALSE)</f>
        <v>0</v>
      </c>
      <c r="AS579" s="389"/>
    </row>
    <row r="580" spans="1:45" ht="15">
      <c r="B580" s="390"/>
      <c r="C580" s="428"/>
      <c r="D580" s="429"/>
      <c r="E580" s="429"/>
      <c r="F580" s="429"/>
      <c r="G580" s="429"/>
      <c r="H580" s="429"/>
      <c r="I580" s="429"/>
      <c r="J580" s="429"/>
      <c r="K580" s="429"/>
      <c r="L580" s="429"/>
      <c r="M580" s="429"/>
      <c r="N580" s="392"/>
      <c r="O580" s="392"/>
      <c r="P580" s="392"/>
      <c r="Q580" s="429"/>
      <c r="R580" s="430"/>
      <c r="S580" s="429"/>
      <c r="T580" s="429"/>
      <c r="U580" s="429"/>
      <c r="V580" s="431"/>
      <c r="W580" s="431"/>
      <c r="X580" s="431"/>
      <c r="Y580" s="431"/>
      <c r="Z580" s="429"/>
      <c r="AA580" s="429"/>
      <c r="AB580" s="392"/>
      <c r="AC580" s="392"/>
      <c r="AD580" s="392"/>
      <c r="AE580" s="432"/>
      <c r="AF580" s="432"/>
      <c r="AG580" s="432"/>
      <c r="AH580" s="432"/>
      <c r="AI580" s="432"/>
      <c r="AJ580" s="432"/>
      <c r="AK580" s="432"/>
      <c r="AL580" s="395"/>
      <c r="AM580" s="395"/>
      <c r="AN580" s="395"/>
      <c r="AO580" s="395"/>
      <c r="AP580" s="395"/>
      <c r="AQ580" s="395"/>
      <c r="AR580" s="395"/>
      <c r="AS580" s="396"/>
    </row>
    <row r="581" spans="1:45" ht="15">
      <c r="B581" s="321" t="s">
        <v>293</v>
      </c>
      <c r="C581" s="335"/>
      <c r="D581" s="335"/>
      <c r="E581" s="372"/>
      <c r="F581" s="372"/>
      <c r="G581" s="372"/>
      <c r="H581" s="372"/>
      <c r="I581" s="372"/>
      <c r="J581" s="372"/>
      <c r="K581" s="372"/>
      <c r="L581" s="372"/>
      <c r="M581" s="372"/>
      <c r="N581" s="372"/>
      <c r="O581" s="372"/>
      <c r="P581" s="372"/>
      <c r="Q581" s="372"/>
      <c r="R581" s="288"/>
      <c r="S581" s="337"/>
      <c r="T581" s="337"/>
      <c r="U581" s="337"/>
      <c r="V581" s="336"/>
      <c r="W581" s="336"/>
      <c r="X581" s="336"/>
      <c r="Y581" s="336"/>
      <c r="Z581" s="337"/>
      <c r="AA581" s="337"/>
      <c r="AB581" s="337"/>
      <c r="AC581" s="337"/>
      <c r="AD581" s="337"/>
      <c r="AE581" s="817">
        <f>HLOOKUP(AE$35,'3.  Distribution Rates'!$C$122:$P$135,9,FALSE)</f>
        <v>1.3599999999999999E-2</v>
      </c>
      <c r="AF581" s="817">
        <f>HLOOKUP(AF$35,'3.  Distribution Rates'!$C$122:$P$135,9,FALSE)</f>
        <v>1.01E-2</v>
      </c>
      <c r="AG581" s="338">
        <f>HLOOKUP(AG$35,'3.  Distribution Rates'!$C$122:$P$135,9,FALSE)</f>
        <v>2.0966</v>
      </c>
      <c r="AH581" s="338">
        <f>HLOOKUP(AH$35,'3.  Distribution Rates'!$C$122:$P$135,9,FALSE)</f>
        <v>12.938499999999999</v>
      </c>
      <c r="AI581" s="338">
        <f>HLOOKUP(AI$35,'3.  Distribution Rates'!$C$122:$P$135,9,FALSE)</f>
        <v>0</v>
      </c>
      <c r="AJ581" s="338">
        <f>HLOOKUP(AJ$35,'3.  Distribution Rates'!$C$122:$P$135,9,FALSE)</f>
        <v>0</v>
      </c>
      <c r="AK581" s="338">
        <f>HLOOKUP(AK$35,'3.  Distribution Rates'!$C$122:$P$135,9,FALSE)</f>
        <v>0</v>
      </c>
      <c r="AL581" s="338">
        <f>HLOOKUP(AL$35,'3.  Distribution Rates'!$C$122:$P$135,9,FALSE)</f>
        <v>0</v>
      </c>
      <c r="AM581" s="338">
        <f>HLOOKUP(AM$35,'3.  Distribution Rates'!$C$122:$P$135,9,FALSE)</f>
        <v>0</v>
      </c>
      <c r="AN581" s="338">
        <f>HLOOKUP(AN$35,'3.  Distribution Rates'!$C$122:$P$135,9,FALSE)</f>
        <v>0</v>
      </c>
      <c r="AO581" s="338">
        <f>HLOOKUP(AO$35,'3.  Distribution Rates'!$C$122:$P$135,9,FALSE)</f>
        <v>0</v>
      </c>
      <c r="AP581" s="338">
        <f>HLOOKUP(AP$35,'3.  Distribution Rates'!$C$122:$P$135,9,FALSE)</f>
        <v>0</v>
      </c>
      <c r="AQ581" s="338">
        <f>HLOOKUP(AQ$35,'3.  Distribution Rates'!$C$122:$P$135,9,FALSE)</f>
        <v>0</v>
      </c>
      <c r="AR581" s="338">
        <f>HLOOKUP(AR$35,'3.  Distribution Rates'!$C$122:$P$135,9,FALSE)</f>
        <v>0</v>
      </c>
      <c r="AS581" s="437"/>
    </row>
    <row r="582" spans="1:45" ht="15">
      <c r="B582" s="321" t="s">
        <v>294</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LRAM'!AM140*AE581</f>
        <v>0</v>
      </c>
      <c r="AF582" s="374">
        <f>'4.  2011-2014 LRAM'!AN140*AF581</f>
        <v>0</v>
      </c>
      <c r="AG582" s="374">
        <f>'4.  2011-2014 LRAM'!AO140*AG581</f>
        <v>0</v>
      </c>
      <c r="AH582" s="374">
        <f>'4.  2011-2014 LRAM'!AP140*AH581</f>
        <v>0</v>
      </c>
      <c r="AI582" s="374">
        <f>'4.  2011-2014 LRAM'!AQ140*AI581</f>
        <v>0</v>
      </c>
      <c r="AJ582" s="374">
        <f>'4.  2011-2014 LRAM'!AR140*AJ581</f>
        <v>0</v>
      </c>
      <c r="AK582" s="374">
        <f>'4.  2011-2014 LRAM'!AS140*AK581</f>
        <v>0</v>
      </c>
      <c r="AL582" s="374">
        <f>'4.  2011-2014 LRAM'!AT140*AL581</f>
        <v>0</v>
      </c>
      <c r="AM582" s="374">
        <f>'4.  2011-2014 LRAM'!AU140*AM581</f>
        <v>0</v>
      </c>
      <c r="AN582" s="374">
        <f>'4.  2011-2014 LRAM'!AV140*AN581</f>
        <v>0</v>
      </c>
      <c r="AO582" s="374">
        <f>'4.  2011-2014 LRAM'!AW140*AO581</f>
        <v>0</v>
      </c>
      <c r="AP582" s="374">
        <f>'4.  2011-2014 LRAM'!AX140*AP581</f>
        <v>0</v>
      </c>
      <c r="AQ582" s="374">
        <f>'4.  2011-2014 LRAM'!AY140*AQ581</f>
        <v>0</v>
      </c>
      <c r="AR582" s="374">
        <f>'4.  2011-2014 LRAM'!AZ140*AR581</f>
        <v>0</v>
      </c>
      <c r="AS582" s="615">
        <f t="shared" ref="AS582:AS587" si="1714">SUM(AE582:AR582)</f>
        <v>0</v>
      </c>
    </row>
    <row r="583" spans="1:45" ht="15">
      <c r="B583" s="321" t="s">
        <v>295</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'4.  2011-2014 LRAM'!AM279*AE581</f>
        <v>0</v>
      </c>
      <c r="AF583" s="374">
        <f>'4.  2011-2014 LRAM'!AN279*AF581</f>
        <v>0</v>
      </c>
      <c r="AG583" s="374">
        <f>'4.  2011-2014 LRAM'!AO279*AG581</f>
        <v>0</v>
      </c>
      <c r="AH583" s="374">
        <f>'4.  2011-2014 LRAM'!AP279*AH581</f>
        <v>0</v>
      </c>
      <c r="AI583" s="374">
        <f>'4.  2011-2014 LRAM'!AQ279*AI581</f>
        <v>0</v>
      </c>
      <c r="AJ583" s="374">
        <f>'4.  2011-2014 LRAM'!AR279*AJ581</f>
        <v>0</v>
      </c>
      <c r="AK583" s="374">
        <f>'4.  2011-2014 LRAM'!AS279*AK581</f>
        <v>0</v>
      </c>
      <c r="AL583" s="374">
        <f>'4.  2011-2014 LRAM'!AT279*AL581</f>
        <v>0</v>
      </c>
      <c r="AM583" s="374">
        <f>'4.  2011-2014 LRAM'!AU279*AM581</f>
        <v>0</v>
      </c>
      <c r="AN583" s="374">
        <f>'4.  2011-2014 LRAM'!AV279*AN581</f>
        <v>0</v>
      </c>
      <c r="AO583" s="374">
        <f>'4.  2011-2014 LRAM'!AW279*AO581</f>
        <v>0</v>
      </c>
      <c r="AP583" s="374">
        <f>'4.  2011-2014 LRAM'!AX279*AP581</f>
        <v>0</v>
      </c>
      <c r="AQ583" s="374">
        <f>'4.  2011-2014 LRAM'!AY279*AQ581</f>
        <v>0</v>
      </c>
      <c r="AR583" s="374">
        <f>'4.  2011-2014 LRAM'!AZ279*AR581</f>
        <v>0</v>
      </c>
      <c r="AS583" s="615">
        <f t="shared" si="1714"/>
        <v>0</v>
      </c>
    </row>
    <row r="584" spans="1:45" ht="15">
      <c r="B584" s="321" t="s">
        <v>296</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'4.  2011-2014 LRAM'!AM415*AE581</f>
        <v>0</v>
      </c>
      <c r="AF584" s="374">
        <f>'4.  2011-2014 LRAM'!AN415*AF581</f>
        <v>0</v>
      </c>
      <c r="AG584" s="374">
        <f>'4.  2011-2014 LRAM'!AO415*AG581</f>
        <v>0</v>
      </c>
      <c r="AH584" s="374">
        <f>'4.  2011-2014 LRAM'!AP415*AH581</f>
        <v>0</v>
      </c>
      <c r="AI584" s="374">
        <f>'4.  2011-2014 LRAM'!AQ415*AI581</f>
        <v>0</v>
      </c>
      <c r="AJ584" s="374">
        <f>'4.  2011-2014 LRAM'!AR415*AJ581</f>
        <v>0</v>
      </c>
      <c r="AK584" s="374">
        <f>'4.  2011-2014 LRAM'!AS415*AK581</f>
        <v>0</v>
      </c>
      <c r="AL584" s="374">
        <f>'4.  2011-2014 LRAM'!AT415*AL581</f>
        <v>0</v>
      </c>
      <c r="AM584" s="374">
        <f>'4.  2011-2014 LRAM'!AU415*AM581</f>
        <v>0</v>
      </c>
      <c r="AN584" s="374">
        <f>'4.  2011-2014 LRAM'!AV415*AN581</f>
        <v>0</v>
      </c>
      <c r="AO584" s="374">
        <f>'4.  2011-2014 LRAM'!AW415*AO581</f>
        <v>0</v>
      </c>
      <c r="AP584" s="374">
        <f>'4.  2011-2014 LRAM'!AX415*AP581</f>
        <v>0</v>
      </c>
      <c r="AQ584" s="374">
        <f>'4.  2011-2014 LRAM'!AY415*AQ581</f>
        <v>0</v>
      </c>
      <c r="AR584" s="374">
        <f>'4.  2011-2014 LRAM'!AZ415*AR581</f>
        <v>0</v>
      </c>
      <c r="AS584" s="615">
        <f t="shared" si="1714"/>
        <v>0</v>
      </c>
    </row>
    <row r="585" spans="1:45" ht="15">
      <c r="B585" s="321" t="s">
        <v>297</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'4.  2011-2014 LRAM'!AM552*AE581</f>
        <v>0</v>
      </c>
      <c r="AF585" s="374">
        <f>'4.  2011-2014 LRAM'!AN552*AF581</f>
        <v>0</v>
      </c>
      <c r="AG585" s="374">
        <f>'4.  2011-2014 LRAM'!AO552*AG581</f>
        <v>0</v>
      </c>
      <c r="AH585" s="374">
        <f>'4.  2011-2014 LRAM'!AP552*AH581</f>
        <v>0</v>
      </c>
      <c r="AI585" s="374">
        <f>'4.  2011-2014 LRAM'!AQ552*AI581</f>
        <v>0</v>
      </c>
      <c r="AJ585" s="374">
        <f>'4.  2011-2014 LRAM'!AR552*AJ581</f>
        <v>0</v>
      </c>
      <c r="AK585" s="374">
        <f>'4.  2011-2014 LRAM'!AS552*AK581</f>
        <v>0</v>
      </c>
      <c r="AL585" s="374">
        <f>'4.  2011-2014 LRAM'!AT552*AL581</f>
        <v>0</v>
      </c>
      <c r="AM585" s="374">
        <f>'4.  2011-2014 LRAM'!AU552*AM581</f>
        <v>0</v>
      </c>
      <c r="AN585" s="374">
        <f>'4.  2011-2014 LRAM'!AV552*AN581</f>
        <v>0</v>
      </c>
      <c r="AO585" s="374">
        <f>'4.  2011-2014 LRAM'!AW552*AO581</f>
        <v>0</v>
      </c>
      <c r="AP585" s="374">
        <f>'4.  2011-2014 LRAM'!AX552*AP581</f>
        <v>0</v>
      </c>
      <c r="AQ585" s="374">
        <f>'4.  2011-2014 LRAM'!AY552*AQ581</f>
        <v>0</v>
      </c>
      <c r="AR585" s="374">
        <f>'4.  2011-2014 LRAM'!AZ552*AR581</f>
        <v>0</v>
      </c>
      <c r="AS585" s="615">
        <f t="shared" si="1714"/>
        <v>0</v>
      </c>
    </row>
    <row r="586" spans="1:45" ht="15">
      <c r="B586" s="321" t="s">
        <v>298</v>
      </c>
      <c r="C586" s="342"/>
      <c r="D586" s="306"/>
      <c r="E586" s="276"/>
      <c r="F586" s="276"/>
      <c r="G586" s="276"/>
      <c r="H586" s="276"/>
      <c r="I586" s="276"/>
      <c r="J586" s="276"/>
      <c r="K586" s="276"/>
      <c r="L586" s="276"/>
      <c r="M586" s="276"/>
      <c r="N586" s="276"/>
      <c r="O586" s="276"/>
      <c r="P586" s="276"/>
      <c r="Q586" s="276"/>
      <c r="R586" s="288"/>
      <c r="S586" s="276"/>
      <c r="T586" s="276"/>
      <c r="U586" s="276"/>
      <c r="V586" s="306"/>
      <c r="W586" s="306"/>
      <c r="X586" s="306"/>
      <c r="Y586" s="306"/>
      <c r="Z586" s="276"/>
      <c r="AA586" s="276"/>
      <c r="AB586" s="276"/>
      <c r="AC586" s="276"/>
      <c r="AD586" s="276"/>
      <c r="AE586" s="374">
        <f>AE209*AE581</f>
        <v>0</v>
      </c>
      <c r="AF586" s="374">
        <f t="shared" ref="AF586:AR586" si="1715">AF209*AF581</f>
        <v>0</v>
      </c>
      <c r="AG586" s="374">
        <f t="shared" si="1715"/>
        <v>0</v>
      </c>
      <c r="AH586" s="374">
        <f t="shared" si="1715"/>
        <v>0</v>
      </c>
      <c r="AI586" s="374">
        <f t="shared" si="1715"/>
        <v>0</v>
      </c>
      <c r="AJ586" s="374">
        <f t="shared" si="1715"/>
        <v>0</v>
      </c>
      <c r="AK586" s="374">
        <f t="shared" si="1715"/>
        <v>0</v>
      </c>
      <c r="AL586" s="374">
        <f t="shared" si="1715"/>
        <v>0</v>
      </c>
      <c r="AM586" s="374">
        <f t="shared" si="1715"/>
        <v>0</v>
      </c>
      <c r="AN586" s="374">
        <f t="shared" si="1715"/>
        <v>0</v>
      </c>
      <c r="AO586" s="374">
        <f t="shared" si="1715"/>
        <v>0</v>
      </c>
      <c r="AP586" s="374">
        <f t="shared" si="1715"/>
        <v>0</v>
      </c>
      <c r="AQ586" s="374">
        <f t="shared" si="1715"/>
        <v>0</v>
      </c>
      <c r="AR586" s="374">
        <f t="shared" si="1715"/>
        <v>0</v>
      </c>
      <c r="AS586" s="615">
        <f t="shared" si="1714"/>
        <v>0</v>
      </c>
    </row>
    <row r="587" spans="1:45" ht="15">
      <c r="B587" s="321" t="s">
        <v>299</v>
      </c>
      <c r="C587" s="342"/>
      <c r="D587" s="306"/>
      <c r="E587" s="276"/>
      <c r="F587" s="276"/>
      <c r="G587" s="276"/>
      <c r="H587" s="276"/>
      <c r="I587" s="276"/>
      <c r="J587" s="276"/>
      <c r="K587" s="276"/>
      <c r="L587" s="276"/>
      <c r="M587" s="276"/>
      <c r="N587" s="276"/>
      <c r="O587" s="276"/>
      <c r="P587" s="276"/>
      <c r="Q587" s="276"/>
      <c r="R587" s="288"/>
      <c r="S587" s="276"/>
      <c r="T587" s="276"/>
      <c r="U587" s="276"/>
      <c r="V587" s="306"/>
      <c r="W587" s="306"/>
      <c r="X587" s="306"/>
      <c r="Y587" s="306"/>
      <c r="Z587" s="276"/>
      <c r="AA587" s="276"/>
      <c r="AB587" s="276"/>
      <c r="AC587" s="276"/>
      <c r="AD587" s="276"/>
      <c r="AE587" s="374">
        <f>AE399*AE581</f>
        <v>4949.4071999999996</v>
      </c>
      <c r="AF587" s="374">
        <f t="shared" ref="AF587:AR587" si="1716">AF399*AF581</f>
        <v>2345.8420185999998</v>
      </c>
      <c r="AG587" s="374">
        <f t="shared" si="1716"/>
        <v>127.66029672000001</v>
      </c>
      <c r="AH587" s="374">
        <f t="shared" si="1716"/>
        <v>0</v>
      </c>
      <c r="AI587" s="374">
        <f t="shared" si="1716"/>
        <v>0</v>
      </c>
      <c r="AJ587" s="374">
        <f t="shared" si="1716"/>
        <v>0</v>
      </c>
      <c r="AK587" s="374">
        <f t="shared" si="1716"/>
        <v>0</v>
      </c>
      <c r="AL587" s="374">
        <f t="shared" si="1716"/>
        <v>0</v>
      </c>
      <c r="AM587" s="374">
        <f t="shared" si="1716"/>
        <v>0</v>
      </c>
      <c r="AN587" s="374">
        <f t="shared" si="1716"/>
        <v>0</v>
      </c>
      <c r="AO587" s="374">
        <f t="shared" si="1716"/>
        <v>0</v>
      </c>
      <c r="AP587" s="374">
        <f t="shared" si="1716"/>
        <v>0</v>
      </c>
      <c r="AQ587" s="374">
        <f t="shared" si="1716"/>
        <v>0</v>
      </c>
      <c r="AR587" s="374">
        <f t="shared" si="1716"/>
        <v>0</v>
      </c>
      <c r="AS587" s="615">
        <f t="shared" si="1714"/>
        <v>7422.9095153199996</v>
      </c>
    </row>
    <row r="588" spans="1:45" ht="15">
      <c r="B588" s="321" t="s">
        <v>300</v>
      </c>
      <c r="C588" s="342"/>
      <c r="D588" s="306"/>
      <c r="E588" s="276"/>
      <c r="F588" s="276"/>
      <c r="G588" s="276"/>
      <c r="H588" s="276"/>
      <c r="I588" s="276"/>
      <c r="J588" s="276"/>
      <c r="K588" s="276"/>
      <c r="L588" s="276"/>
      <c r="M588" s="276"/>
      <c r="N588" s="276"/>
      <c r="O588" s="276"/>
      <c r="P588" s="276"/>
      <c r="Q588" s="276"/>
      <c r="R588" s="288"/>
      <c r="S588" s="276"/>
      <c r="T588" s="276"/>
      <c r="U588" s="276"/>
      <c r="V588" s="306"/>
      <c r="W588" s="306"/>
      <c r="X588" s="306"/>
      <c r="Y588" s="306"/>
      <c r="Z588" s="276"/>
      <c r="AA588" s="276"/>
      <c r="AB588" s="276"/>
      <c r="AC588" s="276"/>
      <c r="AD588" s="276"/>
      <c r="AE588" s="374">
        <f>AE578*AE581</f>
        <v>11567.780291089884</v>
      </c>
      <c r="AF588" s="374">
        <f t="shared" ref="AF588:AR588" si="1717">AF578*AF581</f>
        <v>7296.3295265766037</v>
      </c>
      <c r="AG588" s="374">
        <f t="shared" si="1717"/>
        <v>1179.5991556800002</v>
      </c>
      <c r="AH588" s="374">
        <f t="shared" si="1717"/>
        <v>0</v>
      </c>
      <c r="AI588" s="374">
        <f t="shared" si="1717"/>
        <v>0</v>
      </c>
      <c r="AJ588" s="374">
        <f t="shared" si="1717"/>
        <v>0</v>
      </c>
      <c r="AK588" s="374">
        <f t="shared" si="1717"/>
        <v>0</v>
      </c>
      <c r="AL588" s="374">
        <f t="shared" si="1717"/>
        <v>0</v>
      </c>
      <c r="AM588" s="374">
        <f t="shared" si="1717"/>
        <v>0</v>
      </c>
      <c r="AN588" s="374">
        <f t="shared" si="1717"/>
        <v>0</v>
      </c>
      <c r="AO588" s="374">
        <f t="shared" si="1717"/>
        <v>0</v>
      </c>
      <c r="AP588" s="374">
        <f t="shared" si="1717"/>
        <v>0</v>
      </c>
      <c r="AQ588" s="374">
        <f t="shared" si="1717"/>
        <v>0</v>
      </c>
      <c r="AR588" s="374">
        <f t="shared" si="1717"/>
        <v>0</v>
      </c>
      <c r="AS588" s="615">
        <f>SUM(AE588:AR588)</f>
        <v>20043.708973346489</v>
      </c>
    </row>
    <row r="589" spans="1:45" ht="15.6">
      <c r="B589" s="346" t="s">
        <v>301</v>
      </c>
      <c r="C589" s="342"/>
      <c r="D589" s="333"/>
      <c r="E589" s="331"/>
      <c r="F589" s="331"/>
      <c r="G589" s="331"/>
      <c r="H589" s="331"/>
      <c r="I589" s="331"/>
      <c r="J589" s="331"/>
      <c r="K589" s="331"/>
      <c r="L589" s="331"/>
      <c r="M589" s="331"/>
      <c r="N589" s="331"/>
      <c r="O589" s="331"/>
      <c r="P589" s="331"/>
      <c r="Q589" s="331"/>
      <c r="R589" s="297"/>
      <c r="S589" s="331"/>
      <c r="T589" s="331"/>
      <c r="U589" s="331"/>
      <c r="V589" s="333"/>
      <c r="W589" s="333"/>
      <c r="X589" s="333"/>
      <c r="Y589" s="333"/>
      <c r="Z589" s="331"/>
      <c r="AA589" s="331"/>
      <c r="AB589" s="331"/>
      <c r="AC589" s="331"/>
      <c r="AD589" s="331"/>
      <c r="AE589" s="343">
        <f>SUM(AE582:AE588)</f>
        <v>16517.187491089884</v>
      </c>
      <c r="AF589" s="343">
        <f>SUM(AF582:AF588)</f>
        <v>9642.1715451766031</v>
      </c>
      <c r="AG589" s="343">
        <f t="shared" ref="AG589:AK589" si="1718">SUM(AG582:AG588)</f>
        <v>1307.2594524000001</v>
      </c>
      <c r="AH589" s="343">
        <f t="shared" si="1718"/>
        <v>0</v>
      </c>
      <c r="AI589" s="343">
        <f t="shared" si="1718"/>
        <v>0</v>
      </c>
      <c r="AJ589" s="343">
        <f>SUM(AJ582:AJ588)</f>
        <v>0</v>
      </c>
      <c r="AK589" s="343">
        <f t="shared" si="1718"/>
        <v>0</v>
      </c>
      <c r="AL589" s="343">
        <f>SUM(AL582:AL588)</f>
        <v>0</v>
      </c>
      <c r="AM589" s="343">
        <f>SUM(AM582:AM588)</f>
        <v>0</v>
      </c>
      <c r="AN589" s="343">
        <f t="shared" ref="AN589:AR589" si="1719">SUM(AN582:AN588)</f>
        <v>0</v>
      </c>
      <c r="AO589" s="343">
        <f t="shared" si="1719"/>
        <v>0</v>
      </c>
      <c r="AP589" s="343">
        <f>SUM(AP582:AP588)</f>
        <v>0</v>
      </c>
      <c r="AQ589" s="343">
        <f t="shared" si="1719"/>
        <v>0</v>
      </c>
      <c r="AR589" s="343">
        <f t="shared" si="1719"/>
        <v>0</v>
      </c>
      <c r="AS589" s="403">
        <f>SUM(AS582:AS588)</f>
        <v>27466.618488666489</v>
      </c>
    </row>
    <row r="590" spans="1:45" ht="15.6">
      <c r="B590" s="346" t="s">
        <v>302</v>
      </c>
      <c r="C590" s="342"/>
      <c r="D590" s="347"/>
      <c r="E590" s="331"/>
      <c r="F590" s="331"/>
      <c r="G590" s="331"/>
      <c r="H590" s="331"/>
      <c r="I590" s="331"/>
      <c r="J590" s="331"/>
      <c r="K590" s="331"/>
      <c r="L590" s="331"/>
      <c r="M590" s="331"/>
      <c r="N590" s="331"/>
      <c r="O590" s="331"/>
      <c r="P590" s="331"/>
      <c r="Q590" s="331"/>
      <c r="R590" s="297"/>
      <c r="S590" s="331"/>
      <c r="T590" s="331"/>
      <c r="U590" s="331"/>
      <c r="V590" s="333"/>
      <c r="W590" s="333"/>
      <c r="X590" s="333"/>
      <c r="Y590" s="333"/>
      <c r="Z590" s="331"/>
      <c r="AA590" s="331"/>
      <c r="AB590" s="331"/>
      <c r="AC590" s="331"/>
      <c r="AD590" s="331"/>
      <c r="AE590" s="344">
        <f>AE579*AE581</f>
        <v>4547.1463999999996</v>
      </c>
      <c r="AF590" s="344">
        <f t="shared" ref="AF590:AK590" si="1720">AF579*AF581</f>
        <v>2081.9189993999998</v>
      </c>
      <c r="AG590" s="344">
        <f t="shared" si="1720"/>
        <v>93.443784720000011</v>
      </c>
      <c r="AH590" s="344">
        <f t="shared" si="1720"/>
        <v>5413.8565550000003</v>
      </c>
      <c r="AI590" s="344">
        <f t="shared" si="1720"/>
        <v>0</v>
      </c>
      <c r="AJ590" s="344">
        <f>AJ579*AJ581</f>
        <v>0</v>
      </c>
      <c r="AK590" s="344">
        <f t="shared" si="1720"/>
        <v>0</v>
      </c>
      <c r="AL590" s="344">
        <f>AL579*AL581</f>
        <v>0</v>
      </c>
      <c r="AM590" s="344">
        <f t="shared" ref="AM590:AR590" si="1721">AM579*AM581</f>
        <v>0</v>
      </c>
      <c r="AN590" s="344">
        <f t="shared" si="1721"/>
        <v>0</v>
      </c>
      <c r="AO590" s="344">
        <f t="shared" si="1721"/>
        <v>0</v>
      </c>
      <c r="AP590" s="344">
        <f>AP579*AP581</f>
        <v>0</v>
      </c>
      <c r="AQ590" s="344">
        <f>AQ579*AQ581</f>
        <v>0</v>
      </c>
      <c r="AR590" s="344">
        <f t="shared" si="1721"/>
        <v>0</v>
      </c>
      <c r="AS590" s="403">
        <f>SUM(AE590:AR590)</f>
        <v>12136.365739119999</v>
      </c>
    </row>
    <row r="591" spans="1:45" ht="15.6">
      <c r="B591" s="346" t="s">
        <v>303</v>
      </c>
      <c r="C591" s="342"/>
      <c r="D591" s="347"/>
      <c r="E591" s="331"/>
      <c r="F591" s="331"/>
      <c r="G591" s="331"/>
      <c r="H591" s="331"/>
      <c r="I591" s="331"/>
      <c r="J591" s="331"/>
      <c r="K591" s="331"/>
      <c r="L591" s="331"/>
      <c r="M591" s="331"/>
      <c r="N591" s="331"/>
      <c r="O591" s="331"/>
      <c r="P591" s="331"/>
      <c r="Q591" s="331"/>
      <c r="R591" s="297"/>
      <c r="S591" s="331"/>
      <c r="T591" s="331"/>
      <c r="U591" s="331"/>
      <c r="V591" s="347"/>
      <c r="W591" s="347"/>
      <c r="X591" s="347"/>
      <c r="Y591" s="347"/>
      <c r="Z591" s="331"/>
      <c r="AA591" s="331"/>
      <c r="AB591" s="331"/>
      <c r="AC591" s="331"/>
      <c r="AD591" s="331"/>
      <c r="AE591" s="348"/>
      <c r="AF591" s="348"/>
      <c r="AG591" s="348"/>
      <c r="AH591" s="348"/>
      <c r="AI591" s="348"/>
      <c r="AJ591" s="348"/>
      <c r="AK591" s="348"/>
      <c r="AL591" s="348"/>
      <c r="AM591" s="348"/>
      <c r="AN591" s="348"/>
      <c r="AO591" s="348"/>
      <c r="AP591" s="348"/>
      <c r="AQ591" s="348"/>
      <c r="AR591" s="348"/>
      <c r="AS591" s="403">
        <f>AS589-AS590</f>
        <v>15330.252749546489</v>
      </c>
    </row>
    <row r="592" spans="1:45" ht="15">
      <c r="B592" s="321"/>
      <c r="C592" s="347"/>
      <c r="D592" s="347"/>
      <c r="E592" s="331"/>
      <c r="F592" s="331"/>
      <c r="G592" s="331"/>
      <c r="H592" s="331"/>
      <c r="I592" s="331"/>
      <c r="J592" s="331"/>
      <c r="K592" s="331"/>
      <c r="L592" s="331"/>
      <c r="M592" s="331"/>
      <c r="N592" s="331"/>
      <c r="O592" s="331"/>
      <c r="P592" s="331"/>
      <c r="Q592" s="331"/>
      <c r="R592" s="297"/>
      <c r="S592" s="331"/>
      <c r="T592" s="331"/>
      <c r="U592" s="331"/>
      <c r="V592" s="347"/>
      <c r="W592" s="342"/>
      <c r="X592" s="347"/>
      <c r="Y592" s="347"/>
      <c r="Z592" s="331"/>
      <c r="AA592" s="331"/>
      <c r="AB592" s="331"/>
      <c r="AC592" s="331"/>
      <c r="AD592" s="331"/>
      <c r="AE592" s="349"/>
      <c r="AF592" s="349"/>
      <c r="AG592" s="349"/>
      <c r="AH592" s="349"/>
      <c r="AI592" s="349"/>
      <c r="AJ592" s="349"/>
      <c r="AK592" s="349"/>
      <c r="AL592" s="349"/>
      <c r="AM592" s="349"/>
      <c r="AN592" s="349"/>
      <c r="AO592" s="349"/>
      <c r="AP592" s="349"/>
      <c r="AQ592" s="349"/>
      <c r="AR592" s="349"/>
      <c r="AS592" s="345"/>
    </row>
    <row r="593" spans="2:45" ht="15">
      <c r="B593" s="435" t="s">
        <v>304</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SUMPRODUCT($E$418:$E$576,AE418:AE576)</f>
        <v>690055.09611182369</v>
      </c>
      <c r="AF593" s="288">
        <f>SUMPRODUCT($E$418:$E$576,AF418:AF576)</f>
        <v>714581.44554852275</v>
      </c>
      <c r="AG593" s="288">
        <f>IF(AG416="kw",SUMPRODUCT($Q$418:$Q$576,$S$418:$S$576,AG418:AG576),SUMPRODUCT($E$418:$E$576,AG418:AG576))</f>
        <v>562.62480000000005</v>
      </c>
      <c r="AH593" s="288">
        <f t="shared" ref="AH593:AR593" si="1722">IF(AH416="kw",SUMPRODUCT($Q$418:$Q$576,$S$418:$S$576,AH418:AH576),SUMPRODUCT($E$418:$E$576,AH418:AH576))</f>
        <v>0</v>
      </c>
      <c r="AI593" s="288">
        <f t="shared" si="1722"/>
        <v>0</v>
      </c>
      <c r="AJ593" s="288">
        <f t="shared" si="1722"/>
        <v>0</v>
      </c>
      <c r="AK593" s="288">
        <f t="shared" si="1722"/>
        <v>0</v>
      </c>
      <c r="AL593" s="288">
        <f t="shared" si="1722"/>
        <v>0</v>
      </c>
      <c r="AM593" s="288">
        <f t="shared" si="1722"/>
        <v>0</v>
      </c>
      <c r="AN593" s="288">
        <f t="shared" si="1722"/>
        <v>0</v>
      </c>
      <c r="AO593" s="288">
        <f t="shared" si="1722"/>
        <v>0</v>
      </c>
      <c r="AP593" s="288">
        <f t="shared" si="1722"/>
        <v>0</v>
      </c>
      <c r="AQ593" s="288">
        <f t="shared" si="1722"/>
        <v>0</v>
      </c>
      <c r="AR593" s="288">
        <f t="shared" si="1722"/>
        <v>0</v>
      </c>
      <c r="AS593" s="334"/>
    </row>
    <row r="594" spans="2:45" ht="15">
      <c r="B594" s="435" t="s">
        <v>305</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SUMPRODUCT($F$418:$F$576,AE418:AE576)</f>
        <v>688258.92671094718</v>
      </c>
      <c r="AF594" s="288">
        <f>SUMPRODUCT($F$418:$F$576,AF418:AF576)</f>
        <v>698985.8818485958</v>
      </c>
      <c r="AG594" s="288">
        <f>IF(AG416="kw",SUMPRODUCT($Q$418:$Q$576,$T$418:$T$576,AG418:AG576),SUMPRODUCT($F$418:$F$576,AG418:AG576))</f>
        <v>562.00545314004023</v>
      </c>
      <c r="AH594" s="288">
        <f t="shared" ref="AH594:AR594" si="1723">IF(AH416="kw",SUMPRODUCT($Q$418:$Q$576,$T$418:$T$576,AH418:AH576),SUMPRODUCT($F$418:$F$576,AH418:AH576))</f>
        <v>0</v>
      </c>
      <c r="AI594" s="288">
        <f t="shared" si="1723"/>
        <v>0</v>
      </c>
      <c r="AJ594" s="288">
        <f t="shared" si="1723"/>
        <v>0</v>
      </c>
      <c r="AK594" s="288">
        <f t="shared" si="1723"/>
        <v>0</v>
      </c>
      <c r="AL594" s="288">
        <f t="shared" si="1723"/>
        <v>0</v>
      </c>
      <c r="AM594" s="288">
        <f t="shared" si="1723"/>
        <v>0</v>
      </c>
      <c r="AN594" s="288">
        <f t="shared" si="1723"/>
        <v>0</v>
      </c>
      <c r="AO594" s="288">
        <f t="shared" si="1723"/>
        <v>0</v>
      </c>
      <c r="AP594" s="288">
        <f t="shared" si="1723"/>
        <v>0</v>
      </c>
      <c r="AQ594" s="288">
        <f t="shared" si="1723"/>
        <v>0</v>
      </c>
      <c r="AR594" s="288">
        <f t="shared" si="1723"/>
        <v>0</v>
      </c>
      <c r="AS594" s="334"/>
    </row>
    <row r="595" spans="2:45" ht="15">
      <c r="B595" s="435" t="s">
        <v>306</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SUMPRODUCT($G$418:$G$576,AE418:AE576)</f>
        <v>686462.75631656009</v>
      </c>
      <c r="AF595" s="288">
        <f>SUMPRODUCT($G$418:$G$576,AF418:AF576)</f>
        <v>698858.12168409035</v>
      </c>
      <c r="AG595" s="288">
        <f>IF(AG416="kw",SUMPRODUCT($Q$418:$Q$576,$U$418:$U$576,AG418:AG576),SUMPRODUCT($G$418:$G$576,AG418:AG576))</f>
        <v>562.00545314004023</v>
      </c>
      <c r="AH595" s="288">
        <f t="shared" ref="AH595:AR595" si="1724">IF(AH416="kw",SUMPRODUCT($Q$418:$Q$576,$U$418:$U$576,AH418:AH576),SUMPRODUCT($G$418:$G$576,AH418:AH576))</f>
        <v>0</v>
      </c>
      <c r="AI595" s="288">
        <f t="shared" si="1724"/>
        <v>0</v>
      </c>
      <c r="AJ595" s="288">
        <f t="shared" si="1724"/>
        <v>0</v>
      </c>
      <c r="AK595" s="288">
        <f t="shared" si="1724"/>
        <v>0</v>
      </c>
      <c r="AL595" s="288">
        <f t="shared" si="1724"/>
        <v>0</v>
      </c>
      <c r="AM595" s="288">
        <f t="shared" si="1724"/>
        <v>0</v>
      </c>
      <c r="AN595" s="288">
        <f t="shared" si="1724"/>
        <v>0</v>
      </c>
      <c r="AO595" s="288">
        <f t="shared" si="1724"/>
        <v>0</v>
      </c>
      <c r="AP595" s="288">
        <f t="shared" si="1724"/>
        <v>0</v>
      </c>
      <c r="AQ595" s="288">
        <f t="shared" si="1724"/>
        <v>0</v>
      </c>
      <c r="AR595" s="288">
        <f t="shared" si="1724"/>
        <v>0</v>
      </c>
      <c r="AS595" s="334"/>
    </row>
    <row r="596" spans="2:45" ht="15">
      <c r="B596" s="435" t="s">
        <v>828</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SUMPRODUCT($H$418:$H$576,AE418:AE576)</f>
        <v>686462.6872550759</v>
      </c>
      <c r="AF596" s="288">
        <f>SUMPRODUCT($H$418:$H$576,AF418:AF576)</f>
        <v>698857.76564846782</v>
      </c>
      <c r="AG596" s="288">
        <f>IF(AG416="kw",SUMPRODUCT($Q$418:$Q$576,$V$418:$V$576,AG418:AG576),SUMPRODUCT($H$418:$H$576,AG418:AG576))</f>
        <v>562.00545314004023</v>
      </c>
      <c r="AH596" s="288">
        <f t="shared" ref="AH596:AR596" si="1725">IF(AH416="kw",SUMPRODUCT($Q$418:$Q$576,$V$418:$V$576,AH418:AH576),SUMPRODUCT($H$418:$H$576,AH418:AH576))</f>
        <v>0</v>
      </c>
      <c r="AI596" s="288">
        <f t="shared" si="1725"/>
        <v>0</v>
      </c>
      <c r="AJ596" s="288">
        <f t="shared" si="1725"/>
        <v>0</v>
      </c>
      <c r="AK596" s="288">
        <f t="shared" si="1725"/>
        <v>0</v>
      </c>
      <c r="AL596" s="288">
        <f t="shared" si="1725"/>
        <v>0</v>
      </c>
      <c r="AM596" s="288">
        <f t="shared" si="1725"/>
        <v>0</v>
      </c>
      <c r="AN596" s="288">
        <f t="shared" si="1725"/>
        <v>0</v>
      </c>
      <c r="AO596" s="288">
        <f t="shared" si="1725"/>
        <v>0</v>
      </c>
      <c r="AP596" s="288">
        <f t="shared" si="1725"/>
        <v>0</v>
      </c>
      <c r="AQ596" s="288">
        <f t="shared" si="1725"/>
        <v>0</v>
      </c>
      <c r="AR596" s="288">
        <f t="shared" si="1725"/>
        <v>0</v>
      </c>
      <c r="AS596" s="334"/>
    </row>
    <row r="597" spans="2:45" ht="15">
      <c r="B597" s="435" t="s">
        <v>843</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SUMPRODUCT($I$418:$I$576,AE418:AE576)</f>
        <v>682620.6872550759</v>
      </c>
      <c r="AF597" s="288">
        <f>SUMPRODUCT($I$418:$I$576,AF418:AF576)</f>
        <v>683529.05733532936</v>
      </c>
      <c r="AG597" s="288">
        <f>IF(AG416="kw",SUMPRODUCT($Q$418:$Q$576,$W$418:$W$576,AG418:AG576),SUMPRODUCT($I$418:$I$576,AG418:AG576))</f>
        <v>552.72732298954929</v>
      </c>
      <c r="AH597" s="288">
        <f t="shared" ref="AH597:AR597" si="1726">IF(AH416="kw",SUMPRODUCT($Q$418:$Q$576,$W$418:$W$576,AH418:AH576),SUMPRODUCT($I$418:$I$576,AH418:AH576))</f>
        <v>0</v>
      </c>
      <c r="AI597" s="288">
        <f t="shared" si="1726"/>
        <v>0</v>
      </c>
      <c r="AJ597" s="288">
        <f t="shared" si="1726"/>
        <v>0</v>
      </c>
      <c r="AK597" s="288">
        <f t="shared" si="1726"/>
        <v>0</v>
      </c>
      <c r="AL597" s="288">
        <f t="shared" si="1726"/>
        <v>0</v>
      </c>
      <c r="AM597" s="288">
        <f t="shared" si="1726"/>
        <v>0</v>
      </c>
      <c r="AN597" s="288">
        <f t="shared" si="1726"/>
        <v>0</v>
      </c>
      <c r="AO597" s="288">
        <f t="shared" si="1726"/>
        <v>0</v>
      </c>
      <c r="AP597" s="288">
        <f t="shared" si="1726"/>
        <v>0</v>
      </c>
      <c r="AQ597" s="288">
        <f t="shared" si="1726"/>
        <v>0</v>
      </c>
      <c r="AR597" s="288">
        <f t="shared" si="1726"/>
        <v>0</v>
      </c>
      <c r="AS597" s="334"/>
    </row>
    <row r="598" spans="2:45" ht="15">
      <c r="B598" s="435" t="s">
        <v>844</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c r="AF598" s="288"/>
      <c r="AG598" s="288"/>
      <c r="AH598" s="288"/>
      <c r="AI598" s="288">
        <f t="shared" ref="AI598:AR598" si="1727">IF(AI416="kw",SUMPRODUCT($Q$418:$Q$576,$X$418:$X$576,AI418:AI576),SUMPRODUCT($J$418:$J$576,AI418:AI576))</f>
        <v>0</v>
      </c>
      <c r="AJ598" s="288">
        <f t="shared" si="1727"/>
        <v>0</v>
      </c>
      <c r="AK598" s="288">
        <f t="shared" si="1727"/>
        <v>0</v>
      </c>
      <c r="AL598" s="288">
        <f t="shared" si="1727"/>
        <v>0</v>
      </c>
      <c r="AM598" s="288">
        <f t="shared" si="1727"/>
        <v>0</v>
      </c>
      <c r="AN598" s="288">
        <f t="shared" si="1727"/>
        <v>0</v>
      </c>
      <c r="AO598" s="288">
        <f t="shared" si="1727"/>
        <v>0</v>
      </c>
      <c r="AP598" s="288">
        <f t="shared" si="1727"/>
        <v>0</v>
      </c>
      <c r="AQ598" s="288">
        <f t="shared" si="1727"/>
        <v>0</v>
      </c>
      <c r="AR598" s="288">
        <f t="shared" si="1727"/>
        <v>0</v>
      </c>
      <c r="AS598" s="334"/>
    </row>
    <row r="599" spans="2:45" ht="15">
      <c r="B599" s="435" t="s">
        <v>845</v>
      </c>
      <c r="C599" s="301"/>
      <c r="D599" s="276"/>
      <c r="E599" s="276"/>
      <c r="F599" s="276"/>
      <c r="G599" s="276"/>
      <c r="H599" s="276"/>
      <c r="I599" s="276"/>
      <c r="J599" s="276"/>
      <c r="K599" s="276"/>
      <c r="L599" s="276"/>
      <c r="M599" s="276"/>
      <c r="N599" s="276"/>
      <c r="O599" s="276"/>
      <c r="P599" s="276"/>
      <c r="Q599" s="276"/>
      <c r="R599" s="354"/>
      <c r="S599" s="276"/>
      <c r="T599" s="276"/>
      <c r="U599" s="276"/>
      <c r="V599" s="301"/>
      <c r="W599" s="306"/>
      <c r="X599" s="306"/>
      <c r="Y599" s="276"/>
      <c r="Z599" s="276"/>
      <c r="AA599" s="306"/>
      <c r="AB599" s="306"/>
      <c r="AC599" s="306"/>
      <c r="AD599" s="306"/>
      <c r="AE599" s="288"/>
      <c r="AF599" s="288"/>
      <c r="AG599" s="288"/>
      <c r="AH599" s="288"/>
      <c r="AI599" s="288">
        <f t="shared" ref="AI599:AR599" si="1728">IF(AI416="kw",SUMPRODUCT($Q$418:$Q$576,$Y$418:$Y$576,AI418:AI576),SUMPRODUCT($K$418:$K$576,AI418:AI576))</f>
        <v>0</v>
      </c>
      <c r="AJ599" s="288">
        <f t="shared" si="1728"/>
        <v>0</v>
      </c>
      <c r="AK599" s="288">
        <f t="shared" si="1728"/>
        <v>0</v>
      </c>
      <c r="AL599" s="288">
        <f t="shared" si="1728"/>
        <v>0</v>
      </c>
      <c r="AM599" s="288">
        <f t="shared" si="1728"/>
        <v>0</v>
      </c>
      <c r="AN599" s="288">
        <f t="shared" si="1728"/>
        <v>0</v>
      </c>
      <c r="AO599" s="288">
        <f t="shared" si="1728"/>
        <v>0</v>
      </c>
      <c r="AP599" s="288">
        <f t="shared" si="1728"/>
        <v>0</v>
      </c>
      <c r="AQ599" s="288">
        <f t="shared" si="1728"/>
        <v>0</v>
      </c>
      <c r="AR599" s="288">
        <f t="shared" si="1728"/>
        <v>0</v>
      </c>
      <c r="AS599" s="334"/>
    </row>
    <row r="600" spans="2:45" ht="15">
      <c r="B600" s="435" t="s">
        <v>846</v>
      </c>
      <c r="C600" s="301"/>
      <c r="D600" s="276"/>
      <c r="E600" s="276"/>
      <c r="F600" s="276"/>
      <c r="G600" s="276"/>
      <c r="H600" s="276"/>
      <c r="I600" s="276"/>
      <c r="J600" s="276"/>
      <c r="K600" s="276"/>
      <c r="L600" s="276"/>
      <c r="M600" s="276"/>
      <c r="N600" s="276"/>
      <c r="O600" s="276"/>
      <c r="P600" s="276"/>
      <c r="Q600" s="276"/>
      <c r="R600" s="354"/>
      <c r="S600" s="276"/>
      <c r="T600" s="276"/>
      <c r="U600" s="276"/>
      <c r="V600" s="301"/>
      <c r="W600" s="306"/>
      <c r="X600" s="306"/>
      <c r="Y600" s="276"/>
      <c r="Z600" s="276"/>
      <c r="AA600" s="306"/>
      <c r="AB600" s="306"/>
      <c r="AC600" s="306"/>
      <c r="AD600" s="306"/>
      <c r="AE600" s="288"/>
      <c r="AF600" s="288"/>
      <c r="AG600" s="288"/>
      <c r="AH600" s="288"/>
      <c r="AI600" s="288">
        <f t="shared" ref="AI600:AR600" si="1729">IF(AI416="kw",SUMPRODUCT($Q$418:$Q$576,$Z$418:$Z$576,AI418:AI576),SUMPRODUCT($L$418:$L$576,AI418:AI576))</f>
        <v>0</v>
      </c>
      <c r="AJ600" s="288">
        <f t="shared" si="1729"/>
        <v>0</v>
      </c>
      <c r="AK600" s="288">
        <f t="shared" si="1729"/>
        <v>0</v>
      </c>
      <c r="AL600" s="288">
        <f t="shared" si="1729"/>
        <v>0</v>
      </c>
      <c r="AM600" s="288">
        <f t="shared" si="1729"/>
        <v>0</v>
      </c>
      <c r="AN600" s="288">
        <f t="shared" si="1729"/>
        <v>0</v>
      </c>
      <c r="AO600" s="288">
        <f t="shared" si="1729"/>
        <v>0</v>
      </c>
      <c r="AP600" s="288">
        <f t="shared" si="1729"/>
        <v>0</v>
      </c>
      <c r="AQ600" s="288">
        <f t="shared" si="1729"/>
        <v>0</v>
      </c>
      <c r="AR600" s="288">
        <f t="shared" si="1729"/>
        <v>0</v>
      </c>
      <c r="AS600" s="334"/>
    </row>
    <row r="601" spans="2:45" ht="15">
      <c r="B601" s="435" t="s">
        <v>847</v>
      </c>
      <c r="C601" s="301"/>
      <c r="D601" s="276"/>
      <c r="E601" s="276"/>
      <c r="F601" s="276"/>
      <c r="G601" s="276"/>
      <c r="H601" s="276"/>
      <c r="I601" s="276"/>
      <c r="J601" s="276"/>
      <c r="K601" s="276"/>
      <c r="L601" s="276"/>
      <c r="M601" s="276"/>
      <c r="N601" s="276"/>
      <c r="O601" s="276"/>
      <c r="P601" s="276"/>
      <c r="Q601" s="276"/>
      <c r="R601" s="354"/>
      <c r="S601" s="276"/>
      <c r="T601" s="276"/>
      <c r="U601" s="276"/>
      <c r="V601" s="301"/>
      <c r="W601" s="306"/>
      <c r="X601" s="306"/>
      <c r="Y601" s="276"/>
      <c r="Z601" s="276"/>
      <c r="AA601" s="306"/>
      <c r="AB601" s="306"/>
      <c r="AC601" s="306"/>
      <c r="AD601" s="306"/>
      <c r="AE601" s="288"/>
      <c r="AF601" s="288"/>
      <c r="AG601" s="288"/>
      <c r="AH601" s="288"/>
      <c r="AI601" s="288">
        <f>IF(AI416="kw",SUMPRODUCT($Q$418:$Q$576,$AA$418:$AA$576,AG422AG425:AI418:AI576),SUMPRODUCT($M$418:$M$576,AI418:AI576))</f>
        <v>0</v>
      </c>
      <c r="AJ601" s="288">
        <f>IF(AJ416="kw",SUMPRODUCT($Q$418:$Q$576,$AA$418:$AA$576,AG422AG425:AJ418:AJ576),SUMPRODUCT($M$418:$M$576,AJ418:AJ576))</f>
        <v>0</v>
      </c>
      <c r="AK601" s="288">
        <f>IF(AK416="kw",SUMPRODUCT($Q$418:$Q$576,$AA$418:$AA$576,AG422AG425:AK418:AK576),SUMPRODUCT($M$418:$M$576,AK418:AK576))</f>
        <v>0</v>
      </c>
      <c r="AL601" s="288">
        <f>IF(AL416="kw",SUMPRODUCT($Q$418:$Q$576,$AA$418:$AA$576,AG422AG425:AL418:AL576),SUMPRODUCT($M$418:$M$576,AL418:AL576))</f>
        <v>0</v>
      </c>
      <c r="AM601" s="288">
        <f>IF(AM416="kw",SUMPRODUCT($Q$418:$Q$576,$AA$418:$AA$576,AG422AG425:AM418:AM576),SUMPRODUCT($M$418:$M$576,AM418:AM576))</f>
        <v>0</v>
      </c>
      <c r="AN601" s="288">
        <f>IF(AN416="kw",SUMPRODUCT($Q$418:$Q$576,$AA$418:$AA$576,AG422AG425:AN418:AN576),SUMPRODUCT($M$418:$M$576,AN418:AN576))</f>
        <v>0</v>
      </c>
      <c r="AO601" s="288">
        <f>IF(AO416="kw",SUMPRODUCT($Q$418:$Q$576,$AA$418:$AA$576,AG422AG425:AO418:AO576),SUMPRODUCT($M$418:$M$576,AO418:AO576))</f>
        <v>0</v>
      </c>
      <c r="AP601" s="288">
        <f>IF(AP416="kw",SUMPRODUCT($Q$418:$Q$576,$AA$418:$AA$576,AG422AG425:AP418:AP576),SUMPRODUCT($M$418:$M$576,AP418:AP576))</f>
        <v>0</v>
      </c>
      <c r="AQ601" s="288">
        <f>IF(AQ416="kw",SUMPRODUCT($Q$418:$Q$576,$AA$418:$AA$576,AG422AG425:AQ418:AQ576),SUMPRODUCT($M$418:$M$576,AQ418:AQ576))</f>
        <v>0</v>
      </c>
      <c r="AR601" s="288">
        <f>IF(AR416="kw",SUMPRODUCT($Q$418:$Q$576,$AA$418:$AA$576,AG422AG425:AR418:AR576),SUMPRODUCT($M$418:$M$576,AR418:AR576))</f>
        <v>0</v>
      </c>
      <c r="AS601" s="334"/>
    </row>
    <row r="602" spans="2:45" ht="15">
      <c r="B602" s="436" t="s">
        <v>848</v>
      </c>
      <c r="C602" s="361"/>
      <c r="D602" s="380"/>
      <c r="E602" s="380"/>
      <c r="F602" s="380"/>
      <c r="G602" s="380"/>
      <c r="H602" s="380"/>
      <c r="I602" s="380"/>
      <c r="J602" s="380"/>
      <c r="K602" s="380"/>
      <c r="L602" s="380"/>
      <c r="M602" s="380"/>
      <c r="N602" s="380"/>
      <c r="O602" s="380"/>
      <c r="P602" s="380"/>
      <c r="Q602" s="380"/>
      <c r="R602" s="379"/>
      <c r="S602" s="380"/>
      <c r="T602" s="380"/>
      <c r="U602" s="380"/>
      <c r="V602" s="361"/>
      <c r="W602" s="381"/>
      <c r="X602" s="381"/>
      <c r="Y602" s="380"/>
      <c r="Z602" s="380"/>
      <c r="AA602" s="381"/>
      <c r="AB602" s="381"/>
      <c r="AC602" s="381"/>
      <c r="AD602" s="381"/>
      <c r="AE602" s="323"/>
      <c r="AF602" s="323"/>
      <c r="AG602" s="818"/>
      <c r="AH602" s="818"/>
      <c r="AI602" s="818">
        <f t="shared" ref="AI602:AR602" si="1730">IF(AI416="kw",SUMPRODUCT($Q$418:$Q$576,$AB$418:$AB$576,AI418:AI576),SUMPRODUCT($N$418:$N$576,AI418:AI576))</f>
        <v>0</v>
      </c>
      <c r="AJ602" s="818">
        <f t="shared" si="1730"/>
        <v>0</v>
      </c>
      <c r="AK602" s="818">
        <f t="shared" si="1730"/>
        <v>0</v>
      </c>
      <c r="AL602" s="818">
        <f t="shared" si="1730"/>
        <v>0</v>
      </c>
      <c r="AM602" s="818">
        <f t="shared" si="1730"/>
        <v>0</v>
      </c>
      <c r="AN602" s="818">
        <f t="shared" si="1730"/>
        <v>0</v>
      </c>
      <c r="AO602" s="818">
        <f t="shared" si="1730"/>
        <v>0</v>
      </c>
      <c r="AP602" s="818">
        <f t="shared" si="1730"/>
        <v>0</v>
      </c>
      <c r="AQ602" s="818">
        <f t="shared" si="1730"/>
        <v>0</v>
      </c>
      <c r="AR602" s="818">
        <f t="shared" si="1730"/>
        <v>0</v>
      </c>
      <c r="AS602" s="382"/>
    </row>
    <row r="603" spans="2:45" ht="22.5" customHeight="1">
      <c r="B603" s="364" t="s">
        <v>578</v>
      </c>
      <c r="C603" s="383"/>
      <c r="D603" s="384"/>
      <c r="E603" s="384"/>
      <c r="F603" s="384"/>
      <c r="G603" s="384"/>
      <c r="H603" s="384"/>
      <c r="I603" s="384"/>
      <c r="J603" s="384"/>
      <c r="K603" s="384"/>
      <c r="L603" s="384"/>
      <c r="M603" s="384"/>
      <c r="N603" s="384"/>
      <c r="O603" s="384"/>
      <c r="P603" s="384"/>
      <c r="Q603" s="384"/>
      <c r="R603" s="384"/>
      <c r="S603" s="384"/>
      <c r="T603" s="384"/>
      <c r="U603" s="384"/>
      <c r="V603" s="367"/>
      <c r="W603" s="368"/>
      <c r="X603" s="384"/>
      <c r="Y603" s="384"/>
      <c r="Z603" s="384"/>
      <c r="AA603" s="384"/>
      <c r="AB603" s="384"/>
      <c r="AC603" s="384"/>
      <c r="AD603" s="384"/>
      <c r="AE603" s="405"/>
      <c r="AF603" s="405"/>
      <c r="AG603" s="405"/>
      <c r="AH603" s="405"/>
      <c r="AI603" s="405"/>
      <c r="AJ603" s="405"/>
      <c r="AK603" s="405"/>
      <c r="AL603" s="405"/>
      <c r="AM603" s="405"/>
      <c r="AN603" s="405"/>
      <c r="AO603" s="405"/>
      <c r="AP603" s="405"/>
      <c r="AQ603" s="405"/>
      <c r="AR603" s="405"/>
      <c r="AS603" s="385"/>
    </row>
    <row r="606" spans="2:45" ht="15.6">
      <c r="B606" s="277" t="s">
        <v>308</v>
      </c>
      <c r="C606" s="278"/>
      <c r="D606" s="579" t="s">
        <v>523</v>
      </c>
      <c r="E606" s="250"/>
      <c r="F606" s="579"/>
      <c r="G606" s="250"/>
      <c r="H606" s="250"/>
      <c r="I606" s="250"/>
      <c r="J606" s="250"/>
      <c r="K606" s="250"/>
      <c r="L606" s="250"/>
      <c r="M606" s="250"/>
      <c r="N606" s="250"/>
      <c r="O606" s="250"/>
      <c r="P606" s="250"/>
      <c r="Q606" s="250"/>
      <c r="R606" s="278"/>
      <c r="S606" s="250"/>
      <c r="T606" s="250"/>
      <c r="U606" s="250"/>
      <c r="V606" s="250"/>
      <c r="W606" s="250"/>
      <c r="X606" s="250"/>
      <c r="Y606" s="250"/>
      <c r="Z606" s="250"/>
      <c r="AA606" s="250"/>
      <c r="AB606" s="250"/>
      <c r="AC606" s="250"/>
      <c r="AD606" s="250"/>
      <c r="AE606" s="267"/>
      <c r="AF606" s="264"/>
      <c r="AG606" s="264"/>
      <c r="AH606" s="264"/>
      <c r="AI606" s="264"/>
      <c r="AJ606" s="264"/>
      <c r="AK606" s="264"/>
      <c r="AL606" s="264"/>
      <c r="AM606" s="264"/>
      <c r="AN606" s="264"/>
      <c r="AO606" s="264"/>
      <c r="AP606" s="264"/>
      <c r="AQ606" s="264"/>
      <c r="AR606" s="264"/>
    </row>
    <row r="607" spans="2:45" ht="33.75" customHeight="1">
      <c r="B607" s="970" t="s">
        <v>211</v>
      </c>
      <c r="C607" s="972" t="s">
        <v>33</v>
      </c>
      <c r="D607" s="281" t="s">
        <v>421</v>
      </c>
      <c r="E607" s="747" t="s">
        <v>209</v>
      </c>
      <c r="F607" s="748"/>
      <c r="G607" s="748"/>
      <c r="H607" s="748"/>
      <c r="I607" s="748"/>
      <c r="J607" s="748"/>
      <c r="K607" s="748"/>
      <c r="L607" s="748"/>
      <c r="M607" s="749"/>
      <c r="N607" s="739"/>
      <c r="O607" s="739"/>
      <c r="P607" s="739"/>
      <c r="Q607" s="974" t="s">
        <v>213</v>
      </c>
      <c r="R607" s="281" t="s">
        <v>422</v>
      </c>
      <c r="S607" s="967" t="s">
        <v>212</v>
      </c>
      <c r="T607" s="968"/>
      <c r="U607" s="968"/>
      <c r="V607" s="968"/>
      <c r="W607" s="968"/>
      <c r="X607" s="968"/>
      <c r="Y607" s="968"/>
      <c r="Z607" s="968"/>
      <c r="AA607" s="968"/>
      <c r="AB607" s="968"/>
      <c r="AC607" s="968"/>
      <c r="AD607" s="979"/>
      <c r="AE607" s="967" t="s">
        <v>242</v>
      </c>
      <c r="AF607" s="968"/>
      <c r="AG607" s="968"/>
      <c r="AH607" s="968"/>
      <c r="AI607" s="968"/>
      <c r="AJ607" s="968"/>
      <c r="AK607" s="968"/>
      <c r="AL607" s="968"/>
      <c r="AM607" s="968"/>
      <c r="AN607" s="968"/>
      <c r="AO607" s="968"/>
      <c r="AP607" s="968"/>
      <c r="AQ607" s="968"/>
      <c r="AR607" s="968"/>
      <c r="AS607" s="969"/>
    </row>
    <row r="608" spans="2:45" ht="68.25" customHeight="1">
      <c r="B608" s="971"/>
      <c r="C608" s="973"/>
      <c r="D608" s="282">
        <v>2018</v>
      </c>
      <c r="E608" s="282">
        <v>2019</v>
      </c>
      <c r="F608" s="282">
        <v>2020</v>
      </c>
      <c r="G608" s="282">
        <v>2021</v>
      </c>
      <c r="H608" s="282">
        <v>2022</v>
      </c>
      <c r="I608" s="282">
        <v>2023</v>
      </c>
      <c r="J608" s="282">
        <v>2024</v>
      </c>
      <c r="K608" s="282">
        <v>2025</v>
      </c>
      <c r="L608" s="282">
        <v>2026</v>
      </c>
      <c r="M608" s="282">
        <v>2027</v>
      </c>
      <c r="N608" s="282">
        <v>2028</v>
      </c>
      <c r="O608" s="282">
        <v>2029</v>
      </c>
      <c r="P608" s="282">
        <v>2030</v>
      </c>
      <c r="Q608" s="975"/>
      <c r="R608" s="282">
        <v>2018</v>
      </c>
      <c r="S608" s="282">
        <v>2019</v>
      </c>
      <c r="T608" s="282">
        <v>2020</v>
      </c>
      <c r="U608" s="282">
        <v>2021</v>
      </c>
      <c r="V608" s="282">
        <v>2022</v>
      </c>
      <c r="W608" s="282">
        <v>2023</v>
      </c>
      <c r="X608" s="282">
        <v>2024</v>
      </c>
      <c r="Y608" s="282">
        <v>2025</v>
      </c>
      <c r="Z608" s="282">
        <v>2026</v>
      </c>
      <c r="AA608" s="282">
        <v>2027</v>
      </c>
      <c r="AB608" s="282">
        <v>2028</v>
      </c>
      <c r="AC608" s="282">
        <v>2029</v>
      </c>
      <c r="AD608" s="282">
        <v>2030</v>
      </c>
      <c r="AE608" s="282" t="str">
        <f>'1.  LRAMVA Summary'!$D$53</f>
        <v>Residential</v>
      </c>
      <c r="AF608" s="282" t="str">
        <f>'1.  LRAMVA Summary'!$E$53</f>
        <v>GS&lt;50 kW</v>
      </c>
      <c r="AG608" s="282" t="str">
        <f>'1.  LRAMVA Summary'!$F$53</f>
        <v>GS 50 TO 4,999 KW</v>
      </c>
      <c r="AH608" s="282" t="str">
        <f>'1.  LRAMVA Summary'!$G$53</f>
        <v>Street Lighting</v>
      </c>
      <c r="AI608" s="282" t="str">
        <f>'1.  LRAMVA Summary'!$H$53</f>
        <v/>
      </c>
      <c r="AJ608" s="282" t="str">
        <f>'1.  LRAMVA Summary'!$I$53</f>
        <v/>
      </c>
      <c r="AK608" s="282" t="str">
        <f>'1.  LRAMVA Summary'!$J$53</f>
        <v/>
      </c>
      <c r="AL608" s="282" t="str">
        <f>'1.  LRAMVA Summary'!$K$53</f>
        <v/>
      </c>
      <c r="AM608" s="282" t="str">
        <f>'1.  LRAMVA Summary'!$L$53</f>
        <v/>
      </c>
      <c r="AN608" s="282" t="str">
        <f>'1.  LRAMVA Summary'!$M$53</f>
        <v/>
      </c>
      <c r="AO608" s="282" t="str">
        <f>'1.  LRAMVA Summary'!$N$53</f>
        <v/>
      </c>
      <c r="AP608" s="282" t="str">
        <f>'1.  LRAMVA Summary'!$O$53</f>
        <v/>
      </c>
      <c r="AQ608" s="282" t="str">
        <f>'1.  LRAMVA Summary'!$P$53</f>
        <v/>
      </c>
      <c r="AR608" s="282" t="str">
        <f>'1.  LRAMVA Summary'!$Q$53</f>
        <v/>
      </c>
      <c r="AS608" s="284" t="str">
        <f>'1.  LRAMVA Summary'!$R$53</f>
        <v>Total</v>
      </c>
    </row>
    <row r="609" spans="1:45" ht="15.75" customHeight="1">
      <c r="A609" s="521"/>
      <c r="B609" s="507" t="s">
        <v>501</v>
      </c>
      <c r="C609" s="286"/>
      <c r="D609" s="286"/>
      <c r="E609" s="286"/>
      <c r="F609" s="286"/>
      <c r="G609" s="286"/>
      <c r="H609" s="286"/>
      <c r="I609" s="286"/>
      <c r="J609" s="286"/>
      <c r="K609" s="286"/>
      <c r="L609" s="286"/>
      <c r="M609" s="286"/>
      <c r="N609" s="286"/>
      <c r="O609" s="286"/>
      <c r="P609" s="286"/>
      <c r="Q609" s="287"/>
      <c r="R609" s="286"/>
      <c r="S609" s="286"/>
      <c r="T609" s="286"/>
      <c r="U609" s="286"/>
      <c r="V609" s="286"/>
      <c r="W609" s="286"/>
      <c r="X609" s="286"/>
      <c r="Y609" s="286"/>
      <c r="Z609" s="286"/>
      <c r="AA609" s="286"/>
      <c r="AB609" s="286"/>
      <c r="AC609" s="286"/>
      <c r="AD609" s="286"/>
      <c r="AE609" s="288" t="str">
        <f>'1.  LRAMVA Summary'!$D$54</f>
        <v>kWh</v>
      </c>
      <c r="AF609" s="288" t="str">
        <f>'1.  LRAMVA Summary'!$E$54</f>
        <v>kWh</v>
      </c>
      <c r="AG609" s="288" t="str">
        <f>'1.  LRAMVA Summary'!$F$54</f>
        <v>kW</v>
      </c>
      <c r="AH609" s="288" t="str">
        <f>'1.  LRAMVA Summary'!$G$54</f>
        <v>kW</v>
      </c>
      <c r="AI609" s="288">
        <f>'1.  LRAMVA Summary'!$H$54</f>
        <v>0</v>
      </c>
      <c r="AJ609" s="288">
        <f>'1.  LRAMVA Summary'!$I$54</f>
        <v>0</v>
      </c>
      <c r="AK609" s="288">
        <f>'1.  LRAMVA Summary'!$J$54</f>
        <v>0</v>
      </c>
      <c r="AL609" s="288">
        <f>'1.  LRAMVA Summary'!$K$54</f>
        <v>0</v>
      </c>
      <c r="AM609" s="288">
        <f>'1.  LRAMVA Summary'!$L$54</f>
        <v>0</v>
      </c>
      <c r="AN609" s="288">
        <f>'1.  LRAMVA Summary'!$M$54</f>
        <v>0</v>
      </c>
      <c r="AO609" s="288">
        <f>'1.  LRAMVA Summary'!$N$54</f>
        <v>0</v>
      </c>
      <c r="AP609" s="288">
        <f>'1.  LRAMVA Summary'!$O$54</f>
        <v>0</v>
      </c>
      <c r="AQ609" s="288">
        <f>'1.  LRAMVA Summary'!$P$54</f>
        <v>0</v>
      </c>
      <c r="AR609" s="288">
        <f>'1.  LRAMVA Summary'!$Q$54</f>
        <v>0</v>
      </c>
      <c r="AS609" s="289"/>
    </row>
    <row r="610" spans="1:45" ht="15.6" outlineLevel="1">
      <c r="A610" s="521"/>
      <c r="B610" s="493" t="s">
        <v>494</v>
      </c>
      <c r="C610" s="286"/>
      <c r="D610" s="286"/>
      <c r="E610" s="286"/>
      <c r="F610" s="286"/>
      <c r="G610" s="286"/>
      <c r="H610" s="286"/>
      <c r="I610" s="286"/>
      <c r="J610" s="286"/>
      <c r="K610" s="286"/>
      <c r="L610" s="286"/>
      <c r="M610" s="286"/>
      <c r="N610" s="286"/>
      <c r="O610" s="286"/>
      <c r="P610" s="286"/>
      <c r="Q610" s="287"/>
      <c r="R610" s="286"/>
      <c r="S610" s="286"/>
      <c r="T610" s="286"/>
      <c r="U610" s="286"/>
      <c r="V610" s="286"/>
      <c r="W610" s="286"/>
      <c r="X610" s="286"/>
      <c r="Y610" s="286"/>
      <c r="Z610" s="286"/>
      <c r="AA610" s="286"/>
      <c r="AB610" s="286"/>
      <c r="AC610" s="286"/>
      <c r="AD610" s="286"/>
      <c r="AE610" s="288"/>
      <c r="AF610" s="288"/>
      <c r="AG610" s="288"/>
      <c r="AH610" s="288"/>
      <c r="AI610" s="288"/>
      <c r="AJ610" s="288"/>
      <c r="AK610" s="288"/>
      <c r="AL610" s="288"/>
      <c r="AM610" s="288"/>
      <c r="AN610" s="288"/>
      <c r="AO610" s="288"/>
      <c r="AP610" s="288"/>
      <c r="AQ610" s="288"/>
      <c r="AR610" s="288"/>
      <c r="AS610" s="289"/>
    </row>
    <row r="611" spans="1:45" ht="15" outlineLevel="1">
      <c r="A611" s="521">
        <v>1</v>
      </c>
      <c r="B611" s="424" t="s">
        <v>95</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t="15"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31">AF611</f>
        <v>0</v>
      </c>
      <c r="AG612" s="407">
        <f t="shared" ref="AG612" si="1732">AG611</f>
        <v>0</v>
      </c>
      <c r="AH612" s="407">
        <f t="shared" ref="AH612" si="1733">AH611</f>
        <v>0</v>
      </c>
      <c r="AI612" s="407">
        <f t="shared" ref="AI612" si="1734">AI611</f>
        <v>0</v>
      </c>
      <c r="AJ612" s="407">
        <f t="shared" ref="AJ612" si="1735">AJ611</f>
        <v>0</v>
      </c>
      <c r="AK612" s="407">
        <f t="shared" ref="AK612" si="1736">AK611</f>
        <v>0</v>
      </c>
      <c r="AL612" s="407">
        <f t="shared" ref="AL612" si="1737">AL611</f>
        <v>0</v>
      </c>
      <c r="AM612" s="407">
        <f t="shared" ref="AM612" si="1738">AM611</f>
        <v>0</v>
      </c>
      <c r="AN612" s="407">
        <f t="shared" ref="AN612" si="1739">AN611</f>
        <v>0</v>
      </c>
      <c r="AO612" s="407">
        <f t="shared" ref="AO612" si="1740">AO611</f>
        <v>0</v>
      </c>
      <c r="AP612" s="407">
        <f t="shared" ref="AP612" si="1741">AP611</f>
        <v>0</v>
      </c>
      <c r="AQ612" s="407">
        <f t="shared" ref="AQ612" si="1742">AQ611</f>
        <v>0</v>
      </c>
      <c r="AR612" s="407">
        <f t="shared" ref="AR612" si="1743">AR611</f>
        <v>0</v>
      </c>
      <c r="AS612" s="294"/>
    </row>
    <row r="613" spans="1:45" ht="15.6" outlineLevel="1">
      <c r="A613" s="521"/>
      <c r="B613" s="295"/>
      <c r="C613" s="296"/>
      <c r="D613" s="296"/>
      <c r="E613" s="296"/>
      <c r="F613" s="296"/>
      <c r="G613" s="296"/>
      <c r="H613" s="296"/>
      <c r="I613" s="296"/>
      <c r="J613" s="740"/>
      <c r="K613" s="296"/>
      <c r="L613" s="296"/>
      <c r="M613" s="296"/>
      <c r="N613" s="296"/>
      <c r="O613" s="296"/>
      <c r="P613" s="296"/>
      <c r="Q613" s="297"/>
      <c r="R613" s="296"/>
      <c r="S613" s="296"/>
      <c r="T613" s="296"/>
      <c r="U613" s="296"/>
      <c r="V613" s="296"/>
      <c r="W613" s="296"/>
      <c r="X613" s="296"/>
      <c r="Y613" s="296"/>
      <c r="Z613" s="296"/>
      <c r="AA613" s="296"/>
      <c r="AB613" s="296"/>
      <c r="AC613" s="296"/>
      <c r="AD613" s="296"/>
      <c r="AE613" s="408"/>
      <c r="AF613" s="409"/>
      <c r="AG613" s="409"/>
      <c r="AH613" s="409"/>
      <c r="AI613" s="409"/>
      <c r="AJ613" s="409"/>
      <c r="AK613" s="409"/>
      <c r="AL613" s="409"/>
      <c r="AM613" s="409"/>
      <c r="AN613" s="409"/>
      <c r="AO613" s="409"/>
      <c r="AP613" s="409"/>
      <c r="AQ613" s="409"/>
      <c r="AR613" s="409"/>
      <c r="AS613" s="299"/>
    </row>
    <row r="614" spans="1:45" ht="15" outlineLevel="1">
      <c r="A614" s="521">
        <v>2</v>
      </c>
      <c r="B614" s="424" t="s">
        <v>96</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t="15"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44">AF614</f>
        <v>0</v>
      </c>
      <c r="AG615" s="407">
        <f t="shared" ref="AG615" si="1745">AG614</f>
        <v>0</v>
      </c>
      <c r="AH615" s="407">
        <f t="shared" ref="AH615" si="1746">AH614</f>
        <v>0</v>
      </c>
      <c r="AI615" s="407">
        <f t="shared" ref="AI615" si="1747">AI614</f>
        <v>0</v>
      </c>
      <c r="AJ615" s="407">
        <f t="shared" ref="AJ615" si="1748">AJ614</f>
        <v>0</v>
      </c>
      <c r="AK615" s="407">
        <f t="shared" ref="AK615" si="1749">AK614</f>
        <v>0</v>
      </c>
      <c r="AL615" s="407">
        <f t="shared" ref="AL615" si="1750">AL614</f>
        <v>0</v>
      </c>
      <c r="AM615" s="407">
        <f t="shared" ref="AM615" si="1751">AM614</f>
        <v>0</v>
      </c>
      <c r="AN615" s="407">
        <f t="shared" ref="AN615" si="1752">AN614</f>
        <v>0</v>
      </c>
      <c r="AO615" s="407">
        <f t="shared" ref="AO615" si="1753">AO614</f>
        <v>0</v>
      </c>
      <c r="AP615" s="407">
        <f t="shared" ref="AP615" si="1754">AP614</f>
        <v>0</v>
      </c>
      <c r="AQ615" s="407">
        <f t="shared" ref="AQ615" si="1755">AQ614</f>
        <v>0</v>
      </c>
      <c r="AR615" s="407">
        <f t="shared" ref="AR615" si="1756">AR614</f>
        <v>0</v>
      </c>
      <c r="AS615" s="294"/>
    </row>
    <row r="616" spans="1:45" ht="15.6" outlineLevel="1">
      <c r="A616" s="521"/>
      <c r="B616" s="295"/>
      <c r="C616" s="296"/>
      <c r="D616" s="301"/>
      <c r="E616" s="301"/>
      <c r="F616" s="301"/>
      <c r="G616" s="301"/>
      <c r="H616" s="301"/>
      <c r="I616" s="301"/>
      <c r="J616" s="301"/>
      <c r="K616" s="301"/>
      <c r="L616" s="301"/>
      <c r="M616" s="301"/>
      <c r="N616" s="301"/>
      <c r="O616" s="301"/>
      <c r="P616" s="301"/>
      <c r="Q616" s="297"/>
      <c r="R616" s="301"/>
      <c r="S616" s="301"/>
      <c r="T616" s="301"/>
      <c r="U616" s="301"/>
      <c r="V616" s="301"/>
      <c r="W616" s="301"/>
      <c r="X616" s="301"/>
      <c r="Y616" s="301"/>
      <c r="Z616" s="301"/>
      <c r="AA616" s="301"/>
      <c r="AB616" s="301"/>
      <c r="AC616" s="301"/>
      <c r="AD616" s="301"/>
      <c r="AE616" s="408"/>
      <c r="AF616" s="409"/>
      <c r="AG616" s="409"/>
      <c r="AH616" s="409"/>
      <c r="AI616" s="409"/>
      <c r="AJ616" s="409"/>
      <c r="AK616" s="409"/>
      <c r="AL616" s="409"/>
      <c r="AM616" s="409"/>
      <c r="AN616" s="409"/>
      <c r="AO616" s="409"/>
      <c r="AP616" s="409"/>
      <c r="AQ616" s="409"/>
      <c r="AR616" s="409"/>
      <c r="AS616" s="299"/>
    </row>
    <row r="617" spans="1:45" ht="15" outlineLevel="1">
      <c r="A617" s="521">
        <v>3</v>
      </c>
      <c r="B617" s="424" t="s">
        <v>97</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t="15"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57">AF617</f>
        <v>0</v>
      </c>
      <c r="AG618" s="407">
        <f t="shared" ref="AG618" si="1758">AG617</f>
        <v>0</v>
      </c>
      <c r="AH618" s="407">
        <f t="shared" ref="AH618" si="1759">AH617</f>
        <v>0</v>
      </c>
      <c r="AI618" s="407">
        <f t="shared" ref="AI618" si="1760">AI617</f>
        <v>0</v>
      </c>
      <c r="AJ618" s="407">
        <f t="shared" ref="AJ618" si="1761">AJ617</f>
        <v>0</v>
      </c>
      <c r="AK618" s="407">
        <f t="shared" ref="AK618" si="1762">AK617</f>
        <v>0</v>
      </c>
      <c r="AL618" s="407">
        <f t="shared" ref="AL618" si="1763">AL617</f>
        <v>0</v>
      </c>
      <c r="AM618" s="407">
        <f t="shared" ref="AM618" si="1764">AM617</f>
        <v>0</v>
      </c>
      <c r="AN618" s="407">
        <f t="shared" ref="AN618" si="1765">AN617</f>
        <v>0</v>
      </c>
      <c r="AO618" s="407">
        <f t="shared" ref="AO618" si="1766">AO617</f>
        <v>0</v>
      </c>
      <c r="AP618" s="407">
        <f t="shared" ref="AP618" si="1767">AP617</f>
        <v>0</v>
      </c>
      <c r="AQ618" s="407">
        <f t="shared" ref="AQ618" si="1768">AQ617</f>
        <v>0</v>
      </c>
      <c r="AR618" s="407">
        <f t="shared" ref="AR618" si="1769">AR617</f>
        <v>0</v>
      </c>
      <c r="AS618" s="294"/>
    </row>
    <row r="619" spans="1:45" ht="15" outlineLevel="1">
      <c r="A619" s="521"/>
      <c r="B619" s="291"/>
      <c r="C619" s="302"/>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408"/>
      <c r="AF619" s="408"/>
      <c r="AG619" s="408"/>
      <c r="AH619" s="408"/>
      <c r="AI619" s="408"/>
      <c r="AJ619" s="408"/>
      <c r="AK619" s="408"/>
      <c r="AL619" s="408"/>
      <c r="AM619" s="408"/>
      <c r="AN619" s="408"/>
      <c r="AO619" s="408"/>
      <c r="AP619" s="408"/>
      <c r="AQ619" s="408"/>
      <c r="AR619" s="408"/>
      <c r="AS619" s="303"/>
    </row>
    <row r="620" spans="1:45" ht="15" outlineLevel="1">
      <c r="A620" s="521">
        <v>4</v>
      </c>
      <c r="B620" s="509" t="s">
        <v>653</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t="15"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70">AF620</f>
        <v>0</v>
      </c>
      <c r="AG621" s="407">
        <f t="shared" ref="AG621" si="1771">AG620</f>
        <v>0</v>
      </c>
      <c r="AH621" s="407">
        <f t="shared" ref="AH621" si="1772">AH620</f>
        <v>0</v>
      </c>
      <c r="AI621" s="407">
        <f t="shared" ref="AI621" si="1773">AI620</f>
        <v>0</v>
      </c>
      <c r="AJ621" s="407">
        <f t="shared" ref="AJ621" si="1774">AJ620</f>
        <v>0</v>
      </c>
      <c r="AK621" s="407">
        <f t="shared" ref="AK621" si="1775">AK620</f>
        <v>0</v>
      </c>
      <c r="AL621" s="407">
        <f t="shared" ref="AL621" si="1776">AL620</f>
        <v>0</v>
      </c>
      <c r="AM621" s="407">
        <f t="shared" ref="AM621" si="1777">AM620</f>
        <v>0</v>
      </c>
      <c r="AN621" s="407">
        <f t="shared" ref="AN621" si="1778">AN620</f>
        <v>0</v>
      </c>
      <c r="AO621" s="407">
        <f t="shared" ref="AO621" si="1779">AO620</f>
        <v>0</v>
      </c>
      <c r="AP621" s="407">
        <f t="shared" ref="AP621" si="1780">AP620</f>
        <v>0</v>
      </c>
      <c r="AQ621" s="407">
        <f t="shared" ref="AQ621" si="1781">AQ620</f>
        <v>0</v>
      </c>
      <c r="AR621" s="407">
        <f t="shared" ref="AR621" si="1782">AR620</f>
        <v>0</v>
      </c>
      <c r="AS621" s="294"/>
    </row>
    <row r="622" spans="1:45" ht="15" outlineLevel="1">
      <c r="A622" s="521"/>
      <c r="B622" s="291"/>
      <c r="C622" s="302"/>
      <c r="D622" s="301"/>
      <c r="E622" s="301"/>
      <c r="F622" s="301"/>
      <c r="G622" s="301"/>
      <c r="H622" s="301"/>
      <c r="I622" s="301"/>
      <c r="J622" s="301"/>
      <c r="K622" s="301"/>
      <c r="L622" s="301"/>
      <c r="M622" s="301"/>
      <c r="N622" s="301"/>
      <c r="O622" s="301"/>
      <c r="P622" s="301"/>
      <c r="Q622" s="288"/>
      <c r="R622" s="301"/>
      <c r="S622" s="301"/>
      <c r="T622" s="301"/>
      <c r="U622" s="301"/>
      <c r="V622" s="301"/>
      <c r="W622" s="301"/>
      <c r="X622" s="301"/>
      <c r="Y622" s="301"/>
      <c r="Z622" s="301"/>
      <c r="AA622" s="301"/>
      <c r="AB622" s="301"/>
      <c r="AC622" s="301"/>
      <c r="AD622" s="301"/>
      <c r="AE622" s="408"/>
      <c r="AF622" s="408"/>
      <c r="AG622" s="408"/>
      <c r="AH622" s="408"/>
      <c r="AI622" s="408"/>
      <c r="AJ622" s="408"/>
      <c r="AK622" s="408"/>
      <c r="AL622" s="408"/>
      <c r="AM622" s="408"/>
      <c r="AN622" s="408"/>
      <c r="AO622" s="408"/>
      <c r="AP622" s="408"/>
      <c r="AQ622" s="408"/>
      <c r="AR622" s="408"/>
      <c r="AS622" s="303"/>
    </row>
    <row r="623" spans="1:45" ht="15.75" customHeight="1" outlineLevel="1">
      <c r="A623" s="521">
        <v>5</v>
      </c>
      <c r="B623" s="424" t="s">
        <v>98</v>
      </c>
      <c r="C623" s="288" t="s">
        <v>25</v>
      </c>
      <c r="D623" s="292"/>
      <c r="E623" s="292"/>
      <c r="F623" s="292"/>
      <c r="G623" s="292"/>
      <c r="H623" s="292"/>
      <c r="I623" s="292"/>
      <c r="J623" s="292"/>
      <c r="K623" s="292"/>
      <c r="L623" s="292"/>
      <c r="M623" s="292"/>
      <c r="N623" s="292"/>
      <c r="O623" s="292"/>
      <c r="P623" s="292"/>
      <c r="Q623" s="288"/>
      <c r="R623" s="292"/>
      <c r="S623" s="292"/>
      <c r="T623" s="292"/>
      <c r="U623" s="292"/>
      <c r="V623" s="292"/>
      <c r="W623" s="292"/>
      <c r="X623" s="292"/>
      <c r="Y623" s="292"/>
      <c r="Z623" s="292"/>
      <c r="AA623" s="292"/>
      <c r="AB623" s="292"/>
      <c r="AC623" s="292"/>
      <c r="AD623" s="292"/>
      <c r="AE623" s="406"/>
      <c r="AF623" s="406"/>
      <c r="AG623" s="406"/>
      <c r="AH623" s="406"/>
      <c r="AI623" s="406"/>
      <c r="AJ623" s="406"/>
      <c r="AK623" s="406"/>
      <c r="AL623" s="406"/>
      <c r="AM623" s="406"/>
      <c r="AN623" s="406"/>
      <c r="AO623" s="406"/>
      <c r="AP623" s="406"/>
      <c r="AQ623" s="406"/>
      <c r="AR623" s="406"/>
      <c r="AS623" s="293">
        <f>SUM(AE623:AR623)</f>
        <v>0</v>
      </c>
    </row>
    <row r="624" spans="1:45" ht="15" outlineLevel="1">
      <c r="A624" s="521"/>
      <c r="B624" s="291" t="s">
        <v>309</v>
      </c>
      <c r="C624" s="288" t="s">
        <v>163</v>
      </c>
      <c r="D624" s="292"/>
      <c r="E624" s="292"/>
      <c r="F624" s="292"/>
      <c r="G624" s="292"/>
      <c r="H624" s="292"/>
      <c r="I624" s="292"/>
      <c r="J624" s="292"/>
      <c r="K624" s="292"/>
      <c r="L624" s="292"/>
      <c r="M624" s="292"/>
      <c r="N624" s="292"/>
      <c r="O624" s="292"/>
      <c r="P624" s="292"/>
      <c r="Q624" s="464"/>
      <c r="R624" s="292"/>
      <c r="S624" s="292"/>
      <c r="T624" s="292"/>
      <c r="U624" s="292"/>
      <c r="V624" s="292"/>
      <c r="W624" s="292"/>
      <c r="X624" s="292"/>
      <c r="Y624" s="292"/>
      <c r="Z624" s="292"/>
      <c r="AA624" s="292"/>
      <c r="AB624" s="292"/>
      <c r="AC624" s="292"/>
      <c r="AD624" s="292"/>
      <c r="AE624" s="407">
        <f>AE623</f>
        <v>0</v>
      </c>
      <c r="AF624" s="407">
        <f t="shared" ref="AF624" si="1783">AF623</f>
        <v>0</v>
      </c>
      <c r="AG624" s="407">
        <f t="shared" ref="AG624" si="1784">AG623</f>
        <v>0</v>
      </c>
      <c r="AH624" s="407">
        <f t="shared" ref="AH624" si="1785">AH623</f>
        <v>0</v>
      </c>
      <c r="AI624" s="407">
        <f t="shared" ref="AI624" si="1786">AI623</f>
        <v>0</v>
      </c>
      <c r="AJ624" s="407">
        <f t="shared" ref="AJ624" si="1787">AJ623</f>
        <v>0</v>
      </c>
      <c r="AK624" s="407">
        <f t="shared" ref="AK624" si="1788">AK623</f>
        <v>0</v>
      </c>
      <c r="AL624" s="407">
        <f t="shared" ref="AL624" si="1789">AL623</f>
        <v>0</v>
      </c>
      <c r="AM624" s="407">
        <f t="shared" ref="AM624" si="1790">AM623</f>
        <v>0</v>
      </c>
      <c r="AN624" s="407">
        <f t="shared" ref="AN624" si="1791">AN623</f>
        <v>0</v>
      </c>
      <c r="AO624" s="407">
        <f t="shared" ref="AO624" si="1792">AO623</f>
        <v>0</v>
      </c>
      <c r="AP624" s="407">
        <f t="shared" ref="AP624" si="1793">AP623</f>
        <v>0</v>
      </c>
      <c r="AQ624" s="407">
        <f t="shared" ref="AQ624" si="1794">AQ623</f>
        <v>0</v>
      </c>
      <c r="AR624" s="407">
        <f t="shared" ref="AR624" si="1795">AR623</f>
        <v>0</v>
      </c>
      <c r="AS624" s="294"/>
    </row>
    <row r="625" spans="1:45" ht="15" outlineLevel="1">
      <c r="A625" s="521"/>
      <c r="B625" s="291"/>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418"/>
      <c r="AF625" s="419"/>
      <c r="AG625" s="419"/>
      <c r="AH625" s="419"/>
      <c r="AI625" s="419"/>
      <c r="AJ625" s="419"/>
      <c r="AK625" s="419"/>
      <c r="AL625" s="419"/>
      <c r="AM625" s="419"/>
      <c r="AN625" s="419"/>
      <c r="AO625" s="419"/>
      <c r="AP625" s="419"/>
      <c r="AQ625" s="419"/>
      <c r="AR625" s="419"/>
      <c r="AS625" s="294"/>
    </row>
    <row r="626" spans="1:45" ht="15.6" outlineLevel="1">
      <c r="A626" s="521"/>
      <c r="B626" s="316" t="s">
        <v>495</v>
      </c>
      <c r="C626" s="286"/>
      <c r="D626" s="286"/>
      <c r="E626" s="286"/>
      <c r="F626" s="286"/>
      <c r="G626" s="286"/>
      <c r="H626" s="286"/>
      <c r="I626" s="286"/>
      <c r="J626" s="286"/>
      <c r="K626" s="286"/>
      <c r="L626" s="286"/>
      <c r="M626" s="286"/>
      <c r="N626" s="286"/>
      <c r="O626" s="286"/>
      <c r="P626" s="286"/>
      <c r="Q626" s="287"/>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289"/>
    </row>
    <row r="627" spans="1:45" ht="15" outlineLevel="1">
      <c r="A627" s="521">
        <v>6</v>
      </c>
      <c r="B627" s="424" t="s">
        <v>99</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t="15"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796">AF627</f>
        <v>0</v>
      </c>
      <c r="AG628" s="407">
        <f t="shared" ref="AG628" si="1797">AG627</f>
        <v>0</v>
      </c>
      <c r="AH628" s="407">
        <f t="shared" ref="AH628" si="1798">AH627</f>
        <v>0</v>
      </c>
      <c r="AI628" s="407">
        <f t="shared" ref="AI628" si="1799">AI627</f>
        <v>0</v>
      </c>
      <c r="AJ628" s="407">
        <f t="shared" ref="AJ628" si="1800">AJ627</f>
        <v>0</v>
      </c>
      <c r="AK628" s="407">
        <f t="shared" ref="AK628" si="1801">AK627</f>
        <v>0</v>
      </c>
      <c r="AL628" s="407">
        <f t="shared" ref="AL628" si="1802">AL627</f>
        <v>0</v>
      </c>
      <c r="AM628" s="407">
        <f t="shared" ref="AM628" si="1803">AM627</f>
        <v>0</v>
      </c>
      <c r="AN628" s="407">
        <f t="shared" ref="AN628" si="1804">AN627</f>
        <v>0</v>
      </c>
      <c r="AO628" s="407">
        <f t="shared" ref="AO628" si="1805">AO627</f>
        <v>0</v>
      </c>
      <c r="AP628" s="407">
        <f t="shared" ref="AP628" si="1806">AP627</f>
        <v>0</v>
      </c>
      <c r="AQ628" s="407">
        <f t="shared" ref="AQ628" si="1807">AQ627</f>
        <v>0</v>
      </c>
      <c r="AR628" s="407">
        <f t="shared" ref="AR628" si="1808">AR627</f>
        <v>0</v>
      </c>
      <c r="AS628" s="308"/>
    </row>
    <row r="629" spans="1:45" ht="15" outlineLevel="1">
      <c r="A629" s="521"/>
      <c r="B629" s="307"/>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2"/>
      <c r="AG629" s="412"/>
      <c r="AH629" s="412"/>
      <c r="AI629" s="412"/>
      <c r="AJ629" s="412"/>
      <c r="AK629" s="412"/>
      <c r="AL629" s="412"/>
      <c r="AM629" s="412"/>
      <c r="AN629" s="412"/>
      <c r="AO629" s="412"/>
      <c r="AP629" s="412"/>
      <c r="AQ629" s="412"/>
      <c r="AR629" s="412"/>
      <c r="AS629" s="310"/>
    </row>
    <row r="630" spans="1:45" ht="15" outlineLevel="1">
      <c r="A630" s="521">
        <v>7</v>
      </c>
      <c r="B630" s="424" t="s">
        <v>100</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t="15"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09">AF630</f>
        <v>0</v>
      </c>
      <c r="AG631" s="407">
        <f t="shared" ref="AG631" si="1810">AG630</f>
        <v>0</v>
      </c>
      <c r="AH631" s="407">
        <f t="shared" ref="AH631" si="1811">AH630</f>
        <v>0</v>
      </c>
      <c r="AI631" s="407">
        <f t="shared" ref="AI631" si="1812">AI630</f>
        <v>0</v>
      </c>
      <c r="AJ631" s="407">
        <f t="shared" ref="AJ631" si="1813">AJ630</f>
        <v>0</v>
      </c>
      <c r="AK631" s="407">
        <f t="shared" ref="AK631" si="1814">AK630</f>
        <v>0</v>
      </c>
      <c r="AL631" s="407">
        <f t="shared" ref="AL631" si="1815">AL630</f>
        <v>0</v>
      </c>
      <c r="AM631" s="407">
        <f t="shared" ref="AM631" si="1816">AM630</f>
        <v>0</v>
      </c>
      <c r="AN631" s="407">
        <f t="shared" ref="AN631" si="1817">AN630</f>
        <v>0</v>
      </c>
      <c r="AO631" s="407">
        <f t="shared" ref="AO631" si="1818">AO630</f>
        <v>0</v>
      </c>
      <c r="AP631" s="407">
        <f t="shared" ref="AP631" si="1819">AP630</f>
        <v>0</v>
      </c>
      <c r="AQ631" s="407">
        <f t="shared" ref="AQ631" si="1820">AQ630</f>
        <v>0</v>
      </c>
      <c r="AR631" s="407">
        <f t="shared" ref="AR631" si="1821">AR630</f>
        <v>0</v>
      </c>
      <c r="AS631" s="308"/>
    </row>
    <row r="632" spans="1:45" ht="15" outlineLevel="1">
      <c r="A632" s="521"/>
      <c r="B632" s="311"/>
      <c r="C632" s="309"/>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412"/>
      <c r="AF632" s="413"/>
      <c r="AG632" s="412"/>
      <c r="AH632" s="412"/>
      <c r="AI632" s="412"/>
      <c r="AJ632" s="412"/>
      <c r="AK632" s="412"/>
      <c r="AL632" s="412"/>
      <c r="AM632" s="412"/>
      <c r="AN632" s="412"/>
      <c r="AO632" s="412"/>
      <c r="AP632" s="412"/>
      <c r="AQ632" s="412"/>
      <c r="AR632" s="412"/>
      <c r="AS632" s="310"/>
    </row>
    <row r="633" spans="1:45" ht="15" outlineLevel="1">
      <c r="A633" s="521">
        <v>8</v>
      </c>
      <c r="B633" s="424" t="s">
        <v>101</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t="15"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22">AF633</f>
        <v>0</v>
      </c>
      <c r="AG634" s="407">
        <f t="shared" ref="AG634" si="1823">AG633</f>
        <v>0</v>
      </c>
      <c r="AH634" s="407">
        <f t="shared" ref="AH634" si="1824">AH633</f>
        <v>0</v>
      </c>
      <c r="AI634" s="407">
        <f t="shared" ref="AI634" si="1825">AI633</f>
        <v>0</v>
      </c>
      <c r="AJ634" s="407">
        <f t="shared" ref="AJ634" si="1826">AJ633</f>
        <v>0</v>
      </c>
      <c r="AK634" s="407">
        <f t="shared" ref="AK634" si="1827">AK633</f>
        <v>0</v>
      </c>
      <c r="AL634" s="407">
        <f t="shared" ref="AL634" si="1828">AL633</f>
        <v>0</v>
      </c>
      <c r="AM634" s="407">
        <f t="shared" ref="AM634" si="1829">AM633</f>
        <v>0</v>
      </c>
      <c r="AN634" s="407">
        <f t="shared" ref="AN634" si="1830">AN633</f>
        <v>0</v>
      </c>
      <c r="AO634" s="407">
        <f t="shared" ref="AO634" si="1831">AO633</f>
        <v>0</v>
      </c>
      <c r="AP634" s="407">
        <f t="shared" ref="AP634" si="1832">AP633</f>
        <v>0</v>
      </c>
      <c r="AQ634" s="407">
        <f t="shared" ref="AQ634" si="1833">AQ633</f>
        <v>0</v>
      </c>
      <c r="AR634" s="407">
        <f t="shared" ref="AR634" si="1834">AR633</f>
        <v>0</v>
      </c>
      <c r="AS634" s="308"/>
    </row>
    <row r="635" spans="1:45" ht="1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3"/>
      <c r="AG635" s="412"/>
      <c r="AH635" s="412"/>
      <c r="AI635" s="412"/>
      <c r="AJ635" s="412"/>
      <c r="AK635" s="412"/>
      <c r="AL635" s="412"/>
      <c r="AM635" s="412"/>
      <c r="AN635" s="412"/>
      <c r="AO635" s="412"/>
      <c r="AP635" s="412"/>
      <c r="AQ635" s="412"/>
      <c r="AR635" s="412"/>
      <c r="AS635" s="310"/>
    </row>
    <row r="636" spans="1:45" ht="15" outlineLevel="1">
      <c r="A636" s="521">
        <v>9</v>
      </c>
      <c r="B636" s="424" t="s">
        <v>102</v>
      </c>
      <c r="C636" s="288" t="s">
        <v>25</v>
      </c>
      <c r="D636" s="292"/>
      <c r="E636" s="292"/>
      <c r="F636" s="292"/>
      <c r="G636" s="292"/>
      <c r="H636" s="292"/>
      <c r="I636" s="292"/>
      <c r="J636" s="292"/>
      <c r="K636" s="292"/>
      <c r="L636" s="292"/>
      <c r="M636" s="292"/>
      <c r="N636" s="292"/>
      <c r="O636" s="292"/>
      <c r="P636" s="292"/>
      <c r="Q636" s="292">
        <v>12</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t="15" outlineLevel="1">
      <c r="A637" s="521"/>
      <c r="B637" s="291" t="s">
        <v>309</v>
      </c>
      <c r="C637" s="288" t="s">
        <v>163</v>
      </c>
      <c r="D637" s="292"/>
      <c r="E637" s="292"/>
      <c r="F637" s="292"/>
      <c r="G637" s="292"/>
      <c r="H637" s="292"/>
      <c r="I637" s="292"/>
      <c r="J637" s="292"/>
      <c r="K637" s="292"/>
      <c r="L637" s="292"/>
      <c r="M637" s="292"/>
      <c r="N637" s="292"/>
      <c r="O637" s="292"/>
      <c r="P637" s="292"/>
      <c r="Q637" s="292">
        <f>Q636</f>
        <v>12</v>
      </c>
      <c r="R637" s="292"/>
      <c r="S637" s="292"/>
      <c r="T637" s="292"/>
      <c r="U637" s="292"/>
      <c r="V637" s="292"/>
      <c r="W637" s="292"/>
      <c r="X637" s="292"/>
      <c r="Y637" s="292"/>
      <c r="Z637" s="292"/>
      <c r="AA637" s="292"/>
      <c r="AB637" s="292"/>
      <c r="AC637" s="292"/>
      <c r="AD637" s="292"/>
      <c r="AE637" s="407">
        <f>AE636</f>
        <v>0</v>
      </c>
      <c r="AF637" s="407">
        <f t="shared" ref="AF637" si="1835">AF636</f>
        <v>0</v>
      </c>
      <c r="AG637" s="407">
        <f t="shared" ref="AG637" si="1836">AG636</f>
        <v>0</v>
      </c>
      <c r="AH637" s="407">
        <f t="shared" ref="AH637" si="1837">AH636</f>
        <v>0</v>
      </c>
      <c r="AI637" s="407">
        <f t="shared" ref="AI637" si="1838">AI636</f>
        <v>0</v>
      </c>
      <c r="AJ637" s="407">
        <f t="shared" ref="AJ637" si="1839">AJ636</f>
        <v>0</v>
      </c>
      <c r="AK637" s="407">
        <f t="shared" ref="AK637" si="1840">AK636</f>
        <v>0</v>
      </c>
      <c r="AL637" s="407">
        <f t="shared" ref="AL637" si="1841">AL636</f>
        <v>0</v>
      </c>
      <c r="AM637" s="407">
        <f t="shared" ref="AM637" si="1842">AM636</f>
        <v>0</v>
      </c>
      <c r="AN637" s="407">
        <f t="shared" ref="AN637" si="1843">AN636</f>
        <v>0</v>
      </c>
      <c r="AO637" s="407">
        <f t="shared" ref="AO637" si="1844">AO636</f>
        <v>0</v>
      </c>
      <c r="AP637" s="407">
        <f t="shared" ref="AP637" si="1845">AP636</f>
        <v>0</v>
      </c>
      <c r="AQ637" s="407">
        <f t="shared" ref="AQ637" si="1846">AQ636</f>
        <v>0</v>
      </c>
      <c r="AR637" s="407">
        <f t="shared" ref="AR637" si="1847">AR636</f>
        <v>0</v>
      </c>
      <c r="AS637" s="308"/>
    </row>
    <row r="638" spans="1:45" ht="1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2"/>
      <c r="AG638" s="412"/>
      <c r="AH638" s="412"/>
      <c r="AI638" s="412"/>
      <c r="AJ638" s="412"/>
      <c r="AK638" s="412"/>
      <c r="AL638" s="412"/>
      <c r="AM638" s="412"/>
      <c r="AN638" s="412"/>
      <c r="AO638" s="412"/>
      <c r="AP638" s="412"/>
      <c r="AQ638" s="412"/>
      <c r="AR638" s="412"/>
      <c r="AS638" s="310"/>
    </row>
    <row r="639" spans="1:45" ht="15" outlineLevel="1">
      <c r="A639" s="521">
        <v>10</v>
      </c>
      <c r="B639" s="424" t="s">
        <v>103</v>
      </c>
      <c r="C639" s="288" t="s">
        <v>25</v>
      </c>
      <c r="D639" s="292"/>
      <c r="E639" s="292"/>
      <c r="F639" s="292"/>
      <c r="G639" s="292"/>
      <c r="H639" s="292"/>
      <c r="I639" s="292"/>
      <c r="J639" s="292"/>
      <c r="K639" s="292"/>
      <c r="L639" s="292"/>
      <c r="M639" s="292"/>
      <c r="N639" s="292"/>
      <c r="O639" s="292"/>
      <c r="P639" s="292"/>
      <c r="Q639" s="292">
        <v>3</v>
      </c>
      <c r="R639" s="292"/>
      <c r="S639" s="292"/>
      <c r="T639" s="292"/>
      <c r="U639" s="292"/>
      <c r="V639" s="292"/>
      <c r="W639" s="292"/>
      <c r="X639" s="292"/>
      <c r="Y639" s="292"/>
      <c r="Z639" s="292"/>
      <c r="AA639" s="292"/>
      <c r="AB639" s="292"/>
      <c r="AC639" s="292"/>
      <c r="AD639" s="292"/>
      <c r="AE639" s="411"/>
      <c r="AF639" s="406"/>
      <c r="AG639" s="406"/>
      <c r="AH639" s="406"/>
      <c r="AI639" s="406"/>
      <c r="AJ639" s="406"/>
      <c r="AK639" s="406"/>
      <c r="AL639" s="411"/>
      <c r="AM639" s="411"/>
      <c r="AN639" s="411"/>
      <c r="AO639" s="411"/>
      <c r="AP639" s="411"/>
      <c r="AQ639" s="411"/>
      <c r="AR639" s="411"/>
      <c r="AS639" s="293">
        <f>SUM(AE639:AR639)</f>
        <v>0</v>
      </c>
    </row>
    <row r="640" spans="1:45" ht="15" outlineLevel="1">
      <c r="A640" s="521"/>
      <c r="B640" s="291" t="s">
        <v>309</v>
      </c>
      <c r="C640" s="288" t="s">
        <v>163</v>
      </c>
      <c r="D640" s="292"/>
      <c r="E640" s="292"/>
      <c r="F640" s="292"/>
      <c r="G640" s="292"/>
      <c r="H640" s="292"/>
      <c r="I640" s="292"/>
      <c r="J640" s="292"/>
      <c r="K640" s="292"/>
      <c r="L640" s="292"/>
      <c r="M640" s="292"/>
      <c r="N640" s="292"/>
      <c r="O640" s="292"/>
      <c r="P640" s="292"/>
      <c r="Q640" s="292">
        <f>Q639</f>
        <v>3</v>
      </c>
      <c r="R640" s="292"/>
      <c r="S640" s="292"/>
      <c r="T640" s="292"/>
      <c r="U640" s="292"/>
      <c r="V640" s="292"/>
      <c r="W640" s="292"/>
      <c r="X640" s="292"/>
      <c r="Y640" s="292"/>
      <c r="Z640" s="292"/>
      <c r="AA640" s="292"/>
      <c r="AB640" s="292"/>
      <c r="AC640" s="292"/>
      <c r="AD640" s="292"/>
      <c r="AE640" s="407">
        <f>AE639</f>
        <v>0</v>
      </c>
      <c r="AF640" s="407">
        <f t="shared" ref="AF640" si="1848">AF639</f>
        <v>0</v>
      </c>
      <c r="AG640" s="407">
        <f t="shared" ref="AG640" si="1849">AG639</f>
        <v>0</v>
      </c>
      <c r="AH640" s="407">
        <f t="shared" ref="AH640" si="1850">AH639</f>
        <v>0</v>
      </c>
      <c r="AI640" s="407">
        <f t="shared" ref="AI640" si="1851">AI639</f>
        <v>0</v>
      </c>
      <c r="AJ640" s="407">
        <f t="shared" ref="AJ640" si="1852">AJ639</f>
        <v>0</v>
      </c>
      <c r="AK640" s="407">
        <f t="shared" ref="AK640" si="1853">AK639</f>
        <v>0</v>
      </c>
      <c r="AL640" s="407">
        <f t="shared" ref="AL640" si="1854">AL639</f>
        <v>0</v>
      </c>
      <c r="AM640" s="407">
        <f t="shared" ref="AM640" si="1855">AM639</f>
        <v>0</v>
      </c>
      <c r="AN640" s="407">
        <f t="shared" ref="AN640" si="1856">AN639</f>
        <v>0</v>
      </c>
      <c r="AO640" s="407">
        <f t="shared" ref="AO640" si="1857">AO639</f>
        <v>0</v>
      </c>
      <c r="AP640" s="407">
        <f t="shared" ref="AP640" si="1858">AP639</f>
        <v>0</v>
      </c>
      <c r="AQ640" s="407">
        <f t="shared" ref="AQ640" si="1859">AQ639</f>
        <v>0</v>
      </c>
      <c r="AR640" s="407">
        <f t="shared" ref="AR640" si="1860">AR639</f>
        <v>0</v>
      </c>
      <c r="AS640" s="308"/>
    </row>
    <row r="641" spans="1:46" ht="15" outlineLevel="1">
      <c r="A641" s="521"/>
      <c r="B641" s="311"/>
      <c r="C641" s="309"/>
      <c r="D641" s="313"/>
      <c r="E641" s="313"/>
      <c r="F641" s="313"/>
      <c r="G641" s="313"/>
      <c r="H641" s="313"/>
      <c r="I641" s="313"/>
      <c r="J641" s="313"/>
      <c r="K641" s="313"/>
      <c r="L641" s="313"/>
      <c r="M641" s="313"/>
      <c r="N641" s="313"/>
      <c r="O641" s="313"/>
      <c r="P641" s="313"/>
      <c r="Q641" s="288"/>
      <c r="R641" s="313"/>
      <c r="S641" s="313"/>
      <c r="T641" s="313"/>
      <c r="U641" s="313"/>
      <c r="V641" s="313"/>
      <c r="W641" s="313"/>
      <c r="X641" s="313"/>
      <c r="Y641" s="313"/>
      <c r="Z641" s="313"/>
      <c r="AA641" s="313"/>
      <c r="AB641" s="313"/>
      <c r="AC641" s="313"/>
      <c r="AD641" s="313"/>
      <c r="AE641" s="412"/>
      <c r="AF641" s="413"/>
      <c r="AG641" s="412"/>
      <c r="AH641" s="412"/>
      <c r="AI641" s="412"/>
      <c r="AJ641" s="412"/>
      <c r="AK641" s="412"/>
      <c r="AL641" s="412"/>
      <c r="AM641" s="412"/>
      <c r="AN641" s="412"/>
      <c r="AO641" s="412"/>
      <c r="AP641" s="412"/>
      <c r="AQ641" s="412"/>
      <c r="AR641" s="412"/>
      <c r="AS641" s="310"/>
    </row>
    <row r="642" spans="1:46" ht="15.6" outlineLevel="1">
      <c r="A642" s="521"/>
      <c r="B642" s="285" t="s">
        <v>10</v>
      </c>
      <c r="C642" s="286"/>
      <c r="D642" s="286"/>
      <c r="E642" s="286"/>
      <c r="F642" s="286"/>
      <c r="G642" s="286"/>
      <c r="H642" s="286"/>
      <c r="I642" s="286"/>
      <c r="J642" s="286"/>
      <c r="K642" s="286"/>
      <c r="L642" s="286"/>
      <c r="M642" s="286"/>
      <c r="N642" s="286"/>
      <c r="O642" s="286"/>
      <c r="P642" s="286"/>
      <c r="Q642" s="287"/>
      <c r="R642" s="286"/>
      <c r="S642" s="286"/>
      <c r="T642" s="286"/>
      <c r="U642" s="286"/>
      <c r="V642" s="286"/>
      <c r="W642" s="286"/>
      <c r="X642" s="286"/>
      <c r="Y642" s="286"/>
      <c r="Z642" s="286"/>
      <c r="AA642" s="286"/>
      <c r="AB642" s="286"/>
      <c r="AC642" s="286"/>
      <c r="AD642" s="286"/>
      <c r="AE642" s="410"/>
      <c r="AF642" s="410"/>
      <c r="AG642" s="410"/>
      <c r="AH642" s="410"/>
      <c r="AI642" s="410"/>
      <c r="AJ642" s="410"/>
      <c r="AK642" s="410"/>
      <c r="AL642" s="410"/>
      <c r="AM642" s="410"/>
      <c r="AN642" s="410"/>
      <c r="AO642" s="410"/>
      <c r="AP642" s="410"/>
      <c r="AQ642" s="410"/>
      <c r="AR642" s="410"/>
      <c r="AS642" s="289"/>
    </row>
    <row r="643" spans="1:46" ht="30" outlineLevel="1">
      <c r="A643" s="521">
        <v>11</v>
      </c>
      <c r="B643" s="424" t="s">
        <v>104</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22"/>
      <c r="AF643" s="406"/>
      <c r="AG643" s="406"/>
      <c r="AH643" s="406"/>
      <c r="AI643" s="406"/>
      <c r="AJ643" s="406"/>
      <c r="AK643" s="406"/>
      <c r="AL643" s="411"/>
      <c r="AM643" s="411"/>
      <c r="AN643" s="411"/>
      <c r="AO643" s="411"/>
      <c r="AP643" s="411"/>
      <c r="AQ643" s="411"/>
      <c r="AR643" s="411"/>
      <c r="AS643" s="293">
        <f>SUM(AE643:AR643)</f>
        <v>0</v>
      </c>
    </row>
    <row r="644" spans="1:46" ht="15"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61">AF643</f>
        <v>0</v>
      </c>
      <c r="AG644" s="407">
        <f t="shared" ref="AG644" si="1862">AG643</f>
        <v>0</v>
      </c>
      <c r="AH644" s="407">
        <f t="shared" ref="AH644" si="1863">AH643</f>
        <v>0</v>
      </c>
      <c r="AI644" s="407">
        <f t="shared" ref="AI644" si="1864">AI643</f>
        <v>0</v>
      </c>
      <c r="AJ644" s="407">
        <f t="shared" ref="AJ644" si="1865">AJ643</f>
        <v>0</v>
      </c>
      <c r="AK644" s="407">
        <f t="shared" ref="AK644" si="1866">AK643</f>
        <v>0</v>
      </c>
      <c r="AL644" s="407">
        <f t="shared" ref="AL644" si="1867">AL643</f>
        <v>0</v>
      </c>
      <c r="AM644" s="407">
        <f t="shared" ref="AM644" si="1868">AM643</f>
        <v>0</v>
      </c>
      <c r="AN644" s="407">
        <f t="shared" ref="AN644" si="1869">AN643</f>
        <v>0</v>
      </c>
      <c r="AO644" s="407">
        <f t="shared" ref="AO644" si="1870">AO643</f>
        <v>0</v>
      </c>
      <c r="AP644" s="407">
        <f t="shared" ref="AP644" si="1871">AP643</f>
        <v>0</v>
      </c>
      <c r="AQ644" s="407">
        <f t="shared" ref="AQ644" si="1872">AQ643</f>
        <v>0</v>
      </c>
      <c r="AR644" s="407">
        <f t="shared" ref="AR644" si="1873">AR643</f>
        <v>0</v>
      </c>
      <c r="AS644" s="294"/>
    </row>
    <row r="645" spans="1:46" ht="15"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08"/>
      <c r="AF645" s="417"/>
      <c r="AG645" s="417"/>
      <c r="AH645" s="417"/>
      <c r="AI645" s="417"/>
      <c r="AJ645" s="417"/>
      <c r="AK645" s="417"/>
      <c r="AL645" s="417"/>
      <c r="AM645" s="417"/>
      <c r="AN645" s="417"/>
      <c r="AO645" s="417"/>
      <c r="AP645" s="417"/>
      <c r="AQ645" s="417"/>
      <c r="AR645" s="417"/>
      <c r="AS645" s="303"/>
    </row>
    <row r="646" spans="1:46" ht="30" outlineLevel="1">
      <c r="A646" s="521">
        <v>12</v>
      </c>
      <c r="B646" s="424" t="s">
        <v>105</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t="15"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74">AF646</f>
        <v>0</v>
      </c>
      <c r="AG647" s="407">
        <f t="shared" ref="AG647" si="1875">AG646</f>
        <v>0</v>
      </c>
      <c r="AH647" s="407">
        <f t="shared" ref="AH647" si="1876">AH646</f>
        <v>0</v>
      </c>
      <c r="AI647" s="407">
        <f t="shared" ref="AI647" si="1877">AI646</f>
        <v>0</v>
      </c>
      <c r="AJ647" s="407">
        <f t="shared" ref="AJ647" si="1878">AJ646</f>
        <v>0</v>
      </c>
      <c r="AK647" s="407">
        <f t="shared" ref="AK647" si="1879">AK646</f>
        <v>0</v>
      </c>
      <c r="AL647" s="407">
        <f t="shared" ref="AL647" si="1880">AL646</f>
        <v>0</v>
      </c>
      <c r="AM647" s="407">
        <f t="shared" ref="AM647" si="1881">AM646</f>
        <v>0</v>
      </c>
      <c r="AN647" s="407">
        <f t="shared" ref="AN647" si="1882">AN646</f>
        <v>0</v>
      </c>
      <c r="AO647" s="407">
        <f t="shared" ref="AO647" si="1883">AO646</f>
        <v>0</v>
      </c>
      <c r="AP647" s="407">
        <f t="shared" ref="AP647" si="1884">AP646</f>
        <v>0</v>
      </c>
      <c r="AQ647" s="407">
        <f t="shared" ref="AQ647" si="1885">AQ646</f>
        <v>0</v>
      </c>
      <c r="AR647" s="407">
        <f t="shared" ref="AR647" si="1886">AR646</f>
        <v>0</v>
      </c>
      <c r="AS647" s="294"/>
    </row>
    <row r="648" spans="1:46" ht="15"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18"/>
      <c r="AF648" s="418"/>
      <c r="AG648" s="408"/>
      <c r="AH648" s="408"/>
      <c r="AI648" s="408"/>
      <c r="AJ648" s="408"/>
      <c r="AK648" s="408"/>
      <c r="AL648" s="408"/>
      <c r="AM648" s="408"/>
      <c r="AN648" s="408"/>
      <c r="AO648" s="408"/>
      <c r="AP648" s="408"/>
      <c r="AQ648" s="408"/>
      <c r="AR648" s="408"/>
      <c r="AS648" s="303"/>
    </row>
    <row r="649" spans="1:46" ht="30" outlineLevel="1">
      <c r="A649" s="521">
        <v>13</v>
      </c>
      <c r="B649" s="424" t="s">
        <v>106</v>
      </c>
      <c r="C649" s="288" t="s">
        <v>25</v>
      </c>
      <c r="D649" s="292"/>
      <c r="E649" s="292"/>
      <c r="F649" s="292"/>
      <c r="G649" s="292"/>
      <c r="H649" s="292"/>
      <c r="I649" s="292"/>
      <c r="J649" s="292"/>
      <c r="K649" s="292"/>
      <c r="L649" s="292"/>
      <c r="M649" s="292"/>
      <c r="N649" s="292"/>
      <c r="O649" s="292"/>
      <c r="P649" s="292"/>
      <c r="Q649" s="292">
        <v>12</v>
      </c>
      <c r="R649" s="292"/>
      <c r="S649" s="292"/>
      <c r="T649" s="292"/>
      <c r="U649" s="292"/>
      <c r="V649" s="292"/>
      <c r="W649" s="292"/>
      <c r="X649" s="292"/>
      <c r="Y649" s="292"/>
      <c r="Z649" s="292"/>
      <c r="AA649" s="292"/>
      <c r="AB649" s="292"/>
      <c r="AC649" s="292"/>
      <c r="AD649" s="292"/>
      <c r="AE649" s="406"/>
      <c r="AF649" s="406"/>
      <c r="AG649" s="406"/>
      <c r="AH649" s="406"/>
      <c r="AI649" s="406"/>
      <c r="AJ649" s="406"/>
      <c r="AK649" s="406"/>
      <c r="AL649" s="411"/>
      <c r="AM649" s="411"/>
      <c r="AN649" s="411"/>
      <c r="AO649" s="411"/>
      <c r="AP649" s="411"/>
      <c r="AQ649" s="411"/>
      <c r="AR649" s="411"/>
      <c r="AS649" s="293">
        <f>SUM(AE649:AR649)</f>
        <v>0</v>
      </c>
    </row>
    <row r="650" spans="1:46" ht="15" outlineLevel="1">
      <c r="A650" s="521"/>
      <c r="B650" s="291" t="s">
        <v>309</v>
      </c>
      <c r="C650" s="288" t="s">
        <v>163</v>
      </c>
      <c r="D650" s="292"/>
      <c r="E650" s="292"/>
      <c r="F650" s="292"/>
      <c r="G650" s="292"/>
      <c r="H650" s="292"/>
      <c r="I650" s="292"/>
      <c r="J650" s="292"/>
      <c r="K650" s="292"/>
      <c r="L650" s="292"/>
      <c r="M650" s="292"/>
      <c r="N650" s="292"/>
      <c r="O650" s="292"/>
      <c r="P650" s="292"/>
      <c r="Q650" s="292">
        <f>Q649</f>
        <v>12</v>
      </c>
      <c r="R650" s="292"/>
      <c r="S650" s="292"/>
      <c r="T650" s="292"/>
      <c r="U650" s="292"/>
      <c r="V650" s="292"/>
      <c r="W650" s="292"/>
      <c r="X650" s="292"/>
      <c r="Y650" s="292"/>
      <c r="Z650" s="292"/>
      <c r="AA650" s="292"/>
      <c r="AB650" s="292"/>
      <c r="AC650" s="292"/>
      <c r="AD650" s="292"/>
      <c r="AE650" s="407">
        <f>AE649</f>
        <v>0</v>
      </c>
      <c r="AF650" s="407">
        <f t="shared" ref="AF650" si="1887">AF649</f>
        <v>0</v>
      </c>
      <c r="AG650" s="407">
        <f t="shared" ref="AG650" si="1888">AG649</f>
        <v>0</v>
      </c>
      <c r="AH650" s="407">
        <f t="shared" ref="AH650" si="1889">AH649</f>
        <v>0</v>
      </c>
      <c r="AI650" s="407">
        <f t="shared" ref="AI650" si="1890">AI649</f>
        <v>0</v>
      </c>
      <c r="AJ650" s="407">
        <f t="shared" ref="AJ650" si="1891">AJ649</f>
        <v>0</v>
      </c>
      <c r="AK650" s="407">
        <f t="shared" ref="AK650" si="1892">AK649</f>
        <v>0</v>
      </c>
      <c r="AL650" s="407">
        <f t="shared" ref="AL650" si="1893">AL649</f>
        <v>0</v>
      </c>
      <c r="AM650" s="407">
        <f t="shared" ref="AM650" si="1894">AM649</f>
        <v>0</v>
      </c>
      <c r="AN650" s="407">
        <f t="shared" ref="AN650" si="1895">AN649</f>
        <v>0</v>
      </c>
      <c r="AO650" s="407">
        <f t="shared" ref="AO650" si="1896">AO649</f>
        <v>0</v>
      </c>
      <c r="AP650" s="407">
        <f t="shared" ref="AP650" si="1897">AP649</f>
        <v>0</v>
      </c>
      <c r="AQ650" s="407">
        <f t="shared" ref="AQ650" si="1898">AQ649</f>
        <v>0</v>
      </c>
      <c r="AR650" s="407">
        <f t="shared" ref="AR650" si="1899">AR649</f>
        <v>0</v>
      </c>
      <c r="AS650" s="303"/>
    </row>
    <row r="651" spans="1:46" ht="15" outlineLevel="1">
      <c r="A651" s="521"/>
      <c r="B651" s="312"/>
      <c r="C651" s="302"/>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408"/>
      <c r="AF651" s="408"/>
      <c r="AG651" s="408"/>
      <c r="AH651" s="408"/>
      <c r="AI651" s="408"/>
      <c r="AJ651" s="408"/>
      <c r="AK651" s="408"/>
      <c r="AL651" s="408"/>
      <c r="AM651" s="408"/>
      <c r="AN651" s="408"/>
      <c r="AO651" s="408"/>
      <c r="AP651" s="408"/>
      <c r="AQ651" s="408"/>
      <c r="AR651" s="408"/>
      <c r="AS651" s="303"/>
    </row>
    <row r="652" spans="1:46" ht="15.6" outlineLevel="1">
      <c r="A652" s="521"/>
      <c r="B652" s="285" t="s">
        <v>107</v>
      </c>
      <c r="C652" s="286"/>
      <c r="D652" s="287"/>
      <c r="E652" s="287"/>
      <c r="F652" s="287"/>
      <c r="G652" s="287"/>
      <c r="H652" s="287"/>
      <c r="I652" s="287"/>
      <c r="J652" s="287"/>
      <c r="K652" s="287"/>
      <c r="L652" s="287"/>
      <c r="M652" s="287"/>
      <c r="N652" s="287"/>
      <c r="O652" s="287"/>
      <c r="P652" s="287"/>
      <c r="Q652" s="287"/>
      <c r="R652" s="287"/>
      <c r="S652" s="286"/>
      <c r="T652" s="286"/>
      <c r="U652" s="286"/>
      <c r="V652" s="286"/>
      <c r="W652" s="286"/>
      <c r="X652" s="286"/>
      <c r="Y652" s="286"/>
      <c r="Z652" s="286"/>
      <c r="AA652" s="286"/>
      <c r="AB652" s="286"/>
      <c r="AC652" s="286"/>
      <c r="AD652" s="286"/>
      <c r="AE652" s="410"/>
      <c r="AF652" s="410"/>
      <c r="AG652" s="410"/>
      <c r="AH652" s="410"/>
      <c r="AI652" s="410"/>
      <c r="AJ652" s="410"/>
      <c r="AK652" s="410"/>
      <c r="AL652" s="410"/>
      <c r="AM652" s="410"/>
      <c r="AN652" s="410"/>
      <c r="AO652" s="410"/>
      <c r="AP652" s="410"/>
      <c r="AQ652" s="410"/>
      <c r="AR652" s="410"/>
      <c r="AS652" s="289"/>
    </row>
    <row r="653" spans="1:46" ht="15" outlineLevel="1">
      <c r="A653" s="521">
        <v>14</v>
      </c>
      <c r="B653" s="312" t="s">
        <v>108</v>
      </c>
      <c r="C653" s="288" t="s">
        <v>25</v>
      </c>
      <c r="D653" s="292"/>
      <c r="E653" s="292"/>
      <c r="F653" s="292"/>
      <c r="G653" s="292"/>
      <c r="H653" s="292"/>
      <c r="I653" s="292"/>
      <c r="J653" s="292"/>
      <c r="K653" s="292"/>
      <c r="L653" s="292"/>
      <c r="M653" s="292"/>
      <c r="N653" s="292"/>
      <c r="O653" s="292"/>
      <c r="P653" s="292"/>
      <c r="Q653" s="292">
        <v>12</v>
      </c>
      <c r="R653" s="292"/>
      <c r="S653" s="292"/>
      <c r="T653" s="292"/>
      <c r="U653" s="292"/>
      <c r="V653" s="292"/>
      <c r="W653" s="292"/>
      <c r="X653" s="292"/>
      <c r="Y653" s="292"/>
      <c r="Z653" s="292"/>
      <c r="AA653" s="292"/>
      <c r="AB653" s="292"/>
      <c r="AC653" s="292"/>
      <c r="AD653" s="292"/>
      <c r="AE653" s="406"/>
      <c r="AF653" s="406"/>
      <c r="AG653" s="406"/>
      <c r="AH653" s="406"/>
      <c r="AI653" s="406"/>
      <c r="AJ653" s="406"/>
      <c r="AK653" s="406"/>
      <c r="AL653" s="406"/>
      <c r="AM653" s="406"/>
      <c r="AN653" s="406"/>
      <c r="AO653" s="406"/>
      <c r="AP653" s="406"/>
      <c r="AQ653" s="406"/>
      <c r="AR653" s="406"/>
      <c r="AS653" s="293">
        <f>SUM(AE653:AR653)</f>
        <v>0</v>
      </c>
    </row>
    <row r="654" spans="1:46" ht="15" outlineLevel="1">
      <c r="A654" s="521"/>
      <c r="B654" s="291" t="s">
        <v>309</v>
      </c>
      <c r="C654" s="288" t="s">
        <v>163</v>
      </c>
      <c r="D654" s="292"/>
      <c r="E654" s="292"/>
      <c r="F654" s="292"/>
      <c r="G654" s="292"/>
      <c r="H654" s="292"/>
      <c r="I654" s="292"/>
      <c r="J654" s="292"/>
      <c r="K654" s="292"/>
      <c r="L654" s="292"/>
      <c r="M654" s="292"/>
      <c r="N654" s="292"/>
      <c r="O654" s="292"/>
      <c r="P654" s="292"/>
      <c r="Q654" s="292">
        <f>Q653</f>
        <v>12</v>
      </c>
      <c r="R654" s="292"/>
      <c r="S654" s="292"/>
      <c r="T654" s="292"/>
      <c r="U654" s="292"/>
      <c r="V654" s="292"/>
      <c r="W654" s="292"/>
      <c r="X654" s="292"/>
      <c r="Y654" s="292"/>
      <c r="Z654" s="292"/>
      <c r="AA654" s="292"/>
      <c r="AB654" s="292"/>
      <c r="AC654" s="292"/>
      <c r="AD654" s="292"/>
      <c r="AE654" s="407">
        <f>AE653</f>
        <v>0</v>
      </c>
      <c r="AF654" s="407">
        <f t="shared" ref="AF654" si="1900">AF653</f>
        <v>0</v>
      </c>
      <c r="AG654" s="407">
        <f t="shared" ref="AG654" si="1901">AG653</f>
        <v>0</v>
      </c>
      <c r="AH654" s="407">
        <f t="shared" ref="AH654" si="1902">AH653</f>
        <v>0</v>
      </c>
      <c r="AI654" s="407">
        <f t="shared" ref="AI654" si="1903">AI653</f>
        <v>0</v>
      </c>
      <c r="AJ654" s="407">
        <f t="shared" ref="AJ654" si="1904">AJ653</f>
        <v>0</v>
      </c>
      <c r="AK654" s="407">
        <f t="shared" ref="AK654" si="1905">AK653</f>
        <v>0</v>
      </c>
      <c r="AL654" s="407">
        <f t="shared" ref="AL654" si="1906">AL653</f>
        <v>0</v>
      </c>
      <c r="AM654" s="407">
        <f t="shared" ref="AM654" si="1907">AM653</f>
        <v>0</v>
      </c>
      <c r="AN654" s="407">
        <f t="shared" ref="AN654" si="1908">AN653</f>
        <v>0</v>
      </c>
      <c r="AO654" s="407">
        <f t="shared" ref="AO654" si="1909">AO653</f>
        <v>0</v>
      </c>
      <c r="AP654" s="407">
        <f t="shared" ref="AP654" si="1910">AP653</f>
        <v>0</v>
      </c>
      <c r="AQ654" s="407">
        <f t="shared" ref="AQ654" si="1911">AQ653</f>
        <v>0</v>
      </c>
      <c r="AR654" s="407">
        <f t="shared" ref="AR654" si="1912">AR653</f>
        <v>0</v>
      </c>
      <c r="AS654" s="505"/>
      <c r="AT654" s="616"/>
    </row>
    <row r="655" spans="1:46" ht="15" outlineLevel="1">
      <c r="A655" s="521"/>
      <c r="B655" s="312"/>
      <c r="C655" s="302"/>
      <c r="D655" s="288"/>
      <c r="E655" s="288"/>
      <c r="F655" s="288"/>
      <c r="G655" s="288"/>
      <c r="H655" s="288"/>
      <c r="I655" s="288"/>
      <c r="J655" s="288"/>
      <c r="K655" s="288"/>
      <c r="L655" s="288"/>
      <c r="M655" s="288"/>
      <c r="N655" s="288"/>
      <c r="O655" s="288"/>
      <c r="P655" s="288"/>
      <c r="Q655" s="464"/>
      <c r="R655" s="288"/>
      <c r="S655" s="288"/>
      <c r="T655" s="288"/>
      <c r="U655" s="288"/>
      <c r="V655" s="288"/>
      <c r="W655" s="288"/>
      <c r="X655" s="288"/>
      <c r="Y655" s="288"/>
      <c r="Z655" s="288"/>
      <c r="AA655" s="288"/>
      <c r="AB655" s="288"/>
      <c r="AC655" s="288"/>
      <c r="AD655" s="288"/>
      <c r="AE655" s="408"/>
      <c r="AF655" s="408"/>
      <c r="AG655" s="408"/>
      <c r="AH655" s="408"/>
      <c r="AI655" s="408"/>
      <c r="AJ655" s="408"/>
      <c r="AK655" s="408"/>
      <c r="AL655" s="408"/>
      <c r="AM655" s="408"/>
      <c r="AN655" s="408"/>
      <c r="AO655" s="408"/>
      <c r="AP655" s="408"/>
      <c r="AQ655" s="408"/>
      <c r="AR655" s="408"/>
      <c r="AS655" s="298"/>
      <c r="AT655" s="616"/>
    </row>
    <row r="656" spans="1:46" s="306" customFormat="1" ht="15.6" outlineLevel="1">
      <c r="A656" s="521"/>
      <c r="B656" s="285" t="s">
        <v>487</v>
      </c>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12"/>
      <c r="AL656" s="412"/>
      <c r="AM656" s="412"/>
      <c r="AN656" s="412"/>
      <c r="AO656" s="412"/>
      <c r="AP656" s="412"/>
      <c r="AQ656" s="412"/>
      <c r="AR656" s="412"/>
      <c r="AS656" s="506"/>
      <c r="AT656" s="617"/>
    </row>
    <row r="657" spans="1:45" ht="15" outlineLevel="1">
      <c r="A657" s="521">
        <v>15</v>
      </c>
      <c r="B657" s="291" t="s">
        <v>492</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ht="15"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13">AF657</f>
        <v>0</v>
      </c>
      <c r="AG658" s="407">
        <f t="shared" si="1913"/>
        <v>0</v>
      </c>
      <c r="AH658" s="407">
        <f t="shared" si="1913"/>
        <v>0</v>
      </c>
      <c r="AI658" s="407">
        <f t="shared" si="1913"/>
        <v>0</v>
      </c>
      <c r="AJ658" s="407">
        <f t="shared" si="1913"/>
        <v>0</v>
      </c>
      <c r="AK658" s="407">
        <f t="shared" si="1913"/>
        <v>0</v>
      </c>
      <c r="AL658" s="407">
        <f t="shared" si="1913"/>
        <v>0</v>
      </c>
      <c r="AM658" s="407">
        <f t="shared" si="1913"/>
        <v>0</v>
      </c>
      <c r="AN658" s="407">
        <f t="shared" si="1913"/>
        <v>0</v>
      </c>
      <c r="AO658" s="407">
        <f t="shared" si="1913"/>
        <v>0</v>
      </c>
      <c r="AP658" s="407">
        <f t="shared" si="1913"/>
        <v>0</v>
      </c>
      <c r="AQ658" s="407">
        <f t="shared" si="1913"/>
        <v>0</v>
      </c>
      <c r="AR658" s="407">
        <f t="shared" si="1913"/>
        <v>0</v>
      </c>
      <c r="AS658" s="294"/>
    </row>
    <row r="659" spans="1:45" ht="15" outlineLevel="1">
      <c r="A659" s="521"/>
      <c r="B659" s="312"/>
      <c r="C659" s="302"/>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08"/>
      <c r="AL659" s="408"/>
      <c r="AM659" s="408"/>
      <c r="AN659" s="408"/>
      <c r="AO659" s="408"/>
      <c r="AP659" s="408"/>
      <c r="AQ659" s="408"/>
      <c r="AR659" s="408"/>
      <c r="AS659" s="303"/>
    </row>
    <row r="660" spans="1:45" s="280" customFormat="1" ht="15" outlineLevel="1">
      <c r="A660" s="521">
        <v>16</v>
      </c>
      <c r="B660" s="321" t="s">
        <v>488</v>
      </c>
      <c r="C660" s="288" t="s">
        <v>25</v>
      </c>
      <c r="D660" s="292"/>
      <c r="E660" s="292"/>
      <c r="F660" s="292"/>
      <c r="G660" s="292"/>
      <c r="H660" s="292"/>
      <c r="I660" s="292"/>
      <c r="J660" s="292"/>
      <c r="K660" s="292"/>
      <c r="L660" s="292"/>
      <c r="M660" s="292"/>
      <c r="N660" s="292"/>
      <c r="O660" s="292"/>
      <c r="P660" s="292"/>
      <c r="Q660" s="292">
        <v>0</v>
      </c>
      <c r="R660" s="292"/>
      <c r="S660" s="292"/>
      <c r="T660" s="292"/>
      <c r="U660" s="292"/>
      <c r="V660" s="292"/>
      <c r="W660" s="292"/>
      <c r="X660" s="292"/>
      <c r="Y660" s="292"/>
      <c r="Z660" s="292"/>
      <c r="AA660" s="292"/>
      <c r="AB660" s="292"/>
      <c r="AC660" s="292"/>
      <c r="AD660" s="292"/>
      <c r="AE660" s="406"/>
      <c r="AF660" s="406"/>
      <c r="AG660" s="406"/>
      <c r="AH660" s="406"/>
      <c r="AI660" s="406"/>
      <c r="AJ660" s="406"/>
      <c r="AK660" s="406"/>
      <c r="AL660" s="406"/>
      <c r="AM660" s="406"/>
      <c r="AN660" s="406"/>
      <c r="AO660" s="406"/>
      <c r="AP660" s="406"/>
      <c r="AQ660" s="406"/>
      <c r="AR660" s="406"/>
      <c r="AS660" s="293">
        <f>SUM(AE660:AR660)</f>
        <v>0</v>
      </c>
    </row>
    <row r="661" spans="1:45" s="280" customFormat="1" ht="15" outlineLevel="1">
      <c r="A661" s="521"/>
      <c r="B661" s="291" t="s">
        <v>309</v>
      </c>
      <c r="C661" s="288" t="s">
        <v>163</v>
      </c>
      <c r="D661" s="292"/>
      <c r="E661" s="292"/>
      <c r="F661" s="292"/>
      <c r="G661" s="292"/>
      <c r="H661" s="292"/>
      <c r="I661" s="292"/>
      <c r="J661" s="292"/>
      <c r="K661" s="292"/>
      <c r="L661" s="292"/>
      <c r="M661" s="292"/>
      <c r="N661" s="292"/>
      <c r="O661" s="292"/>
      <c r="P661" s="292"/>
      <c r="Q661" s="292">
        <f>Q660</f>
        <v>0</v>
      </c>
      <c r="R661" s="292"/>
      <c r="S661" s="292"/>
      <c r="T661" s="292"/>
      <c r="U661" s="292"/>
      <c r="V661" s="292"/>
      <c r="W661" s="292"/>
      <c r="X661" s="292"/>
      <c r="Y661" s="292"/>
      <c r="Z661" s="292"/>
      <c r="AA661" s="292"/>
      <c r="AB661" s="292"/>
      <c r="AC661" s="292"/>
      <c r="AD661" s="292"/>
      <c r="AE661" s="407">
        <f>AE660</f>
        <v>0</v>
      </c>
      <c r="AF661" s="407">
        <f t="shared" ref="AF661:AR661" si="1914">AF660</f>
        <v>0</v>
      </c>
      <c r="AG661" s="407">
        <f t="shared" si="1914"/>
        <v>0</v>
      </c>
      <c r="AH661" s="407">
        <f t="shared" si="1914"/>
        <v>0</v>
      </c>
      <c r="AI661" s="407">
        <f t="shared" si="1914"/>
        <v>0</v>
      </c>
      <c r="AJ661" s="407">
        <f t="shared" si="1914"/>
        <v>0</v>
      </c>
      <c r="AK661" s="407">
        <f t="shared" si="1914"/>
        <v>0</v>
      </c>
      <c r="AL661" s="407">
        <f t="shared" si="1914"/>
        <v>0</v>
      </c>
      <c r="AM661" s="407">
        <f t="shared" si="1914"/>
        <v>0</v>
      </c>
      <c r="AN661" s="407">
        <f t="shared" si="1914"/>
        <v>0</v>
      </c>
      <c r="AO661" s="407">
        <f t="shared" si="1914"/>
        <v>0</v>
      </c>
      <c r="AP661" s="407">
        <f t="shared" si="1914"/>
        <v>0</v>
      </c>
      <c r="AQ661" s="407">
        <f t="shared" si="1914"/>
        <v>0</v>
      </c>
      <c r="AR661" s="407">
        <f t="shared" si="1914"/>
        <v>0</v>
      </c>
      <c r="AS661" s="294"/>
    </row>
    <row r="662" spans="1:45" s="280" customFormat="1" ht="15" outlineLevel="1">
      <c r="A662" s="521"/>
      <c r="B662" s="321"/>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408"/>
      <c r="AF662" s="408"/>
      <c r="AG662" s="408"/>
      <c r="AH662" s="408"/>
      <c r="AI662" s="408"/>
      <c r="AJ662" s="408"/>
      <c r="AK662" s="412"/>
      <c r="AL662" s="412"/>
      <c r="AM662" s="412"/>
      <c r="AN662" s="412"/>
      <c r="AO662" s="412"/>
      <c r="AP662" s="412"/>
      <c r="AQ662" s="412"/>
      <c r="AR662" s="412"/>
      <c r="AS662" s="310"/>
    </row>
    <row r="663" spans="1:45" ht="15.6" outlineLevel="1">
      <c r="A663" s="521"/>
      <c r="B663" s="508" t="s">
        <v>493</v>
      </c>
      <c r="C663" s="317"/>
      <c r="D663" s="287"/>
      <c r="E663" s="286"/>
      <c r="F663" s="286"/>
      <c r="G663" s="286"/>
      <c r="H663" s="286"/>
      <c r="I663" s="286"/>
      <c r="J663" s="286"/>
      <c r="K663" s="286"/>
      <c r="L663" s="286"/>
      <c r="M663" s="286"/>
      <c r="N663" s="286"/>
      <c r="O663" s="286"/>
      <c r="P663" s="286"/>
      <c r="Q663" s="287"/>
      <c r="R663" s="286"/>
      <c r="S663" s="286"/>
      <c r="T663" s="286"/>
      <c r="U663" s="286"/>
      <c r="V663" s="286"/>
      <c r="W663" s="286"/>
      <c r="X663" s="286"/>
      <c r="Y663" s="286"/>
      <c r="Z663" s="286"/>
      <c r="AA663" s="286"/>
      <c r="AB663" s="286"/>
      <c r="AC663" s="286"/>
      <c r="AD663" s="286"/>
      <c r="AE663" s="410"/>
      <c r="AF663" s="410"/>
      <c r="AG663" s="410"/>
      <c r="AH663" s="410"/>
      <c r="AI663" s="410"/>
      <c r="AJ663" s="410"/>
      <c r="AK663" s="410"/>
      <c r="AL663" s="410"/>
      <c r="AM663" s="410"/>
      <c r="AN663" s="410"/>
      <c r="AO663" s="410"/>
      <c r="AP663" s="410"/>
      <c r="AQ663" s="410"/>
      <c r="AR663" s="410"/>
      <c r="AS663" s="289"/>
    </row>
    <row r="664" spans="1:45" ht="15" outlineLevel="1">
      <c r="A664" s="521">
        <v>17</v>
      </c>
      <c r="B664" s="424" t="s">
        <v>112</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t="15"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15">AF664</f>
        <v>0</v>
      </c>
      <c r="AG665" s="407">
        <f t="shared" si="1915"/>
        <v>0</v>
      </c>
      <c r="AH665" s="407">
        <f t="shared" si="1915"/>
        <v>0</v>
      </c>
      <c r="AI665" s="407">
        <f t="shared" si="1915"/>
        <v>0</v>
      </c>
      <c r="AJ665" s="407">
        <f t="shared" si="1915"/>
        <v>0</v>
      </c>
      <c r="AK665" s="407">
        <f t="shared" si="1915"/>
        <v>0</v>
      </c>
      <c r="AL665" s="407">
        <f t="shared" si="1915"/>
        <v>0</v>
      </c>
      <c r="AM665" s="407">
        <f t="shared" si="1915"/>
        <v>0</v>
      </c>
      <c r="AN665" s="407">
        <f t="shared" si="1915"/>
        <v>0</v>
      </c>
      <c r="AO665" s="407">
        <f t="shared" si="1915"/>
        <v>0</v>
      </c>
      <c r="AP665" s="407">
        <f t="shared" si="1915"/>
        <v>0</v>
      </c>
      <c r="AQ665" s="407">
        <f t="shared" si="1915"/>
        <v>0</v>
      </c>
      <c r="AR665" s="407">
        <f t="shared" si="1915"/>
        <v>0</v>
      </c>
      <c r="AS665" s="303"/>
    </row>
    <row r="666" spans="1:45" ht="15" outlineLevel="1">
      <c r="A666" s="521"/>
      <c r="B666" s="291"/>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8"/>
      <c r="AF666" s="421"/>
      <c r="AG666" s="421"/>
      <c r="AH666" s="421"/>
      <c r="AI666" s="421"/>
      <c r="AJ666" s="421"/>
      <c r="AK666" s="421"/>
      <c r="AL666" s="421"/>
      <c r="AM666" s="421"/>
      <c r="AN666" s="421"/>
      <c r="AO666" s="421"/>
      <c r="AP666" s="421"/>
      <c r="AQ666" s="421"/>
      <c r="AR666" s="421"/>
      <c r="AS666" s="303"/>
    </row>
    <row r="667" spans="1:45" ht="15" outlineLevel="1">
      <c r="A667" s="521">
        <v>18</v>
      </c>
      <c r="B667" s="424" t="s">
        <v>109</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t="15"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16">AF667</f>
        <v>0</v>
      </c>
      <c r="AG668" s="407">
        <f t="shared" si="1916"/>
        <v>0</v>
      </c>
      <c r="AH668" s="407">
        <f t="shared" si="1916"/>
        <v>0</v>
      </c>
      <c r="AI668" s="407">
        <f t="shared" si="1916"/>
        <v>0</v>
      </c>
      <c r="AJ668" s="407">
        <f t="shared" si="1916"/>
        <v>0</v>
      </c>
      <c r="AK668" s="407">
        <f t="shared" si="1916"/>
        <v>0</v>
      </c>
      <c r="AL668" s="407">
        <f t="shared" si="1916"/>
        <v>0</v>
      </c>
      <c r="AM668" s="407">
        <f t="shared" si="1916"/>
        <v>0</v>
      </c>
      <c r="AN668" s="407">
        <f t="shared" si="1916"/>
        <v>0</v>
      </c>
      <c r="AO668" s="407">
        <f t="shared" si="1916"/>
        <v>0</v>
      </c>
      <c r="AP668" s="407">
        <f t="shared" si="1916"/>
        <v>0</v>
      </c>
      <c r="AQ668" s="407">
        <f t="shared" si="1916"/>
        <v>0</v>
      </c>
      <c r="AR668" s="407">
        <f t="shared" si="1916"/>
        <v>0</v>
      </c>
      <c r="AS668" s="303"/>
    </row>
    <row r="669" spans="1:45" ht="1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19"/>
      <c r="AF669" s="420"/>
      <c r="AG669" s="420"/>
      <c r="AH669" s="420"/>
      <c r="AI669" s="420"/>
      <c r="AJ669" s="420"/>
      <c r="AK669" s="420"/>
      <c r="AL669" s="420"/>
      <c r="AM669" s="420"/>
      <c r="AN669" s="420"/>
      <c r="AO669" s="420"/>
      <c r="AP669" s="420"/>
      <c r="AQ669" s="420"/>
      <c r="AR669" s="420"/>
      <c r="AS669" s="294"/>
    </row>
    <row r="670" spans="1:45" ht="15" outlineLevel="1">
      <c r="A670" s="521">
        <v>19</v>
      </c>
      <c r="B670" s="424" t="s">
        <v>111</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t="1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17">AF670</f>
        <v>0</v>
      </c>
      <c r="AG671" s="407">
        <f t="shared" si="1917"/>
        <v>0</v>
      </c>
      <c r="AH671" s="407">
        <f t="shared" si="1917"/>
        <v>0</v>
      </c>
      <c r="AI671" s="407">
        <f t="shared" si="1917"/>
        <v>0</v>
      </c>
      <c r="AJ671" s="407">
        <f t="shared" si="1917"/>
        <v>0</v>
      </c>
      <c r="AK671" s="407">
        <f t="shared" si="1917"/>
        <v>0</v>
      </c>
      <c r="AL671" s="407">
        <f t="shared" si="1917"/>
        <v>0</v>
      </c>
      <c r="AM671" s="407">
        <f t="shared" si="1917"/>
        <v>0</v>
      </c>
      <c r="AN671" s="407">
        <f t="shared" si="1917"/>
        <v>0</v>
      </c>
      <c r="AO671" s="407">
        <f t="shared" si="1917"/>
        <v>0</v>
      </c>
      <c r="AP671" s="407">
        <f t="shared" si="1917"/>
        <v>0</v>
      </c>
      <c r="AQ671" s="407">
        <f t="shared" si="1917"/>
        <v>0</v>
      </c>
      <c r="AR671" s="407">
        <f t="shared" si="1917"/>
        <v>0</v>
      </c>
      <c r="AS671" s="294"/>
    </row>
    <row r="672" spans="1:45" ht="15" outlineLevel="1">
      <c r="A672" s="521"/>
      <c r="B672" s="319"/>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 outlineLevel="1">
      <c r="A673" s="521">
        <v>20</v>
      </c>
      <c r="B673" s="424" t="s">
        <v>110</v>
      </c>
      <c r="C673" s="288" t="s">
        <v>25</v>
      </c>
      <c r="D673" s="292"/>
      <c r="E673" s="292"/>
      <c r="F673" s="292"/>
      <c r="G673" s="292"/>
      <c r="H673" s="292"/>
      <c r="I673" s="292"/>
      <c r="J673" s="292"/>
      <c r="K673" s="292"/>
      <c r="L673" s="292"/>
      <c r="M673" s="292"/>
      <c r="N673" s="292"/>
      <c r="O673" s="292"/>
      <c r="P673" s="292"/>
      <c r="Q673" s="292">
        <v>12</v>
      </c>
      <c r="R673" s="292"/>
      <c r="S673" s="292"/>
      <c r="T673" s="292"/>
      <c r="U673" s="292"/>
      <c r="V673" s="292"/>
      <c r="W673" s="292"/>
      <c r="X673" s="292"/>
      <c r="Y673" s="292"/>
      <c r="Z673" s="292"/>
      <c r="AA673" s="292"/>
      <c r="AB673" s="292"/>
      <c r="AC673" s="292"/>
      <c r="AD673" s="292"/>
      <c r="AE673" s="422"/>
      <c r="AF673" s="406"/>
      <c r="AG673" s="406"/>
      <c r="AH673" s="406"/>
      <c r="AI673" s="406"/>
      <c r="AJ673" s="406"/>
      <c r="AK673" s="406"/>
      <c r="AL673" s="411"/>
      <c r="AM673" s="411"/>
      <c r="AN673" s="411"/>
      <c r="AO673" s="411"/>
      <c r="AP673" s="411"/>
      <c r="AQ673" s="411"/>
      <c r="AR673" s="411"/>
      <c r="AS673" s="293">
        <f>SUM(AE673:AR673)</f>
        <v>0</v>
      </c>
    </row>
    <row r="674" spans="1:45" ht="15" outlineLevel="1">
      <c r="A674" s="521"/>
      <c r="B674" s="291" t="s">
        <v>309</v>
      </c>
      <c r="C674" s="288" t="s">
        <v>163</v>
      </c>
      <c r="D674" s="292"/>
      <c r="E674" s="292"/>
      <c r="F674" s="292"/>
      <c r="G674" s="292"/>
      <c r="H674" s="292"/>
      <c r="I674" s="292"/>
      <c r="J674" s="292"/>
      <c r="K674" s="292"/>
      <c r="L674" s="292"/>
      <c r="M674" s="292"/>
      <c r="N674" s="292"/>
      <c r="O674" s="292"/>
      <c r="P674" s="292"/>
      <c r="Q674" s="292">
        <f>Q673</f>
        <v>12</v>
      </c>
      <c r="R674" s="292"/>
      <c r="S674" s="292"/>
      <c r="T674" s="292"/>
      <c r="U674" s="292"/>
      <c r="V674" s="292"/>
      <c r="W674" s="292"/>
      <c r="X674" s="292"/>
      <c r="Y674" s="292"/>
      <c r="Z674" s="292"/>
      <c r="AA674" s="292"/>
      <c r="AB674" s="292"/>
      <c r="AC674" s="292"/>
      <c r="AD674" s="292"/>
      <c r="AE674" s="407">
        <f>AE673</f>
        <v>0</v>
      </c>
      <c r="AF674" s="407">
        <f t="shared" ref="AF674:AR674" si="1918">AF673</f>
        <v>0</v>
      </c>
      <c r="AG674" s="407">
        <f t="shared" si="1918"/>
        <v>0</v>
      </c>
      <c r="AH674" s="407">
        <f t="shared" si="1918"/>
        <v>0</v>
      </c>
      <c r="AI674" s="407">
        <f t="shared" si="1918"/>
        <v>0</v>
      </c>
      <c r="AJ674" s="407">
        <f t="shared" si="1918"/>
        <v>0</v>
      </c>
      <c r="AK674" s="407">
        <f t="shared" si="1918"/>
        <v>0</v>
      </c>
      <c r="AL674" s="407">
        <f t="shared" si="1918"/>
        <v>0</v>
      </c>
      <c r="AM674" s="407">
        <f t="shared" si="1918"/>
        <v>0</v>
      </c>
      <c r="AN674" s="407">
        <f t="shared" si="1918"/>
        <v>0</v>
      </c>
      <c r="AO674" s="407">
        <f t="shared" si="1918"/>
        <v>0</v>
      </c>
      <c r="AP674" s="407">
        <f t="shared" si="1918"/>
        <v>0</v>
      </c>
      <c r="AQ674" s="407">
        <f t="shared" si="1918"/>
        <v>0</v>
      </c>
      <c r="AR674" s="407">
        <f t="shared" si="1918"/>
        <v>0</v>
      </c>
      <c r="AS674" s="303"/>
    </row>
    <row r="675" spans="1:45" ht="15.6" outlineLevel="1">
      <c r="A675" s="521"/>
      <c r="B675" s="320"/>
      <c r="C675" s="297"/>
      <c r="D675" s="288"/>
      <c r="E675" s="288"/>
      <c r="F675" s="288"/>
      <c r="G675" s="288"/>
      <c r="H675" s="288"/>
      <c r="I675" s="288"/>
      <c r="J675" s="288"/>
      <c r="K675" s="288"/>
      <c r="L675" s="288"/>
      <c r="M675" s="288"/>
      <c r="N675" s="288"/>
      <c r="O675" s="288"/>
      <c r="P675" s="288"/>
      <c r="Q675" s="297"/>
      <c r="R675" s="288"/>
      <c r="S675" s="288"/>
      <c r="T675" s="288"/>
      <c r="U675" s="288"/>
      <c r="V675" s="288"/>
      <c r="W675" s="288"/>
      <c r="X675" s="288"/>
      <c r="Y675" s="288"/>
      <c r="Z675" s="288"/>
      <c r="AA675" s="288"/>
      <c r="AB675" s="288"/>
      <c r="AC675" s="288"/>
      <c r="AD675" s="288"/>
      <c r="AE675" s="408"/>
      <c r="AF675" s="408"/>
      <c r="AG675" s="408"/>
      <c r="AH675" s="408"/>
      <c r="AI675" s="408"/>
      <c r="AJ675" s="408"/>
      <c r="AK675" s="408"/>
      <c r="AL675" s="408"/>
      <c r="AM675" s="408"/>
      <c r="AN675" s="408"/>
      <c r="AO675" s="408"/>
      <c r="AP675" s="408"/>
      <c r="AQ675" s="408"/>
      <c r="AR675" s="408"/>
      <c r="AS675" s="303"/>
    </row>
    <row r="676" spans="1:45" ht="15.6" outlineLevel="1">
      <c r="A676" s="521"/>
      <c r="B676" s="507" t="s">
        <v>500</v>
      </c>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418"/>
      <c r="AF676" s="421"/>
      <c r="AG676" s="421"/>
      <c r="AH676" s="421"/>
      <c r="AI676" s="421"/>
      <c r="AJ676" s="421"/>
      <c r="AK676" s="421"/>
      <c r="AL676" s="421"/>
      <c r="AM676" s="421"/>
      <c r="AN676" s="421"/>
      <c r="AO676" s="421"/>
      <c r="AP676" s="421"/>
      <c r="AQ676" s="421"/>
      <c r="AR676" s="421"/>
      <c r="AS676" s="303"/>
    </row>
    <row r="677" spans="1:45" ht="15.6" outlineLevel="1">
      <c r="A677" s="521"/>
      <c r="B677" s="493" t="s">
        <v>496</v>
      </c>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t="15" outlineLevel="1">
      <c r="A678" s="521">
        <v>21</v>
      </c>
      <c r="B678" s="424" t="s">
        <v>113</v>
      </c>
      <c r="C678" s="288" t="s">
        <v>25</v>
      </c>
      <c r="D678" s="292">
        <v>127199.28678313154</v>
      </c>
      <c r="E678" s="292">
        <v>127199.28678313154</v>
      </c>
      <c r="F678" s="292">
        <v>127199.28678313154</v>
      </c>
      <c r="G678" s="292">
        <v>127199.28678313154</v>
      </c>
      <c r="H678" s="292">
        <v>127199.28678313154</v>
      </c>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ht="15"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v>1</v>
      </c>
      <c r="AF679" s="407">
        <f t="shared" ref="AF679" si="1919">AF678</f>
        <v>0</v>
      </c>
      <c r="AG679" s="407">
        <f t="shared" ref="AG679" si="1920">AG678</f>
        <v>0</v>
      </c>
      <c r="AH679" s="407">
        <f t="shared" ref="AH679" si="1921">AH678</f>
        <v>0</v>
      </c>
      <c r="AI679" s="407">
        <f t="shared" ref="AI679" si="1922">AI678</f>
        <v>0</v>
      </c>
      <c r="AJ679" s="407">
        <f t="shared" ref="AJ679" si="1923">AJ678</f>
        <v>0</v>
      </c>
      <c r="AK679" s="407">
        <f t="shared" ref="AK679" si="1924">AK678</f>
        <v>0</v>
      </c>
      <c r="AL679" s="407">
        <f t="shared" ref="AL679" si="1925">AL678</f>
        <v>0</v>
      </c>
      <c r="AM679" s="407">
        <f t="shared" ref="AM679" si="1926">AM678</f>
        <v>0</v>
      </c>
      <c r="AN679" s="407">
        <f t="shared" ref="AN679" si="1927">AN678</f>
        <v>0</v>
      </c>
      <c r="AO679" s="407">
        <f t="shared" ref="AO679" si="1928">AO678</f>
        <v>0</v>
      </c>
      <c r="AP679" s="407">
        <f t="shared" ref="AP679" si="1929">AP678</f>
        <v>0</v>
      </c>
      <c r="AQ679" s="407">
        <f t="shared" ref="AQ679" si="1930">AQ678</f>
        <v>0</v>
      </c>
      <c r="AR679" s="407">
        <f t="shared" ref="AR679" si="1931">AR678</f>
        <v>0</v>
      </c>
      <c r="AS679" s="303"/>
    </row>
    <row r="680" spans="1:45" ht="1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t="15" outlineLevel="1">
      <c r="A681" s="521">
        <v>22</v>
      </c>
      <c r="B681" s="424" t="s">
        <v>114</v>
      </c>
      <c r="C681" s="288" t="s">
        <v>25</v>
      </c>
      <c r="D681" s="292">
        <v>36059.254342500004</v>
      </c>
      <c r="E681" s="292">
        <v>36059.254342500004</v>
      </c>
      <c r="F681" s="292">
        <v>36059.254342500004</v>
      </c>
      <c r="G681" s="292">
        <v>36059.254342500004</v>
      </c>
      <c r="H681" s="292">
        <v>36059.254342500004</v>
      </c>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v>1</v>
      </c>
      <c r="AF681" s="406"/>
      <c r="AG681" s="406"/>
      <c r="AH681" s="406"/>
      <c r="AI681" s="406"/>
      <c r="AJ681" s="406"/>
      <c r="AK681" s="406"/>
      <c r="AL681" s="406"/>
      <c r="AM681" s="406"/>
      <c r="AN681" s="406"/>
      <c r="AO681" s="406"/>
      <c r="AP681" s="406"/>
      <c r="AQ681" s="406"/>
      <c r="AR681" s="406"/>
      <c r="AS681" s="293">
        <f>SUM(AE681:AR681)</f>
        <v>1</v>
      </c>
    </row>
    <row r="682" spans="1:45" ht="15"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v>1</v>
      </c>
      <c r="AF682" s="407">
        <f t="shared" ref="AF682" si="1932">AF681</f>
        <v>0</v>
      </c>
      <c r="AG682" s="407">
        <f t="shared" ref="AG682" si="1933">AG681</f>
        <v>0</v>
      </c>
      <c r="AH682" s="407">
        <f t="shared" ref="AH682" si="1934">AH681</f>
        <v>0</v>
      </c>
      <c r="AI682" s="407">
        <f t="shared" ref="AI682" si="1935">AI681</f>
        <v>0</v>
      </c>
      <c r="AJ682" s="407">
        <f t="shared" ref="AJ682" si="1936">AJ681</f>
        <v>0</v>
      </c>
      <c r="AK682" s="407">
        <f t="shared" ref="AK682" si="1937">AK681</f>
        <v>0</v>
      </c>
      <c r="AL682" s="407">
        <f t="shared" ref="AL682" si="1938">AL681</f>
        <v>0</v>
      </c>
      <c r="AM682" s="407">
        <f t="shared" ref="AM682" si="1939">AM681</f>
        <v>0</v>
      </c>
      <c r="AN682" s="407">
        <f t="shared" ref="AN682" si="1940">AN681</f>
        <v>0</v>
      </c>
      <c r="AO682" s="407">
        <f t="shared" ref="AO682" si="1941">AO681</f>
        <v>0</v>
      </c>
      <c r="AP682" s="407">
        <f t="shared" ref="AP682" si="1942">AP681</f>
        <v>0</v>
      </c>
      <c r="AQ682" s="407">
        <f t="shared" ref="AQ682" si="1943">AQ681</f>
        <v>0</v>
      </c>
      <c r="AR682" s="407">
        <f t="shared" ref="AR682" si="1944">AR681</f>
        <v>0</v>
      </c>
      <c r="AS682" s="303"/>
    </row>
    <row r="683" spans="1:45" ht="15" outlineLevel="1">
      <c r="A683" s="521"/>
      <c r="B683" s="291"/>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t="15" outlineLevel="1">
      <c r="A684" s="521">
        <v>23</v>
      </c>
      <c r="B684" s="424" t="s">
        <v>115</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ht="15"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45">AF684</f>
        <v>0</v>
      </c>
      <c r="AG685" s="407">
        <f t="shared" ref="AG685" si="1946">AG684</f>
        <v>0</v>
      </c>
      <c r="AH685" s="407">
        <f t="shared" ref="AH685" si="1947">AH684</f>
        <v>0</v>
      </c>
      <c r="AI685" s="407">
        <f t="shared" ref="AI685" si="1948">AI684</f>
        <v>0</v>
      </c>
      <c r="AJ685" s="407">
        <f t="shared" ref="AJ685" si="1949">AJ684</f>
        <v>0</v>
      </c>
      <c r="AK685" s="407">
        <f t="shared" ref="AK685" si="1950">AK684</f>
        <v>0</v>
      </c>
      <c r="AL685" s="407">
        <f t="shared" ref="AL685" si="1951">AL684</f>
        <v>0</v>
      </c>
      <c r="AM685" s="407">
        <f t="shared" ref="AM685" si="1952">AM684</f>
        <v>0</v>
      </c>
      <c r="AN685" s="407">
        <f t="shared" ref="AN685" si="1953">AN684</f>
        <v>0</v>
      </c>
      <c r="AO685" s="407">
        <f t="shared" ref="AO685" si="1954">AO684</f>
        <v>0</v>
      </c>
      <c r="AP685" s="407">
        <f t="shared" ref="AP685" si="1955">AP684</f>
        <v>0</v>
      </c>
      <c r="AQ685" s="407">
        <f t="shared" ref="AQ685" si="1956">AQ684</f>
        <v>0</v>
      </c>
      <c r="AR685" s="407">
        <f t="shared" ref="AR685" si="1957">AR684</f>
        <v>0</v>
      </c>
      <c r="AS685" s="303"/>
    </row>
    <row r="686" spans="1:45" ht="15" outlineLevel="1">
      <c r="A686" s="521"/>
      <c r="B686" s="426"/>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18"/>
      <c r="AF686" s="421"/>
      <c r="AG686" s="421"/>
      <c r="AH686" s="421"/>
      <c r="AI686" s="421"/>
      <c r="AJ686" s="421"/>
      <c r="AK686" s="421"/>
      <c r="AL686" s="421"/>
      <c r="AM686" s="421"/>
      <c r="AN686" s="421"/>
      <c r="AO686" s="421"/>
      <c r="AP686" s="421"/>
      <c r="AQ686" s="421"/>
      <c r="AR686" s="421"/>
      <c r="AS686" s="303"/>
    </row>
    <row r="687" spans="1:45" ht="15" outlineLevel="1">
      <c r="A687" s="521">
        <v>24</v>
      </c>
      <c r="B687" s="424" t="s">
        <v>116</v>
      </c>
      <c r="C687" s="288" t="s">
        <v>25</v>
      </c>
      <c r="D687" s="292"/>
      <c r="E687" s="292"/>
      <c r="F687" s="292"/>
      <c r="G687" s="292"/>
      <c r="H687" s="292"/>
      <c r="I687" s="292"/>
      <c r="J687" s="292"/>
      <c r="K687" s="292"/>
      <c r="L687" s="292"/>
      <c r="M687" s="292"/>
      <c r="N687" s="292"/>
      <c r="O687" s="292"/>
      <c r="P687" s="292"/>
      <c r="Q687" s="288"/>
      <c r="R687" s="292"/>
      <c r="S687" s="292"/>
      <c r="T687" s="292"/>
      <c r="U687" s="292"/>
      <c r="V687" s="292"/>
      <c r="W687" s="292"/>
      <c r="X687" s="292"/>
      <c r="Y687" s="292"/>
      <c r="Z687" s="292"/>
      <c r="AA687" s="292"/>
      <c r="AB687" s="292"/>
      <c r="AC687" s="292"/>
      <c r="AD687" s="292"/>
      <c r="AE687" s="406"/>
      <c r="AF687" s="406"/>
      <c r="AG687" s="406"/>
      <c r="AH687" s="406"/>
      <c r="AI687" s="406"/>
      <c r="AJ687" s="406"/>
      <c r="AK687" s="406"/>
      <c r="AL687" s="406"/>
      <c r="AM687" s="406"/>
      <c r="AN687" s="406"/>
      <c r="AO687" s="406"/>
      <c r="AP687" s="406"/>
      <c r="AQ687" s="406"/>
      <c r="AR687" s="406"/>
      <c r="AS687" s="293">
        <f>SUM(AE687:AR687)</f>
        <v>0</v>
      </c>
    </row>
    <row r="688" spans="1:45" ht="15" outlineLevel="1">
      <c r="A688" s="521"/>
      <c r="B688" s="291" t="s">
        <v>309</v>
      </c>
      <c r="C688" s="288" t="s">
        <v>163</v>
      </c>
      <c r="D688" s="292"/>
      <c r="E688" s="292"/>
      <c r="F688" s="292"/>
      <c r="G688" s="292"/>
      <c r="H688" s="292"/>
      <c r="I688" s="292"/>
      <c r="J688" s="292"/>
      <c r="K688" s="292"/>
      <c r="L688" s="292"/>
      <c r="M688" s="292"/>
      <c r="N688" s="292"/>
      <c r="O688" s="292"/>
      <c r="P688" s="292"/>
      <c r="Q688" s="288"/>
      <c r="R688" s="292"/>
      <c r="S688" s="292"/>
      <c r="T688" s="292"/>
      <c r="U688" s="292"/>
      <c r="V688" s="292"/>
      <c r="W688" s="292"/>
      <c r="X688" s="292"/>
      <c r="Y688" s="292"/>
      <c r="Z688" s="292"/>
      <c r="AA688" s="292"/>
      <c r="AB688" s="292"/>
      <c r="AC688" s="292"/>
      <c r="AD688" s="292"/>
      <c r="AE688" s="407">
        <f>AE687</f>
        <v>0</v>
      </c>
      <c r="AF688" s="407">
        <f t="shared" ref="AF688" si="1958">AF687</f>
        <v>0</v>
      </c>
      <c r="AG688" s="407">
        <f t="shared" ref="AG688" si="1959">AG687</f>
        <v>0</v>
      </c>
      <c r="AH688" s="407">
        <f t="shared" ref="AH688" si="1960">AH687</f>
        <v>0</v>
      </c>
      <c r="AI688" s="407">
        <f t="shared" ref="AI688" si="1961">AI687</f>
        <v>0</v>
      </c>
      <c r="AJ688" s="407">
        <f t="shared" ref="AJ688" si="1962">AJ687</f>
        <v>0</v>
      </c>
      <c r="AK688" s="407">
        <f t="shared" ref="AK688" si="1963">AK687</f>
        <v>0</v>
      </c>
      <c r="AL688" s="407">
        <f t="shared" ref="AL688" si="1964">AL687</f>
        <v>0</v>
      </c>
      <c r="AM688" s="407">
        <f t="shared" ref="AM688" si="1965">AM687</f>
        <v>0</v>
      </c>
      <c r="AN688" s="407">
        <f t="shared" ref="AN688" si="1966">AN687</f>
        <v>0</v>
      </c>
      <c r="AO688" s="407">
        <f t="shared" ref="AO688" si="1967">AO687</f>
        <v>0</v>
      </c>
      <c r="AP688" s="407">
        <f t="shared" ref="AP688" si="1968">AP687</f>
        <v>0</v>
      </c>
      <c r="AQ688" s="407">
        <f t="shared" ref="AQ688" si="1969">AQ687</f>
        <v>0</v>
      </c>
      <c r="AR688" s="407">
        <f t="shared" ref="AR688" si="1970">AR687</f>
        <v>0</v>
      </c>
      <c r="AS688" s="303"/>
    </row>
    <row r="689" spans="1:45" ht="15" outlineLevel="1">
      <c r="A689" s="521"/>
      <c r="B689" s="291"/>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408"/>
      <c r="AF689" s="421"/>
      <c r="AG689" s="421"/>
      <c r="AH689" s="421"/>
      <c r="AI689" s="421"/>
      <c r="AJ689" s="421"/>
      <c r="AK689" s="421"/>
      <c r="AL689" s="421"/>
      <c r="AM689" s="421"/>
      <c r="AN689" s="421"/>
      <c r="AO689" s="421"/>
      <c r="AP689" s="421"/>
      <c r="AQ689" s="421"/>
      <c r="AR689" s="421"/>
      <c r="AS689" s="303"/>
    </row>
    <row r="690" spans="1:45" ht="15.6" outlineLevel="1">
      <c r="A690" s="521"/>
      <c r="B690" s="285" t="s">
        <v>497</v>
      </c>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t="15" outlineLevel="1">
      <c r="A691" s="521">
        <v>25</v>
      </c>
      <c r="B691" s="424" t="s">
        <v>117</v>
      </c>
      <c r="C691" s="288" t="s">
        <v>25</v>
      </c>
      <c r="D691" s="292"/>
      <c r="E691" s="292"/>
      <c r="F691" s="292"/>
      <c r="G691" s="292"/>
      <c r="H691" s="292"/>
      <c r="I691" s="292"/>
      <c r="J691" s="292"/>
      <c r="K691" s="292"/>
      <c r="L691" s="292"/>
      <c r="M691" s="292"/>
      <c r="N691" s="292"/>
      <c r="O691" s="292"/>
      <c r="P691" s="292"/>
      <c r="Q691" s="292">
        <v>12</v>
      </c>
      <c r="R691" s="292"/>
      <c r="S691" s="292"/>
      <c r="T691" s="292"/>
      <c r="U691" s="292"/>
      <c r="V691" s="292"/>
      <c r="W691" s="292"/>
      <c r="X691" s="292"/>
      <c r="Y691" s="292"/>
      <c r="Z691" s="292"/>
      <c r="AA691" s="292"/>
      <c r="AB691" s="292"/>
      <c r="AC691" s="292"/>
      <c r="AD691" s="292"/>
      <c r="AE691" s="422"/>
      <c r="AF691" s="406"/>
      <c r="AG691" s="406"/>
      <c r="AH691" s="406"/>
      <c r="AI691" s="406"/>
      <c r="AJ691" s="406"/>
      <c r="AK691" s="406"/>
      <c r="AL691" s="411"/>
      <c r="AM691" s="411"/>
      <c r="AN691" s="411"/>
      <c r="AO691" s="411"/>
      <c r="AP691" s="411"/>
      <c r="AQ691" s="411"/>
      <c r="AR691" s="411"/>
      <c r="AS691" s="293">
        <f>SUM(AE691:AR691)</f>
        <v>0</v>
      </c>
    </row>
    <row r="692" spans="1:45" ht="15"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71">AF691</f>
        <v>0</v>
      </c>
      <c r="AG692" s="407">
        <f t="shared" ref="AG692" si="1972">AG691</f>
        <v>0</v>
      </c>
      <c r="AH692" s="407">
        <f t="shared" ref="AH692" si="1973">AH691</f>
        <v>0</v>
      </c>
      <c r="AI692" s="407">
        <f t="shared" ref="AI692" si="1974">AI691</f>
        <v>0</v>
      </c>
      <c r="AJ692" s="407">
        <f t="shared" ref="AJ692" si="1975">AJ691</f>
        <v>0</v>
      </c>
      <c r="AK692" s="407">
        <f t="shared" ref="AK692" si="1976">AK691</f>
        <v>0</v>
      </c>
      <c r="AL692" s="407">
        <f t="shared" ref="AL692" si="1977">AL691</f>
        <v>0</v>
      </c>
      <c r="AM692" s="407">
        <f t="shared" ref="AM692" si="1978">AM691</f>
        <v>0</v>
      </c>
      <c r="AN692" s="407">
        <f t="shared" ref="AN692" si="1979">AN691</f>
        <v>0</v>
      </c>
      <c r="AO692" s="407">
        <f t="shared" ref="AO692" si="1980">AO691</f>
        <v>0</v>
      </c>
      <c r="AP692" s="407">
        <f t="shared" ref="AP692" si="1981">AP691</f>
        <v>0</v>
      </c>
      <c r="AQ692" s="407">
        <f t="shared" ref="AQ692" si="1982">AQ691</f>
        <v>0</v>
      </c>
      <c r="AR692" s="407">
        <f t="shared" ref="AR692" si="1983">AR691</f>
        <v>0</v>
      </c>
      <c r="AS692" s="303"/>
    </row>
    <row r="693" spans="1:45" ht="1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t="15" outlineLevel="1">
      <c r="A694" s="521">
        <v>26</v>
      </c>
      <c r="B694" s="424" t="s">
        <v>118</v>
      </c>
      <c r="C694" s="288" t="s">
        <v>25</v>
      </c>
      <c r="D694" s="292">
        <v>977600.63440489711</v>
      </c>
      <c r="E694" s="292">
        <v>977600.63440489711</v>
      </c>
      <c r="F694" s="292">
        <v>972766.29746225104</v>
      </c>
      <c r="G694" s="292">
        <v>972766.29746225104</v>
      </c>
      <c r="H694" s="292">
        <v>972766.29746225104</v>
      </c>
      <c r="I694" s="292"/>
      <c r="J694" s="292"/>
      <c r="K694" s="292"/>
      <c r="L694" s="292"/>
      <c r="M694" s="292"/>
      <c r="N694" s="292"/>
      <c r="O694" s="292"/>
      <c r="P694" s="292"/>
      <c r="Q694" s="292">
        <v>12</v>
      </c>
      <c r="R694" s="292">
        <v>111.98099999999999</v>
      </c>
      <c r="S694" s="292">
        <v>111.98099999999999</v>
      </c>
      <c r="T694" s="292">
        <v>111.98099999999999</v>
      </c>
      <c r="U694" s="292">
        <v>111.98099999999999</v>
      </c>
      <c r="V694" s="292">
        <v>111.98099999999999</v>
      </c>
      <c r="W694" s="292"/>
      <c r="X694" s="292"/>
      <c r="Y694" s="292"/>
      <c r="Z694" s="292"/>
      <c r="AA694" s="292"/>
      <c r="AB694" s="292"/>
      <c r="AC694" s="292"/>
      <c r="AD694" s="292"/>
      <c r="AE694" s="422"/>
      <c r="AF694" s="406">
        <v>0.10734534946148112</v>
      </c>
      <c r="AG694" s="406">
        <v>0.83188984784549436</v>
      </c>
      <c r="AH694" s="406"/>
      <c r="AI694" s="406"/>
      <c r="AJ694" s="406"/>
      <c r="AK694" s="406"/>
      <c r="AL694" s="411"/>
      <c r="AM694" s="411"/>
      <c r="AN694" s="411"/>
      <c r="AO694" s="411"/>
      <c r="AP694" s="411"/>
      <c r="AQ694" s="411"/>
      <c r="AR694" s="411"/>
      <c r="AS694" s="293">
        <f>SUM(AE694:AR694)</f>
        <v>0.93923519730697547</v>
      </c>
    </row>
    <row r="695" spans="1:45" ht="15" outlineLevel="1">
      <c r="A695" s="521"/>
      <c r="B695" s="291" t="s">
        <v>309</v>
      </c>
      <c r="C695" s="288" t="s">
        <v>163</v>
      </c>
      <c r="D695" s="292">
        <v>1000.5</v>
      </c>
      <c r="E695" s="292">
        <v>1000.5</v>
      </c>
      <c r="F695" s="292">
        <v>995.55242330978876</v>
      </c>
      <c r="G695" s="292">
        <v>995.55242330978876</v>
      </c>
      <c r="H695" s="292">
        <v>995.55242330978876</v>
      </c>
      <c r="I695" s="292"/>
      <c r="J695" s="292"/>
      <c r="K695" s="292"/>
      <c r="L695" s="292"/>
      <c r="M695" s="292"/>
      <c r="N695" s="292"/>
      <c r="O695" s="292"/>
      <c r="P695" s="292"/>
      <c r="Q695" s="292">
        <f>Q694</f>
        <v>12</v>
      </c>
      <c r="R695" s="292">
        <v>1.67</v>
      </c>
      <c r="S695" s="292">
        <v>1.67</v>
      </c>
      <c r="T695" s="292">
        <v>1.6617416760893025</v>
      </c>
      <c r="U695" s="292">
        <v>1.6617416760893025</v>
      </c>
      <c r="V695" s="292">
        <v>1.6617416760893025</v>
      </c>
      <c r="W695" s="292"/>
      <c r="X695" s="292"/>
      <c r="Y695" s="292"/>
      <c r="Z695" s="292"/>
      <c r="AA695" s="292"/>
      <c r="AB695" s="292"/>
      <c r="AC695" s="292"/>
      <c r="AD695" s="292"/>
      <c r="AE695" s="407">
        <f>AE694</f>
        <v>0</v>
      </c>
      <c r="AF695" s="407">
        <v>1</v>
      </c>
      <c r="AG695" s="407">
        <v>0</v>
      </c>
      <c r="AH695" s="407">
        <f t="shared" ref="AH695" si="1984">AH694</f>
        <v>0</v>
      </c>
      <c r="AI695" s="407">
        <f t="shared" ref="AI695" si="1985">AI694</f>
        <v>0</v>
      </c>
      <c r="AJ695" s="407">
        <f t="shared" ref="AJ695" si="1986">AJ694</f>
        <v>0</v>
      </c>
      <c r="AK695" s="407">
        <f t="shared" ref="AK695" si="1987">AK694</f>
        <v>0</v>
      </c>
      <c r="AL695" s="407">
        <f t="shared" ref="AL695" si="1988">AL694</f>
        <v>0</v>
      </c>
      <c r="AM695" s="407">
        <f t="shared" ref="AM695" si="1989">AM694</f>
        <v>0</v>
      </c>
      <c r="AN695" s="407">
        <f t="shared" ref="AN695" si="1990">AN694</f>
        <v>0</v>
      </c>
      <c r="AO695" s="407">
        <f t="shared" ref="AO695" si="1991">AO694</f>
        <v>0</v>
      </c>
      <c r="AP695" s="407">
        <f t="shared" ref="AP695" si="1992">AP694</f>
        <v>0</v>
      </c>
      <c r="AQ695" s="407">
        <f t="shared" ref="AQ695" si="1993">AQ694</f>
        <v>0</v>
      </c>
      <c r="AR695" s="407">
        <f t="shared" ref="AR695" si="1994">AR694</f>
        <v>0</v>
      </c>
      <c r="AS695" s="303"/>
    </row>
    <row r="696" spans="1:45" ht="1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15" outlineLevel="1">
      <c r="A697" s="521">
        <v>27</v>
      </c>
      <c r="B697" s="424" t="s">
        <v>119</v>
      </c>
      <c r="C697" s="288" t="s">
        <v>25</v>
      </c>
      <c r="D697" s="292">
        <v>61149.277826525307</v>
      </c>
      <c r="E697" s="292">
        <v>53842.020261846803</v>
      </c>
      <c r="F697" s="292">
        <v>39318.27807292575</v>
      </c>
      <c r="G697" s="292">
        <v>39318.27807292575</v>
      </c>
      <c r="H697" s="292">
        <v>39318.27807292575</v>
      </c>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v>1</v>
      </c>
      <c r="AG697" s="406"/>
      <c r="AH697" s="406"/>
      <c r="AI697" s="406"/>
      <c r="AJ697" s="406"/>
      <c r="AK697" s="406"/>
      <c r="AL697" s="411"/>
      <c r="AM697" s="411"/>
      <c r="AN697" s="411"/>
      <c r="AO697" s="411"/>
      <c r="AP697" s="411"/>
      <c r="AQ697" s="411"/>
      <c r="AR697" s="411"/>
      <c r="AS697" s="293">
        <f>SUM(AE697:AR697)</f>
        <v>1</v>
      </c>
    </row>
    <row r="698" spans="1:45" ht="15"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v>1</v>
      </c>
      <c r="AG698" s="407">
        <v>0</v>
      </c>
      <c r="AH698" s="407">
        <f t="shared" ref="AH698" si="1995">AH697</f>
        <v>0</v>
      </c>
      <c r="AI698" s="407">
        <f t="shared" ref="AI698" si="1996">AI697</f>
        <v>0</v>
      </c>
      <c r="AJ698" s="407">
        <f t="shared" ref="AJ698" si="1997">AJ697</f>
        <v>0</v>
      </c>
      <c r="AK698" s="407">
        <f t="shared" ref="AK698" si="1998">AK697</f>
        <v>0</v>
      </c>
      <c r="AL698" s="407">
        <f t="shared" ref="AL698" si="1999">AL697</f>
        <v>0</v>
      </c>
      <c r="AM698" s="407">
        <f t="shared" ref="AM698" si="2000">AM697</f>
        <v>0</v>
      </c>
      <c r="AN698" s="407">
        <f t="shared" ref="AN698" si="2001">AN697</f>
        <v>0</v>
      </c>
      <c r="AO698" s="407">
        <f t="shared" ref="AO698" si="2002">AO697</f>
        <v>0</v>
      </c>
      <c r="AP698" s="407">
        <f t="shared" ref="AP698" si="2003">AP697</f>
        <v>0</v>
      </c>
      <c r="AQ698" s="407">
        <f t="shared" ref="AQ698" si="2004">AQ697</f>
        <v>0</v>
      </c>
      <c r="AR698" s="407">
        <f t="shared" ref="AR698" si="2005">AR697</f>
        <v>0</v>
      </c>
      <c r="AS698" s="303"/>
    </row>
    <row r="699" spans="1:45" ht="1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28</v>
      </c>
      <c r="B700" s="424" t="s">
        <v>120</v>
      </c>
      <c r="C700" s="288" t="s">
        <v>25</v>
      </c>
      <c r="D700" s="292"/>
      <c r="E700" s="292"/>
      <c r="F700" s="292"/>
      <c r="G700" s="292"/>
      <c r="H700" s="292"/>
      <c r="I700" s="292"/>
      <c r="J700" s="292"/>
      <c r="K700" s="292"/>
      <c r="L700" s="292"/>
      <c r="M700" s="292"/>
      <c r="N700" s="292"/>
      <c r="O700" s="292"/>
      <c r="P700" s="292"/>
      <c r="Q700" s="292">
        <v>12</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t="15" outlineLevel="1">
      <c r="A701" s="521"/>
      <c r="B701" s="291" t="s">
        <v>309</v>
      </c>
      <c r="C701" s="288" t="s">
        <v>163</v>
      </c>
      <c r="D701" s="292"/>
      <c r="E701" s="292"/>
      <c r="F701" s="292"/>
      <c r="G701" s="292"/>
      <c r="H701" s="292"/>
      <c r="I701" s="292"/>
      <c r="J701" s="292"/>
      <c r="K701" s="292"/>
      <c r="L701" s="292"/>
      <c r="M701" s="292"/>
      <c r="N701" s="292"/>
      <c r="O701" s="292"/>
      <c r="P701" s="292"/>
      <c r="Q701" s="292">
        <f>Q700</f>
        <v>12</v>
      </c>
      <c r="R701" s="292"/>
      <c r="S701" s="292"/>
      <c r="T701" s="292"/>
      <c r="U701" s="292"/>
      <c r="V701" s="292"/>
      <c r="W701" s="292"/>
      <c r="X701" s="292"/>
      <c r="Y701" s="292"/>
      <c r="Z701" s="292"/>
      <c r="AA701" s="292"/>
      <c r="AB701" s="292"/>
      <c r="AC701" s="292"/>
      <c r="AD701" s="292"/>
      <c r="AE701" s="407">
        <f>AE700</f>
        <v>0</v>
      </c>
      <c r="AF701" s="407">
        <f t="shared" ref="AF701" si="2006">AF700</f>
        <v>0</v>
      </c>
      <c r="AG701" s="407">
        <f t="shared" ref="AG701" si="2007">AG700</f>
        <v>0</v>
      </c>
      <c r="AH701" s="407">
        <f t="shared" ref="AH701" si="2008">AH700</f>
        <v>0</v>
      </c>
      <c r="AI701" s="407">
        <f t="shared" ref="AI701" si="2009">AI700</f>
        <v>0</v>
      </c>
      <c r="AJ701" s="407">
        <f t="shared" ref="AJ701" si="2010">AJ700</f>
        <v>0</v>
      </c>
      <c r="AK701" s="407">
        <f t="shared" ref="AK701" si="2011">AK700</f>
        <v>0</v>
      </c>
      <c r="AL701" s="407">
        <f t="shared" ref="AL701" si="2012">AL700</f>
        <v>0</v>
      </c>
      <c r="AM701" s="407">
        <f t="shared" ref="AM701" si="2013">AM700</f>
        <v>0</v>
      </c>
      <c r="AN701" s="407">
        <f t="shared" ref="AN701" si="2014">AN700</f>
        <v>0</v>
      </c>
      <c r="AO701" s="407">
        <f t="shared" ref="AO701" si="2015">AO700</f>
        <v>0</v>
      </c>
      <c r="AP701" s="407">
        <f t="shared" ref="AP701" si="2016">AP700</f>
        <v>0</v>
      </c>
      <c r="AQ701" s="407">
        <f t="shared" ref="AQ701" si="2017">AQ700</f>
        <v>0</v>
      </c>
      <c r="AR701" s="407">
        <f t="shared" ref="AR701" si="2018">AR700</f>
        <v>0</v>
      </c>
      <c r="AS701" s="303"/>
    </row>
    <row r="702" spans="1:45" ht="1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29</v>
      </c>
      <c r="B703" s="424" t="s">
        <v>121</v>
      </c>
      <c r="C703" s="288" t="s">
        <v>25</v>
      </c>
      <c r="D703" s="292"/>
      <c r="E703" s="292"/>
      <c r="F703" s="292"/>
      <c r="G703" s="292"/>
      <c r="H703" s="292"/>
      <c r="I703" s="292"/>
      <c r="J703" s="292"/>
      <c r="K703" s="292"/>
      <c r="L703" s="292"/>
      <c r="M703" s="292"/>
      <c r="N703" s="292"/>
      <c r="O703" s="292"/>
      <c r="P703" s="292"/>
      <c r="Q703" s="292">
        <v>3</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t="15" outlineLevel="1">
      <c r="A704" s="521"/>
      <c r="B704" s="291" t="s">
        <v>309</v>
      </c>
      <c r="C704" s="288" t="s">
        <v>163</v>
      </c>
      <c r="D704" s="292"/>
      <c r="E704" s="292"/>
      <c r="F704" s="292"/>
      <c r="G704" s="292"/>
      <c r="H704" s="292"/>
      <c r="I704" s="292"/>
      <c r="J704" s="292"/>
      <c r="K704" s="292"/>
      <c r="L704" s="292"/>
      <c r="M704" s="292"/>
      <c r="N704" s="292"/>
      <c r="O704" s="292"/>
      <c r="P704" s="292"/>
      <c r="Q704" s="292">
        <f>Q703</f>
        <v>3</v>
      </c>
      <c r="R704" s="292"/>
      <c r="S704" s="292"/>
      <c r="T704" s="292"/>
      <c r="U704" s="292"/>
      <c r="V704" s="292"/>
      <c r="W704" s="292"/>
      <c r="X704" s="292"/>
      <c r="Y704" s="292"/>
      <c r="Z704" s="292"/>
      <c r="AA704" s="292"/>
      <c r="AB704" s="292"/>
      <c r="AC704" s="292"/>
      <c r="AD704" s="292"/>
      <c r="AE704" s="407">
        <f>AE703</f>
        <v>0</v>
      </c>
      <c r="AF704" s="407">
        <f t="shared" ref="AF704" si="2019">AF703</f>
        <v>0</v>
      </c>
      <c r="AG704" s="407">
        <f t="shared" ref="AG704" si="2020">AG703</f>
        <v>0</v>
      </c>
      <c r="AH704" s="407">
        <f t="shared" ref="AH704" si="2021">AH703</f>
        <v>0</v>
      </c>
      <c r="AI704" s="407">
        <f t="shared" ref="AI704" si="2022">AI703</f>
        <v>0</v>
      </c>
      <c r="AJ704" s="407">
        <f t="shared" ref="AJ704" si="2023">AJ703</f>
        <v>0</v>
      </c>
      <c r="AK704" s="407">
        <f t="shared" ref="AK704" si="2024">AK703</f>
        <v>0</v>
      </c>
      <c r="AL704" s="407">
        <f t="shared" ref="AL704" si="2025">AL703</f>
        <v>0</v>
      </c>
      <c r="AM704" s="407">
        <f t="shared" ref="AM704" si="2026">AM703</f>
        <v>0</v>
      </c>
      <c r="AN704" s="407">
        <f t="shared" ref="AN704" si="2027">AN703</f>
        <v>0</v>
      </c>
      <c r="AO704" s="407">
        <f t="shared" ref="AO704" si="2028">AO703</f>
        <v>0</v>
      </c>
      <c r="AP704" s="407">
        <f t="shared" ref="AP704" si="2029">AP703</f>
        <v>0</v>
      </c>
      <c r="AQ704" s="407">
        <f t="shared" ref="AQ704" si="2030">AQ703</f>
        <v>0</v>
      </c>
      <c r="AR704" s="407">
        <f t="shared" ref="AR704" si="2031">AR703</f>
        <v>0</v>
      </c>
      <c r="AS704" s="303"/>
    </row>
    <row r="705" spans="1:45" ht="1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30" outlineLevel="1">
      <c r="A706" s="521">
        <v>30</v>
      </c>
      <c r="B706" s="424" t="s">
        <v>122</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t="15"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32">AF706</f>
        <v>0</v>
      </c>
      <c r="AG707" s="407">
        <f t="shared" ref="AG707" si="2033">AG706</f>
        <v>0</v>
      </c>
      <c r="AH707" s="407">
        <f t="shared" ref="AH707" si="2034">AH706</f>
        <v>0</v>
      </c>
      <c r="AI707" s="407">
        <f t="shared" ref="AI707" si="2035">AI706</f>
        <v>0</v>
      </c>
      <c r="AJ707" s="407">
        <f t="shared" ref="AJ707" si="2036">AJ706</f>
        <v>0</v>
      </c>
      <c r="AK707" s="407">
        <f t="shared" ref="AK707" si="2037">AK706</f>
        <v>0</v>
      </c>
      <c r="AL707" s="407">
        <f t="shared" ref="AL707" si="2038">AL706</f>
        <v>0</v>
      </c>
      <c r="AM707" s="407">
        <f t="shared" ref="AM707" si="2039">AM706</f>
        <v>0</v>
      </c>
      <c r="AN707" s="407">
        <f t="shared" ref="AN707" si="2040">AN706</f>
        <v>0</v>
      </c>
      <c r="AO707" s="407">
        <f t="shared" ref="AO707" si="2041">AO706</f>
        <v>0</v>
      </c>
      <c r="AP707" s="407">
        <f t="shared" ref="AP707" si="2042">AP706</f>
        <v>0</v>
      </c>
      <c r="AQ707" s="407">
        <f t="shared" ref="AQ707" si="2043">AQ706</f>
        <v>0</v>
      </c>
      <c r="AR707" s="407">
        <f t="shared" ref="AR707" si="2044">AR706</f>
        <v>0</v>
      </c>
      <c r="AS707" s="303"/>
    </row>
    <row r="708" spans="1:45" ht="15" outlineLevel="1">
      <c r="A708" s="521"/>
      <c r="B708" s="291"/>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t="15" outlineLevel="1">
      <c r="A709" s="521">
        <v>31</v>
      </c>
      <c r="B709" s="424" t="s">
        <v>123</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t="15"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45">AF709</f>
        <v>0</v>
      </c>
      <c r="AG710" s="407">
        <f t="shared" ref="AG710" si="2046">AG709</f>
        <v>0</v>
      </c>
      <c r="AH710" s="407">
        <f t="shared" ref="AH710" si="2047">AH709</f>
        <v>0</v>
      </c>
      <c r="AI710" s="407">
        <f t="shared" ref="AI710" si="2048">AI709</f>
        <v>0</v>
      </c>
      <c r="AJ710" s="407">
        <f t="shared" ref="AJ710" si="2049">AJ709</f>
        <v>0</v>
      </c>
      <c r="AK710" s="407">
        <f t="shared" ref="AK710" si="2050">AK709</f>
        <v>0</v>
      </c>
      <c r="AL710" s="407">
        <f t="shared" ref="AL710" si="2051">AL709</f>
        <v>0</v>
      </c>
      <c r="AM710" s="407">
        <f t="shared" ref="AM710" si="2052">AM709</f>
        <v>0</v>
      </c>
      <c r="AN710" s="407">
        <f t="shared" ref="AN710" si="2053">AN709</f>
        <v>0</v>
      </c>
      <c r="AO710" s="407">
        <f t="shared" ref="AO710" si="2054">AO709</f>
        <v>0</v>
      </c>
      <c r="AP710" s="407">
        <f t="shared" ref="AP710" si="2055">AP709</f>
        <v>0</v>
      </c>
      <c r="AQ710" s="407">
        <f t="shared" ref="AQ710" si="2056">AQ709</f>
        <v>0</v>
      </c>
      <c r="AR710" s="407">
        <f t="shared" ref="AR710" si="2057">AR709</f>
        <v>0</v>
      </c>
      <c r="AS710" s="303"/>
    </row>
    <row r="711" spans="1:45" ht="1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 outlineLevel="1">
      <c r="A712" s="521">
        <v>32</v>
      </c>
      <c r="B712" s="424" t="s">
        <v>124</v>
      </c>
      <c r="C712" s="288" t="s">
        <v>25</v>
      </c>
      <c r="D712" s="292"/>
      <c r="E712" s="292"/>
      <c r="F712" s="292"/>
      <c r="G712" s="292"/>
      <c r="H712" s="292"/>
      <c r="I712" s="292"/>
      <c r="J712" s="292"/>
      <c r="K712" s="292"/>
      <c r="L712" s="292"/>
      <c r="M712" s="292"/>
      <c r="N712" s="292"/>
      <c r="O712" s="292"/>
      <c r="P712" s="292"/>
      <c r="Q712" s="292">
        <v>12</v>
      </c>
      <c r="R712" s="292"/>
      <c r="S712" s="292"/>
      <c r="T712" s="292"/>
      <c r="U712" s="292"/>
      <c r="V712" s="292"/>
      <c r="W712" s="292"/>
      <c r="X712" s="292"/>
      <c r="Y712" s="292"/>
      <c r="Z712" s="292"/>
      <c r="AA712" s="292"/>
      <c r="AB712" s="292"/>
      <c r="AC712" s="292"/>
      <c r="AD712" s="292"/>
      <c r="AE712" s="422"/>
      <c r="AF712" s="406"/>
      <c r="AG712" s="406"/>
      <c r="AH712" s="406"/>
      <c r="AI712" s="406"/>
      <c r="AJ712" s="406"/>
      <c r="AK712" s="406"/>
      <c r="AL712" s="411"/>
      <c r="AM712" s="411"/>
      <c r="AN712" s="411"/>
      <c r="AO712" s="411"/>
      <c r="AP712" s="411"/>
      <c r="AQ712" s="411"/>
      <c r="AR712" s="411"/>
      <c r="AS712" s="293">
        <f>SUM(AE712:AR712)</f>
        <v>0</v>
      </c>
    </row>
    <row r="713" spans="1:45" ht="15" outlineLevel="1">
      <c r="A713" s="521"/>
      <c r="B713" s="291" t="s">
        <v>309</v>
      </c>
      <c r="C713" s="288" t="s">
        <v>163</v>
      </c>
      <c r="D713" s="292"/>
      <c r="E713" s="292"/>
      <c r="F713" s="292"/>
      <c r="G713" s="292"/>
      <c r="H713" s="292"/>
      <c r="I713" s="292"/>
      <c r="J713" s="292"/>
      <c r="K713" s="292"/>
      <c r="L713" s="292"/>
      <c r="M713" s="292"/>
      <c r="N713" s="292"/>
      <c r="O713" s="292"/>
      <c r="P713" s="292"/>
      <c r="Q713" s="292">
        <f>Q712</f>
        <v>12</v>
      </c>
      <c r="R713" s="292"/>
      <c r="S713" s="292"/>
      <c r="T713" s="292"/>
      <c r="U713" s="292"/>
      <c r="V713" s="292"/>
      <c r="W713" s="292"/>
      <c r="X713" s="292"/>
      <c r="Y713" s="292"/>
      <c r="Z713" s="292"/>
      <c r="AA713" s="292"/>
      <c r="AB713" s="292"/>
      <c r="AC713" s="292"/>
      <c r="AD713" s="292"/>
      <c r="AE713" s="407">
        <f>AE712</f>
        <v>0</v>
      </c>
      <c r="AF713" s="407">
        <f t="shared" ref="AF713" si="2058">AF712</f>
        <v>0</v>
      </c>
      <c r="AG713" s="407">
        <f t="shared" ref="AG713" si="2059">AG712</f>
        <v>0</v>
      </c>
      <c r="AH713" s="407">
        <f t="shared" ref="AH713" si="2060">AH712</f>
        <v>0</v>
      </c>
      <c r="AI713" s="407">
        <f t="shared" ref="AI713" si="2061">AI712</f>
        <v>0</v>
      </c>
      <c r="AJ713" s="407">
        <f t="shared" ref="AJ713" si="2062">AJ712</f>
        <v>0</v>
      </c>
      <c r="AK713" s="407">
        <f t="shared" ref="AK713" si="2063">AK712</f>
        <v>0</v>
      </c>
      <c r="AL713" s="407">
        <f t="shared" ref="AL713" si="2064">AL712</f>
        <v>0</v>
      </c>
      <c r="AM713" s="407">
        <f t="shared" ref="AM713" si="2065">AM712</f>
        <v>0</v>
      </c>
      <c r="AN713" s="407">
        <f t="shared" ref="AN713" si="2066">AN712</f>
        <v>0</v>
      </c>
      <c r="AO713" s="407">
        <f t="shared" ref="AO713" si="2067">AO712</f>
        <v>0</v>
      </c>
      <c r="AP713" s="407">
        <f t="shared" ref="AP713" si="2068">AP712</f>
        <v>0</v>
      </c>
      <c r="AQ713" s="407">
        <f t="shared" ref="AQ713" si="2069">AQ712</f>
        <v>0</v>
      </c>
      <c r="AR713" s="407">
        <f t="shared" ref="AR713" si="2070">AR712</f>
        <v>0</v>
      </c>
      <c r="AS713" s="303"/>
    </row>
    <row r="714" spans="1:45" ht="15" outlineLevel="1">
      <c r="A714" s="521"/>
      <c r="B714" s="424"/>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408"/>
      <c r="AF714" s="421"/>
      <c r="AG714" s="421"/>
      <c r="AH714" s="421"/>
      <c r="AI714" s="421"/>
      <c r="AJ714" s="421"/>
      <c r="AK714" s="421"/>
      <c r="AL714" s="421"/>
      <c r="AM714" s="421"/>
      <c r="AN714" s="421"/>
      <c r="AO714" s="421"/>
      <c r="AP714" s="421"/>
      <c r="AQ714" s="421"/>
      <c r="AR714" s="421"/>
      <c r="AS714" s="303"/>
    </row>
    <row r="715" spans="1:45" ht="15.6" outlineLevel="1">
      <c r="A715" s="521"/>
      <c r="B715" s="285" t="s">
        <v>498</v>
      </c>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 outlineLevel="1">
      <c r="A716" s="521">
        <v>33</v>
      </c>
      <c r="B716" s="424" t="s">
        <v>125</v>
      </c>
      <c r="C716" s="288" t="s">
        <v>25</v>
      </c>
      <c r="D716" s="292">
        <v>13908.552499999985</v>
      </c>
      <c r="E716" s="292">
        <v>13908.552499999985</v>
      </c>
      <c r="F716" s="292">
        <v>13908.552499999985</v>
      </c>
      <c r="G716" s="292">
        <v>13908.552499999985</v>
      </c>
      <c r="H716" s="292">
        <v>13908.552499999985</v>
      </c>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v>1</v>
      </c>
      <c r="AG716" s="406"/>
      <c r="AH716" s="406"/>
      <c r="AI716" s="406"/>
      <c r="AJ716" s="406"/>
      <c r="AK716" s="406"/>
      <c r="AL716" s="411"/>
      <c r="AM716" s="411"/>
      <c r="AN716" s="411"/>
      <c r="AO716" s="411"/>
      <c r="AP716" s="411"/>
      <c r="AQ716" s="411"/>
      <c r="AR716" s="411"/>
      <c r="AS716" s="293">
        <f>SUM(AE716:AR716)</f>
        <v>1</v>
      </c>
    </row>
    <row r="717" spans="1:45" ht="15"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v>1</v>
      </c>
      <c r="AG717" s="407">
        <f t="shared" ref="AG717" si="2071">AG716</f>
        <v>0</v>
      </c>
      <c r="AH717" s="407">
        <f t="shared" ref="AH717" si="2072">AH716</f>
        <v>0</v>
      </c>
      <c r="AI717" s="407">
        <f t="shared" ref="AI717" si="2073">AI716</f>
        <v>0</v>
      </c>
      <c r="AJ717" s="407">
        <f t="shared" ref="AJ717" si="2074">AJ716</f>
        <v>0</v>
      </c>
      <c r="AK717" s="407">
        <f t="shared" ref="AK717" si="2075">AK716</f>
        <v>0</v>
      </c>
      <c r="AL717" s="407">
        <f t="shared" ref="AL717" si="2076">AL716</f>
        <v>0</v>
      </c>
      <c r="AM717" s="407">
        <f t="shared" ref="AM717" si="2077">AM716</f>
        <v>0</v>
      </c>
      <c r="AN717" s="407">
        <f t="shared" ref="AN717" si="2078">AN716</f>
        <v>0</v>
      </c>
      <c r="AO717" s="407">
        <f t="shared" ref="AO717" si="2079">AO716</f>
        <v>0</v>
      </c>
      <c r="AP717" s="407">
        <f t="shared" ref="AP717" si="2080">AP716</f>
        <v>0</v>
      </c>
      <c r="AQ717" s="407">
        <f t="shared" ref="AQ717" si="2081">AQ716</f>
        <v>0</v>
      </c>
      <c r="AR717" s="407">
        <f t="shared" ref="AR717" si="2082">AR716</f>
        <v>0</v>
      </c>
      <c r="AS717" s="303"/>
    </row>
    <row r="718" spans="1:45" ht="1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t="15" outlineLevel="1">
      <c r="A719" s="521">
        <v>34</v>
      </c>
      <c r="B719" s="424" t="s">
        <v>126</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t="15"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083">AF719</f>
        <v>0</v>
      </c>
      <c r="AG720" s="407">
        <f t="shared" ref="AG720" si="2084">AG719</f>
        <v>0</v>
      </c>
      <c r="AH720" s="407">
        <f t="shared" ref="AH720" si="2085">AH719</f>
        <v>0</v>
      </c>
      <c r="AI720" s="407">
        <f t="shared" ref="AI720" si="2086">AI719</f>
        <v>0</v>
      </c>
      <c r="AJ720" s="407">
        <f t="shared" ref="AJ720" si="2087">AJ719</f>
        <v>0</v>
      </c>
      <c r="AK720" s="407">
        <f t="shared" ref="AK720" si="2088">AK719</f>
        <v>0</v>
      </c>
      <c r="AL720" s="407">
        <f t="shared" ref="AL720" si="2089">AL719</f>
        <v>0</v>
      </c>
      <c r="AM720" s="407">
        <f t="shared" ref="AM720" si="2090">AM719</f>
        <v>0</v>
      </c>
      <c r="AN720" s="407">
        <f t="shared" ref="AN720" si="2091">AN719</f>
        <v>0</v>
      </c>
      <c r="AO720" s="407">
        <f t="shared" ref="AO720" si="2092">AO719</f>
        <v>0</v>
      </c>
      <c r="AP720" s="407">
        <f t="shared" ref="AP720" si="2093">AP719</f>
        <v>0</v>
      </c>
      <c r="AQ720" s="407">
        <f t="shared" ref="AQ720" si="2094">AQ719</f>
        <v>0</v>
      </c>
      <c r="AR720" s="407">
        <f t="shared" ref="AR720" si="2095">AR719</f>
        <v>0</v>
      </c>
      <c r="AS720" s="303"/>
    </row>
    <row r="721" spans="1:45" ht="15" outlineLevel="1">
      <c r="A721" s="521"/>
      <c r="B721" s="424"/>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 outlineLevel="1">
      <c r="A722" s="521">
        <v>35</v>
      </c>
      <c r="B722" s="424" t="s">
        <v>127</v>
      </c>
      <c r="C722" s="288" t="s">
        <v>25</v>
      </c>
      <c r="D722" s="292"/>
      <c r="E722" s="292"/>
      <c r="F722" s="292"/>
      <c r="G722" s="292"/>
      <c r="H722" s="292"/>
      <c r="I722" s="292"/>
      <c r="J722" s="292"/>
      <c r="K722" s="292"/>
      <c r="L722" s="292"/>
      <c r="M722" s="292"/>
      <c r="N722" s="292"/>
      <c r="O722" s="292"/>
      <c r="P722" s="292"/>
      <c r="Q722" s="292">
        <v>0</v>
      </c>
      <c r="R722" s="292"/>
      <c r="S722" s="292"/>
      <c r="T722" s="292"/>
      <c r="U722" s="292"/>
      <c r="V722" s="292"/>
      <c r="W722" s="292"/>
      <c r="X722" s="292"/>
      <c r="Y722" s="292"/>
      <c r="Z722" s="292"/>
      <c r="AA722" s="292"/>
      <c r="AB722" s="292"/>
      <c r="AC722" s="292"/>
      <c r="AD722" s="292"/>
      <c r="AE722" s="422"/>
      <c r="AF722" s="406"/>
      <c r="AG722" s="406"/>
      <c r="AH722" s="406"/>
      <c r="AI722" s="406"/>
      <c r="AJ722" s="406"/>
      <c r="AK722" s="406"/>
      <c r="AL722" s="411"/>
      <c r="AM722" s="411"/>
      <c r="AN722" s="411"/>
      <c r="AO722" s="411"/>
      <c r="AP722" s="411"/>
      <c r="AQ722" s="411"/>
      <c r="AR722" s="411"/>
      <c r="AS722" s="293">
        <f>SUM(AE722:AR722)</f>
        <v>0</v>
      </c>
    </row>
    <row r="723" spans="1:45" ht="15" outlineLevel="1">
      <c r="A723" s="521"/>
      <c r="B723" s="291" t="s">
        <v>309</v>
      </c>
      <c r="C723" s="288" t="s">
        <v>163</v>
      </c>
      <c r="D723" s="292"/>
      <c r="E723" s="292"/>
      <c r="F723" s="292"/>
      <c r="G723" s="292"/>
      <c r="H723" s="292"/>
      <c r="I723" s="292"/>
      <c r="J723" s="292"/>
      <c r="K723" s="292"/>
      <c r="L723" s="292"/>
      <c r="M723" s="292"/>
      <c r="N723" s="292"/>
      <c r="O723" s="292"/>
      <c r="P723" s="292"/>
      <c r="Q723" s="292">
        <f>Q722</f>
        <v>0</v>
      </c>
      <c r="R723" s="292"/>
      <c r="S723" s="292"/>
      <c r="T723" s="292"/>
      <c r="U723" s="292"/>
      <c r="V723" s="292"/>
      <c r="W723" s="292"/>
      <c r="X723" s="292"/>
      <c r="Y723" s="292"/>
      <c r="Z723" s="292"/>
      <c r="AA723" s="292"/>
      <c r="AB723" s="292"/>
      <c r="AC723" s="292"/>
      <c r="AD723" s="292"/>
      <c r="AE723" s="407">
        <f>AE722</f>
        <v>0</v>
      </c>
      <c r="AF723" s="407">
        <f t="shared" ref="AF723" si="2096">AF722</f>
        <v>0</v>
      </c>
      <c r="AG723" s="407">
        <f t="shared" ref="AG723" si="2097">AG722</f>
        <v>0</v>
      </c>
      <c r="AH723" s="407">
        <f t="shared" ref="AH723" si="2098">AH722</f>
        <v>0</v>
      </c>
      <c r="AI723" s="407">
        <f t="shared" ref="AI723" si="2099">AI722</f>
        <v>0</v>
      </c>
      <c r="AJ723" s="407">
        <f t="shared" ref="AJ723" si="2100">AJ722</f>
        <v>0</v>
      </c>
      <c r="AK723" s="407">
        <f t="shared" ref="AK723" si="2101">AK722</f>
        <v>0</v>
      </c>
      <c r="AL723" s="407">
        <f t="shared" ref="AL723" si="2102">AL722</f>
        <v>0</v>
      </c>
      <c r="AM723" s="407">
        <f t="shared" ref="AM723" si="2103">AM722</f>
        <v>0</v>
      </c>
      <c r="AN723" s="407">
        <f t="shared" ref="AN723" si="2104">AN722</f>
        <v>0</v>
      </c>
      <c r="AO723" s="407">
        <f t="shared" ref="AO723" si="2105">AO722</f>
        <v>0</v>
      </c>
      <c r="AP723" s="407">
        <f t="shared" ref="AP723" si="2106">AP722</f>
        <v>0</v>
      </c>
      <c r="AQ723" s="407">
        <f t="shared" ref="AQ723" si="2107">AQ722</f>
        <v>0</v>
      </c>
      <c r="AR723" s="407">
        <f t="shared" ref="AR723" si="2108">AR722</f>
        <v>0</v>
      </c>
      <c r="AS723" s="303"/>
    </row>
    <row r="724" spans="1:45" ht="15" outlineLevel="1">
      <c r="A724" s="521"/>
      <c r="B724" s="427"/>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408"/>
      <c r="AF724" s="421"/>
      <c r="AG724" s="421"/>
      <c r="AH724" s="421"/>
      <c r="AI724" s="421"/>
      <c r="AJ724" s="421"/>
      <c r="AK724" s="421"/>
      <c r="AL724" s="421"/>
      <c r="AM724" s="421"/>
      <c r="AN724" s="421"/>
      <c r="AO724" s="421"/>
      <c r="AP724" s="421"/>
      <c r="AQ724" s="421"/>
      <c r="AR724" s="421"/>
      <c r="AS724" s="303"/>
    </row>
    <row r="725" spans="1:45" ht="15.6" outlineLevel="1">
      <c r="A725" s="521"/>
      <c r="B725" s="285" t="s">
        <v>499</v>
      </c>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45" outlineLevel="1">
      <c r="A726" s="521">
        <v>36</v>
      </c>
      <c r="B726" s="424" t="s">
        <v>128</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t="15"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09">AF726</f>
        <v>0</v>
      </c>
      <c r="AG727" s="407">
        <f t="shared" ref="AG727" si="2110">AG726</f>
        <v>0</v>
      </c>
      <c r="AH727" s="407">
        <f t="shared" ref="AH727" si="2111">AH726</f>
        <v>0</v>
      </c>
      <c r="AI727" s="407">
        <f t="shared" ref="AI727" si="2112">AI726</f>
        <v>0</v>
      </c>
      <c r="AJ727" s="407">
        <f t="shared" ref="AJ727" si="2113">AJ726</f>
        <v>0</v>
      </c>
      <c r="AK727" s="407">
        <f t="shared" ref="AK727" si="2114">AK726</f>
        <v>0</v>
      </c>
      <c r="AL727" s="407">
        <f t="shared" ref="AL727" si="2115">AL726</f>
        <v>0</v>
      </c>
      <c r="AM727" s="407">
        <f t="shared" ref="AM727" si="2116">AM726</f>
        <v>0</v>
      </c>
      <c r="AN727" s="407">
        <f t="shared" ref="AN727" si="2117">AN726</f>
        <v>0</v>
      </c>
      <c r="AO727" s="407">
        <f t="shared" ref="AO727" si="2118">AO726</f>
        <v>0</v>
      </c>
      <c r="AP727" s="407">
        <f t="shared" ref="AP727" si="2119">AP726</f>
        <v>0</v>
      </c>
      <c r="AQ727" s="407">
        <f t="shared" ref="AQ727" si="2120">AQ726</f>
        <v>0</v>
      </c>
      <c r="AR727" s="407">
        <f t="shared" ref="AR727" si="2121">AR726</f>
        <v>0</v>
      </c>
      <c r="AS727" s="303"/>
    </row>
    <row r="728" spans="1:45" ht="1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t="15" outlineLevel="1">
      <c r="A729" s="521">
        <v>37</v>
      </c>
      <c r="B729" s="424" t="s">
        <v>129</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t="15"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22">AF729</f>
        <v>0</v>
      </c>
      <c r="AG730" s="407">
        <f t="shared" ref="AG730" si="2123">AG729</f>
        <v>0</v>
      </c>
      <c r="AH730" s="407">
        <f t="shared" ref="AH730" si="2124">AH729</f>
        <v>0</v>
      </c>
      <c r="AI730" s="407">
        <f t="shared" ref="AI730" si="2125">AI729</f>
        <v>0</v>
      </c>
      <c r="AJ730" s="407">
        <f t="shared" ref="AJ730" si="2126">AJ729</f>
        <v>0</v>
      </c>
      <c r="AK730" s="407">
        <f t="shared" ref="AK730" si="2127">AK729</f>
        <v>0</v>
      </c>
      <c r="AL730" s="407">
        <f t="shared" ref="AL730" si="2128">AL729</f>
        <v>0</v>
      </c>
      <c r="AM730" s="407">
        <f t="shared" ref="AM730" si="2129">AM729</f>
        <v>0</v>
      </c>
      <c r="AN730" s="407">
        <f t="shared" ref="AN730" si="2130">AN729</f>
        <v>0</v>
      </c>
      <c r="AO730" s="407">
        <f t="shared" ref="AO730" si="2131">AO729</f>
        <v>0</v>
      </c>
      <c r="AP730" s="407">
        <f t="shared" ref="AP730" si="2132">AP729</f>
        <v>0</v>
      </c>
      <c r="AQ730" s="407">
        <f t="shared" ref="AQ730" si="2133">AQ729</f>
        <v>0</v>
      </c>
      <c r="AR730" s="407">
        <f t="shared" ref="AR730" si="2134">AR729</f>
        <v>0</v>
      </c>
      <c r="AS730" s="303"/>
    </row>
    <row r="731" spans="1:45" ht="1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15" outlineLevel="1">
      <c r="A732" s="521">
        <v>38</v>
      </c>
      <c r="B732" s="424" t="s">
        <v>130</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t="15"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35">AF732</f>
        <v>0</v>
      </c>
      <c r="AG733" s="407">
        <f t="shared" ref="AG733" si="2136">AG732</f>
        <v>0</v>
      </c>
      <c r="AH733" s="407">
        <f t="shared" ref="AH733" si="2137">AH732</f>
        <v>0</v>
      </c>
      <c r="AI733" s="407">
        <f t="shared" ref="AI733" si="2138">AI732</f>
        <v>0</v>
      </c>
      <c r="AJ733" s="407">
        <f t="shared" ref="AJ733" si="2139">AJ732</f>
        <v>0</v>
      </c>
      <c r="AK733" s="407">
        <f t="shared" ref="AK733" si="2140">AK732</f>
        <v>0</v>
      </c>
      <c r="AL733" s="407">
        <f t="shared" ref="AL733" si="2141">AL732</f>
        <v>0</v>
      </c>
      <c r="AM733" s="407">
        <f t="shared" ref="AM733" si="2142">AM732</f>
        <v>0</v>
      </c>
      <c r="AN733" s="407">
        <f t="shared" ref="AN733" si="2143">AN732</f>
        <v>0</v>
      </c>
      <c r="AO733" s="407">
        <f t="shared" ref="AO733" si="2144">AO732</f>
        <v>0</v>
      </c>
      <c r="AP733" s="407">
        <f t="shared" ref="AP733" si="2145">AP732</f>
        <v>0</v>
      </c>
      <c r="AQ733" s="407">
        <f t="shared" ref="AQ733" si="2146">AQ732</f>
        <v>0</v>
      </c>
      <c r="AR733" s="407">
        <f t="shared" ref="AR733" si="2147">AR732</f>
        <v>0</v>
      </c>
      <c r="AS733" s="303"/>
    </row>
    <row r="734" spans="1:45" ht="1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39</v>
      </c>
      <c r="B735" s="424" t="s">
        <v>131</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t="15"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48">AF735</f>
        <v>0</v>
      </c>
      <c r="AG736" s="407">
        <f t="shared" ref="AG736" si="2149">AG735</f>
        <v>0</v>
      </c>
      <c r="AH736" s="407">
        <f t="shared" ref="AH736" si="2150">AH735</f>
        <v>0</v>
      </c>
      <c r="AI736" s="407">
        <f t="shared" ref="AI736" si="2151">AI735</f>
        <v>0</v>
      </c>
      <c r="AJ736" s="407">
        <f t="shared" ref="AJ736" si="2152">AJ735</f>
        <v>0</v>
      </c>
      <c r="AK736" s="407">
        <f t="shared" ref="AK736" si="2153">AK735</f>
        <v>0</v>
      </c>
      <c r="AL736" s="407">
        <f t="shared" ref="AL736" si="2154">AL735</f>
        <v>0</v>
      </c>
      <c r="AM736" s="407">
        <f t="shared" ref="AM736" si="2155">AM735</f>
        <v>0</v>
      </c>
      <c r="AN736" s="407">
        <f t="shared" ref="AN736" si="2156">AN735</f>
        <v>0</v>
      </c>
      <c r="AO736" s="407">
        <f t="shared" ref="AO736" si="2157">AO735</f>
        <v>0</v>
      </c>
      <c r="AP736" s="407">
        <f t="shared" ref="AP736" si="2158">AP735</f>
        <v>0</v>
      </c>
      <c r="AQ736" s="407">
        <f t="shared" ref="AQ736" si="2159">AQ735</f>
        <v>0</v>
      </c>
      <c r="AR736" s="407">
        <f t="shared" ref="AR736" si="2160">AR735</f>
        <v>0</v>
      </c>
      <c r="AS736" s="303"/>
    </row>
    <row r="737" spans="1:45" ht="1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40</v>
      </c>
      <c r="B738" s="424" t="s">
        <v>132</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t="15"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61">AF738</f>
        <v>0</v>
      </c>
      <c r="AG739" s="407">
        <f t="shared" ref="AG739" si="2162">AG738</f>
        <v>0</v>
      </c>
      <c r="AH739" s="407">
        <f t="shared" ref="AH739" si="2163">AH738</f>
        <v>0</v>
      </c>
      <c r="AI739" s="407">
        <f t="shared" ref="AI739" si="2164">AI738</f>
        <v>0</v>
      </c>
      <c r="AJ739" s="407">
        <f t="shared" ref="AJ739" si="2165">AJ738</f>
        <v>0</v>
      </c>
      <c r="AK739" s="407">
        <f t="shared" ref="AK739" si="2166">AK738</f>
        <v>0</v>
      </c>
      <c r="AL739" s="407">
        <f t="shared" ref="AL739" si="2167">AL738</f>
        <v>0</v>
      </c>
      <c r="AM739" s="407">
        <f t="shared" ref="AM739" si="2168">AM738</f>
        <v>0</v>
      </c>
      <c r="AN739" s="407">
        <f t="shared" ref="AN739" si="2169">AN738</f>
        <v>0</v>
      </c>
      <c r="AO739" s="407">
        <f t="shared" ref="AO739" si="2170">AO738</f>
        <v>0</v>
      </c>
      <c r="AP739" s="407">
        <f t="shared" ref="AP739" si="2171">AP738</f>
        <v>0</v>
      </c>
      <c r="AQ739" s="407">
        <f t="shared" ref="AQ739" si="2172">AQ738</f>
        <v>0</v>
      </c>
      <c r="AR739" s="407">
        <f t="shared" ref="AR739" si="2173">AR738</f>
        <v>0</v>
      </c>
      <c r="AS739" s="303"/>
    </row>
    <row r="740" spans="1:45" ht="1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41</v>
      </c>
      <c r="B741" s="424" t="s">
        <v>133</v>
      </c>
      <c r="C741" s="288" t="s">
        <v>25</v>
      </c>
      <c r="D741" s="292"/>
      <c r="E741" s="292"/>
      <c r="F741" s="292"/>
      <c r="G741" s="292"/>
      <c r="H741" s="292"/>
      <c r="I741" s="292"/>
      <c r="J741" s="292"/>
      <c r="K741" s="292"/>
      <c r="L741" s="292"/>
      <c r="M741" s="292"/>
      <c r="N741" s="292"/>
      <c r="O741" s="292"/>
      <c r="P741" s="292"/>
      <c r="Q741" s="292">
        <v>12</v>
      </c>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t="15" outlineLevel="1">
      <c r="A742" s="521"/>
      <c r="B742" s="291" t="s">
        <v>309</v>
      </c>
      <c r="C742" s="288" t="s">
        <v>163</v>
      </c>
      <c r="D742" s="292"/>
      <c r="E742" s="292"/>
      <c r="F742" s="292"/>
      <c r="G742" s="292"/>
      <c r="H742" s="292"/>
      <c r="I742" s="292"/>
      <c r="J742" s="292"/>
      <c r="K742" s="292"/>
      <c r="L742" s="292"/>
      <c r="M742" s="292"/>
      <c r="N742" s="292"/>
      <c r="O742" s="292"/>
      <c r="P742" s="292"/>
      <c r="Q742" s="292">
        <f>Q741</f>
        <v>12</v>
      </c>
      <c r="R742" s="292"/>
      <c r="S742" s="292"/>
      <c r="T742" s="292"/>
      <c r="U742" s="292"/>
      <c r="V742" s="292"/>
      <c r="W742" s="292"/>
      <c r="X742" s="292"/>
      <c r="Y742" s="292"/>
      <c r="Z742" s="292"/>
      <c r="AA742" s="292"/>
      <c r="AB742" s="292"/>
      <c r="AC742" s="292"/>
      <c r="AD742" s="292"/>
      <c r="AE742" s="407">
        <f>AE741</f>
        <v>0</v>
      </c>
      <c r="AF742" s="407">
        <f t="shared" ref="AF742" si="2174">AF741</f>
        <v>0</v>
      </c>
      <c r="AG742" s="407">
        <f t="shared" ref="AG742" si="2175">AG741</f>
        <v>0</v>
      </c>
      <c r="AH742" s="407">
        <f t="shared" ref="AH742" si="2176">AH741</f>
        <v>0</v>
      </c>
      <c r="AI742" s="407">
        <f t="shared" ref="AI742" si="2177">AI741</f>
        <v>0</v>
      </c>
      <c r="AJ742" s="407">
        <f t="shared" ref="AJ742" si="2178">AJ741</f>
        <v>0</v>
      </c>
      <c r="AK742" s="407">
        <f t="shared" ref="AK742" si="2179">AK741</f>
        <v>0</v>
      </c>
      <c r="AL742" s="407">
        <f t="shared" ref="AL742" si="2180">AL741</f>
        <v>0</v>
      </c>
      <c r="AM742" s="407">
        <f t="shared" ref="AM742" si="2181">AM741</f>
        <v>0</v>
      </c>
      <c r="AN742" s="407">
        <f t="shared" ref="AN742" si="2182">AN741</f>
        <v>0</v>
      </c>
      <c r="AO742" s="407">
        <f t="shared" ref="AO742" si="2183">AO741</f>
        <v>0</v>
      </c>
      <c r="AP742" s="407">
        <f t="shared" ref="AP742" si="2184">AP741</f>
        <v>0</v>
      </c>
      <c r="AQ742" s="407">
        <f t="shared" ref="AQ742" si="2185">AQ741</f>
        <v>0</v>
      </c>
      <c r="AR742" s="407">
        <f t="shared" ref="AR742" si="2186">AR741</f>
        <v>0</v>
      </c>
      <c r="AS742" s="303"/>
    </row>
    <row r="743" spans="1:45" ht="1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t="30" outlineLevel="1">
      <c r="A744" s="521">
        <v>42</v>
      </c>
      <c r="B744" s="424" t="s">
        <v>134</v>
      </c>
      <c r="C744" s="288" t="s">
        <v>25</v>
      </c>
      <c r="D744" s="292"/>
      <c r="E744" s="292"/>
      <c r="F744" s="292"/>
      <c r="G744" s="292"/>
      <c r="H744" s="292"/>
      <c r="I744" s="292"/>
      <c r="J744" s="292"/>
      <c r="K744" s="292"/>
      <c r="L744" s="292"/>
      <c r="M744" s="292"/>
      <c r="N744" s="292"/>
      <c r="O744" s="292"/>
      <c r="P744" s="292"/>
      <c r="Q744" s="288"/>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t="15" outlineLevel="1">
      <c r="A745" s="521"/>
      <c r="B745" s="291" t="s">
        <v>309</v>
      </c>
      <c r="C745" s="288" t="s">
        <v>163</v>
      </c>
      <c r="D745" s="292"/>
      <c r="E745" s="292"/>
      <c r="F745" s="292"/>
      <c r="G745" s="292"/>
      <c r="H745" s="292"/>
      <c r="I745" s="292"/>
      <c r="J745" s="292"/>
      <c r="K745" s="292"/>
      <c r="L745" s="292"/>
      <c r="M745" s="292"/>
      <c r="N745" s="292"/>
      <c r="O745" s="292"/>
      <c r="P745" s="292"/>
      <c r="Q745" s="464"/>
      <c r="R745" s="292"/>
      <c r="S745" s="292"/>
      <c r="T745" s="292"/>
      <c r="U745" s="292"/>
      <c r="V745" s="292"/>
      <c r="W745" s="292"/>
      <c r="X745" s="292"/>
      <c r="Y745" s="292"/>
      <c r="Z745" s="292"/>
      <c r="AA745" s="292"/>
      <c r="AB745" s="292"/>
      <c r="AC745" s="292"/>
      <c r="AD745" s="292"/>
      <c r="AE745" s="407">
        <f>AE744</f>
        <v>0</v>
      </c>
      <c r="AF745" s="407">
        <f t="shared" ref="AF745" si="2187">AF744</f>
        <v>0</v>
      </c>
      <c r="AG745" s="407">
        <f t="shared" ref="AG745" si="2188">AG744</f>
        <v>0</v>
      </c>
      <c r="AH745" s="407">
        <f t="shared" ref="AH745" si="2189">AH744</f>
        <v>0</v>
      </c>
      <c r="AI745" s="407">
        <f t="shared" ref="AI745" si="2190">AI744</f>
        <v>0</v>
      </c>
      <c r="AJ745" s="407">
        <f t="shared" ref="AJ745" si="2191">AJ744</f>
        <v>0</v>
      </c>
      <c r="AK745" s="407">
        <f t="shared" ref="AK745" si="2192">AK744</f>
        <v>0</v>
      </c>
      <c r="AL745" s="407">
        <f t="shared" ref="AL745" si="2193">AL744</f>
        <v>0</v>
      </c>
      <c r="AM745" s="407">
        <f t="shared" ref="AM745" si="2194">AM744</f>
        <v>0</v>
      </c>
      <c r="AN745" s="407">
        <f t="shared" ref="AN745" si="2195">AN744</f>
        <v>0</v>
      </c>
      <c r="AO745" s="407">
        <f t="shared" ref="AO745" si="2196">AO744</f>
        <v>0</v>
      </c>
      <c r="AP745" s="407">
        <f t="shared" ref="AP745" si="2197">AP744</f>
        <v>0</v>
      </c>
      <c r="AQ745" s="407">
        <f t="shared" ref="AQ745" si="2198">AQ744</f>
        <v>0</v>
      </c>
      <c r="AR745" s="407">
        <f t="shared" ref="AR745" si="2199">AR744</f>
        <v>0</v>
      </c>
      <c r="AS745" s="303"/>
    </row>
    <row r="746" spans="1:45" ht="1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15" outlineLevel="1">
      <c r="A747" s="521">
        <v>43</v>
      </c>
      <c r="B747" s="424" t="s">
        <v>135</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00">AF747</f>
        <v>0</v>
      </c>
      <c r="AG748" s="407">
        <f t="shared" ref="AG748" si="2201">AG747</f>
        <v>0</v>
      </c>
      <c r="AH748" s="407">
        <f t="shared" ref="AH748" si="2202">AH747</f>
        <v>0</v>
      </c>
      <c r="AI748" s="407">
        <f t="shared" ref="AI748" si="2203">AI747</f>
        <v>0</v>
      </c>
      <c r="AJ748" s="407">
        <f t="shared" ref="AJ748" si="2204">AJ747</f>
        <v>0</v>
      </c>
      <c r="AK748" s="407">
        <f t="shared" ref="AK748" si="2205">AK747</f>
        <v>0</v>
      </c>
      <c r="AL748" s="407">
        <f t="shared" ref="AL748" si="2206">AL747</f>
        <v>0</v>
      </c>
      <c r="AM748" s="407">
        <f t="shared" ref="AM748" si="2207">AM747</f>
        <v>0</v>
      </c>
      <c r="AN748" s="407">
        <f t="shared" ref="AN748" si="2208">AN747</f>
        <v>0</v>
      </c>
      <c r="AO748" s="407">
        <f t="shared" ref="AO748" si="2209">AO747</f>
        <v>0</v>
      </c>
      <c r="AP748" s="407">
        <f t="shared" ref="AP748" si="2210">AP747</f>
        <v>0</v>
      </c>
      <c r="AQ748" s="407">
        <f t="shared" ref="AQ748" si="2211">AQ747</f>
        <v>0</v>
      </c>
      <c r="AR748" s="407">
        <f t="shared" ref="AR748" si="2212">AR747</f>
        <v>0</v>
      </c>
      <c r="AS748" s="303"/>
    </row>
    <row r="749" spans="1:45" ht="1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44</v>
      </c>
      <c r="B750" s="424" t="s">
        <v>136</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13">AF750</f>
        <v>0</v>
      </c>
      <c r="AG751" s="407">
        <f t="shared" ref="AG751" si="2214">AG750</f>
        <v>0</v>
      </c>
      <c r="AH751" s="407">
        <f t="shared" ref="AH751" si="2215">AH750</f>
        <v>0</v>
      </c>
      <c r="AI751" s="407">
        <f t="shared" ref="AI751" si="2216">AI750</f>
        <v>0</v>
      </c>
      <c r="AJ751" s="407">
        <f t="shared" ref="AJ751" si="2217">AJ750</f>
        <v>0</v>
      </c>
      <c r="AK751" s="407">
        <f t="shared" ref="AK751" si="2218">AK750</f>
        <v>0</v>
      </c>
      <c r="AL751" s="407">
        <f t="shared" ref="AL751" si="2219">AL750</f>
        <v>0</v>
      </c>
      <c r="AM751" s="407">
        <f t="shared" ref="AM751" si="2220">AM750</f>
        <v>0</v>
      </c>
      <c r="AN751" s="407">
        <f t="shared" ref="AN751" si="2221">AN750</f>
        <v>0</v>
      </c>
      <c r="AO751" s="407">
        <f t="shared" ref="AO751" si="2222">AO750</f>
        <v>0</v>
      </c>
      <c r="AP751" s="407">
        <f t="shared" ref="AP751" si="2223">AP750</f>
        <v>0</v>
      </c>
      <c r="AQ751" s="407">
        <f t="shared" ref="AQ751" si="2224">AQ750</f>
        <v>0</v>
      </c>
      <c r="AR751" s="407">
        <f t="shared" ref="AR751" si="2225">AR750</f>
        <v>0</v>
      </c>
      <c r="AS751" s="303"/>
    </row>
    <row r="752" spans="1:45" ht="1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5" ht="30" outlineLevel="1">
      <c r="A753" s="521">
        <v>45</v>
      </c>
      <c r="B753" s="424" t="s">
        <v>137</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5" ht="15"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26">AF753</f>
        <v>0</v>
      </c>
      <c r="AG754" s="407">
        <f t="shared" ref="AG754" si="2227">AG753</f>
        <v>0</v>
      </c>
      <c r="AH754" s="407">
        <f t="shared" ref="AH754" si="2228">AH753</f>
        <v>0</v>
      </c>
      <c r="AI754" s="407">
        <f t="shared" ref="AI754" si="2229">AI753</f>
        <v>0</v>
      </c>
      <c r="AJ754" s="407">
        <f t="shared" ref="AJ754" si="2230">AJ753</f>
        <v>0</v>
      </c>
      <c r="AK754" s="407">
        <f t="shared" ref="AK754" si="2231">AK753</f>
        <v>0</v>
      </c>
      <c r="AL754" s="407">
        <f t="shared" ref="AL754" si="2232">AL753</f>
        <v>0</v>
      </c>
      <c r="AM754" s="407">
        <f t="shared" ref="AM754" si="2233">AM753</f>
        <v>0</v>
      </c>
      <c r="AN754" s="407">
        <f t="shared" ref="AN754" si="2234">AN753</f>
        <v>0</v>
      </c>
      <c r="AO754" s="407">
        <f t="shared" ref="AO754" si="2235">AO753</f>
        <v>0</v>
      </c>
      <c r="AP754" s="407">
        <f t="shared" ref="AP754" si="2236">AP753</f>
        <v>0</v>
      </c>
      <c r="AQ754" s="407">
        <f t="shared" ref="AQ754" si="2237">AQ753</f>
        <v>0</v>
      </c>
      <c r="AR754" s="407">
        <f t="shared" ref="AR754" si="2238">AR753</f>
        <v>0</v>
      </c>
      <c r="AS754" s="303"/>
    </row>
    <row r="755" spans="1:45" ht="15"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5" ht="30" outlineLevel="1">
      <c r="A756" s="521">
        <v>46</v>
      </c>
      <c r="B756" s="424" t="s">
        <v>138</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5" ht="15"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39">AF756</f>
        <v>0</v>
      </c>
      <c r="AG757" s="407">
        <f t="shared" ref="AG757" si="2240">AG756</f>
        <v>0</v>
      </c>
      <c r="AH757" s="407">
        <f t="shared" ref="AH757" si="2241">AH756</f>
        <v>0</v>
      </c>
      <c r="AI757" s="407">
        <f t="shared" ref="AI757" si="2242">AI756</f>
        <v>0</v>
      </c>
      <c r="AJ757" s="407">
        <f t="shared" ref="AJ757" si="2243">AJ756</f>
        <v>0</v>
      </c>
      <c r="AK757" s="407">
        <f t="shared" ref="AK757" si="2244">AK756</f>
        <v>0</v>
      </c>
      <c r="AL757" s="407">
        <f t="shared" ref="AL757" si="2245">AL756</f>
        <v>0</v>
      </c>
      <c r="AM757" s="407">
        <f t="shared" ref="AM757" si="2246">AM756</f>
        <v>0</v>
      </c>
      <c r="AN757" s="407">
        <f t="shared" ref="AN757" si="2247">AN756</f>
        <v>0</v>
      </c>
      <c r="AO757" s="407">
        <f t="shared" ref="AO757" si="2248">AO756</f>
        <v>0</v>
      </c>
      <c r="AP757" s="407">
        <f t="shared" ref="AP757" si="2249">AP756</f>
        <v>0</v>
      </c>
      <c r="AQ757" s="407">
        <f t="shared" ref="AQ757" si="2250">AQ756</f>
        <v>0</v>
      </c>
      <c r="AR757" s="407">
        <f t="shared" ref="AR757" si="2251">AR756</f>
        <v>0</v>
      </c>
      <c r="AS757" s="303"/>
    </row>
    <row r="758" spans="1:45" ht="15"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5" ht="30" outlineLevel="1">
      <c r="A759" s="521">
        <v>47</v>
      </c>
      <c r="B759" s="424" t="s">
        <v>139</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5" ht="15"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52">AF759</f>
        <v>0</v>
      </c>
      <c r="AG760" s="407">
        <f t="shared" ref="AG760" si="2253">AG759</f>
        <v>0</v>
      </c>
      <c r="AH760" s="407">
        <f t="shared" ref="AH760" si="2254">AH759</f>
        <v>0</v>
      </c>
      <c r="AI760" s="407">
        <f t="shared" ref="AI760" si="2255">AI759</f>
        <v>0</v>
      </c>
      <c r="AJ760" s="407">
        <f t="shared" ref="AJ760" si="2256">AJ759</f>
        <v>0</v>
      </c>
      <c r="AK760" s="407">
        <f t="shared" ref="AK760" si="2257">AK759</f>
        <v>0</v>
      </c>
      <c r="AL760" s="407">
        <f t="shared" ref="AL760" si="2258">AL759</f>
        <v>0</v>
      </c>
      <c r="AM760" s="407">
        <f t="shared" ref="AM760" si="2259">AM759</f>
        <v>0</v>
      </c>
      <c r="AN760" s="407">
        <f t="shared" ref="AN760" si="2260">AN759</f>
        <v>0</v>
      </c>
      <c r="AO760" s="407">
        <f t="shared" ref="AO760" si="2261">AO759</f>
        <v>0</v>
      </c>
      <c r="AP760" s="407">
        <f t="shared" ref="AP760" si="2262">AP759</f>
        <v>0</v>
      </c>
      <c r="AQ760" s="407">
        <f t="shared" ref="AQ760" si="2263">AQ759</f>
        <v>0</v>
      </c>
      <c r="AR760" s="407">
        <f t="shared" ref="AR760" si="2264">AR759</f>
        <v>0</v>
      </c>
      <c r="AS760" s="303"/>
    </row>
    <row r="761" spans="1:45" ht="15"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5" ht="30" outlineLevel="1">
      <c r="A762" s="521">
        <v>48</v>
      </c>
      <c r="B762" s="424" t="s">
        <v>140</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5" ht="15"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65">AF762</f>
        <v>0</v>
      </c>
      <c r="AG763" s="407">
        <f t="shared" ref="AG763" si="2266">AG762</f>
        <v>0</v>
      </c>
      <c r="AH763" s="407">
        <f t="shared" ref="AH763" si="2267">AH762</f>
        <v>0</v>
      </c>
      <c r="AI763" s="407">
        <f t="shared" ref="AI763" si="2268">AI762</f>
        <v>0</v>
      </c>
      <c r="AJ763" s="407">
        <f t="shared" ref="AJ763" si="2269">AJ762</f>
        <v>0</v>
      </c>
      <c r="AK763" s="407">
        <f t="shared" ref="AK763" si="2270">AK762</f>
        <v>0</v>
      </c>
      <c r="AL763" s="407">
        <f t="shared" ref="AL763" si="2271">AL762</f>
        <v>0</v>
      </c>
      <c r="AM763" s="407">
        <f t="shared" ref="AM763" si="2272">AM762</f>
        <v>0</v>
      </c>
      <c r="AN763" s="407">
        <f t="shared" ref="AN763" si="2273">AN762</f>
        <v>0</v>
      </c>
      <c r="AO763" s="407">
        <f t="shared" ref="AO763" si="2274">AO762</f>
        <v>0</v>
      </c>
      <c r="AP763" s="407">
        <f t="shared" ref="AP763" si="2275">AP762</f>
        <v>0</v>
      </c>
      <c r="AQ763" s="407">
        <f t="shared" ref="AQ763" si="2276">AQ762</f>
        <v>0</v>
      </c>
      <c r="AR763" s="407">
        <f t="shared" ref="AR763" si="2277">AR762</f>
        <v>0</v>
      </c>
      <c r="AS763" s="303"/>
    </row>
    <row r="764" spans="1:45" ht="15" outlineLevel="1">
      <c r="A764" s="521"/>
      <c r="B764" s="424"/>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21"/>
      <c r="AG764" s="421"/>
      <c r="AH764" s="421"/>
      <c r="AI764" s="421"/>
      <c r="AJ764" s="421"/>
      <c r="AK764" s="421"/>
      <c r="AL764" s="421"/>
      <c r="AM764" s="421"/>
      <c r="AN764" s="421"/>
      <c r="AO764" s="421"/>
      <c r="AP764" s="421"/>
      <c r="AQ764" s="421"/>
      <c r="AR764" s="421"/>
      <c r="AS764" s="303"/>
    </row>
    <row r="765" spans="1:45" ht="30" outlineLevel="1">
      <c r="A765" s="521">
        <v>49</v>
      </c>
      <c r="B765" s="424" t="s">
        <v>141</v>
      </c>
      <c r="C765" s="288" t="s">
        <v>25</v>
      </c>
      <c r="D765" s="292"/>
      <c r="E765" s="292"/>
      <c r="F765" s="292"/>
      <c r="G765" s="292"/>
      <c r="H765" s="292"/>
      <c r="I765" s="292"/>
      <c r="J765" s="292"/>
      <c r="K765" s="292"/>
      <c r="L765" s="292"/>
      <c r="M765" s="292"/>
      <c r="N765" s="292"/>
      <c r="O765" s="292"/>
      <c r="P765" s="292"/>
      <c r="Q765" s="292">
        <v>12</v>
      </c>
      <c r="R765" s="292"/>
      <c r="S765" s="292"/>
      <c r="T765" s="292"/>
      <c r="U765" s="292"/>
      <c r="V765" s="292"/>
      <c r="W765" s="292"/>
      <c r="X765" s="292"/>
      <c r="Y765" s="292"/>
      <c r="Z765" s="292"/>
      <c r="AA765" s="292"/>
      <c r="AB765" s="292"/>
      <c r="AC765" s="292"/>
      <c r="AD765" s="292"/>
      <c r="AE765" s="422"/>
      <c r="AF765" s="406"/>
      <c r="AG765" s="406"/>
      <c r="AH765" s="406"/>
      <c r="AI765" s="406"/>
      <c r="AJ765" s="406"/>
      <c r="AK765" s="406"/>
      <c r="AL765" s="411"/>
      <c r="AM765" s="411"/>
      <c r="AN765" s="411"/>
      <c r="AO765" s="411"/>
      <c r="AP765" s="411"/>
      <c r="AQ765" s="411"/>
      <c r="AR765" s="411"/>
      <c r="AS765" s="293">
        <f>SUM(AE765:AR765)</f>
        <v>0</v>
      </c>
    </row>
    <row r="766" spans="1:45" ht="15" outlineLevel="1">
      <c r="A766" s="521"/>
      <c r="B766" s="291" t="s">
        <v>309</v>
      </c>
      <c r="C766" s="288" t="s">
        <v>163</v>
      </c>
      <c r="D766" s="292"/>
      <c r="E766" s="292"/>
      <c r="F766" s="292"/>
      <c r="G766" s="292"/>
      <c r="H766" s="292"/>
      <c r="I766" s="292"/>
      <c r="J766" s="292"/>
      <c r="K766" s="292"/>
      <c r="L766" s="292"/>
      <c r="M766" s="292"/>
      <c r="N766" s="292"/>
      <c r="O766" s="292"/>
      <c r="P766" s="292"/>
      <c r="Q766" s="292">
        <f>Q765</f>
        <v>12</v>
      </c>
      <c r="R766" s="292"/>
      <c r="S766" s="292"/>
      <c r="T766" s="292"/>
      <c r="U766" s="292"/>
      <c r="V766" s="292"/>
      <c r="W766" s="292"/>
      <c r="X766" s="292"/>
      <c r="Y766" s="292"/>
      <c r="Z766" s="292"/>
      <c r="AA766" s="292"/>
      <c r="AB766" s="292"/>
      <c r="AC766" s="292"/>
      <c r="AD766" s="292"/>
      <c r="AE766" s="407">
        <f>AE765</f>
        <v>0</v>
      </c>
      <c r="AF766" s="407">
        <f t="shared" ref="AF766" si="2278">AF765</f>
        <v>0</v>
      </c>
      <c r="AG766" s="407">
        <f t="shared" ref="AG766" si="2279">AG765</f>
        <v>0</v>
      </c>
      <c r="AH766" s="407">
        <f t="shared" ref="AH766" si="2280">AH765</f>
        <v>0</v>
      </c>
      <c r="AI766" s="407">
        <f t="shared" ref="AI766" si="2281">AI765</f>
        <v>0</v>
      </c>
      <c r="AJ766" s="407">
        <f t="shared" ref="AJ766" si="2282">AJ765</f>
        <v>0</v>
      </c>
      <c r="AK766" s="407">
        <f t="shared" ref="AK766" si="2283">AK765</f>
        <v>0</v>
      </c>
      <c r="AL766" s="407">
        <f t="shared" ref="AL766" si="2284">AL765</f>
        <v>0</v>
      </c>
      <c r="AM766" s="407">
        <f t="shared" ref="AM766" si="2285">AM765</f>
        <v>0</v>
      </c>
      <c r="AN766" s="407">
        <f t="shared" ref="AN766" si="2286">AN765</f>
        <v>0</v>
      </c>
      <c r="AO766" s="407">
        <f t="shared" ref="AO766" si="2287">AO765</f>
        <v>0</v>
      </c>
      <c r="AP766" s="407">
        <f t="shared" ref="AP766" si="2288">AP765</f>
        <v>0</v>
      </c>
      <c r="AQ766" s="407">
        <f t="shared" ref="AQ766" si="2289">AQ765</f>
        <v>0</v>
      </c>
      <c r="AR766" s="407">
        <f t="shared" ref="AR766" si="2290">AR765</f>
        <v>0</v>
      </c>
      <c r="AS766" s="303"/>
    </row>
    <row r="767" spans="1:45" ht="15" outlineLevel="1">
      <c r="A767" s="521"/>
      <c r="B767" s="291"/>
      <c r="C767" s="302"/>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408"/>
      <c r="AF767" s="408"/>
      <c r="AG767" s="408"/>
      <c r="AH767" s="408"/>
      <c r="AI767" s="408"/>
      <c r="AJ767" s="408"/>
      <c r="AK767" s="408"/>
      <c r="AL767" s="408"/>
      <c r="AM767" s="408"/>
      <c r="AN767" s="408"/>
      <c r="AO767" s="408"/>
      <c r="AP767" s="408"/>
      <c r="AQ767" s="408"/>
      <c r="AR767" s="408"/>
      <c r="AS767" s="303"/>
    </row>
    <row r="768" spans="1:45" ht="15.6">
      <c r="B768" s="324" t="s">
        <v>310</v>
      </c>
      <c r="C768" s="326"/>
      <c r="D768" s="326">
        <f>SUM(D611:D766)</f>
        <v>1216917.5058570539</v>
      </c>
      <c r="E768" s="326"/>
      <c r="F768" s="326"/>
      <c r="G768" s="326"/>
      <c r="H768" s="326"/>
      <c r="I768" s="326"/>
      <c r="J768" s="326"/>
      <c r="K768" s="326"/>
      <c r="L768" s="326"/>
      <c r="M768" s="326"/>
      <c r="N768" s="326"/>
      <c r="O768" s="326"/>
      <c r="P768" s="326"/>
      <c r="Q768" s="326"/>
      <c r="R768" s="326">
        <f>SUM(R611:R766)</f>
        <v>113.651</v>
      </c>
      <c r="S768" s="326"/>
      <c r="T768" s="326"/>
      <c r="U768" s="326"/>
      <c r="V768" s="326"/>
      <c r="W768" s="326"/>
      <c r="X768" s="326"/>
      <c r="Y768" s="326"/>
      <c r="Z768" s="326"/>
      <c r="AA768" s="326"/>
      <c r="AB768" s="326"/>
      <c r="AC768" s="326"/>
      <c r="AD768" s="326"/>
      <c r="AE768" s="326">
        <f>IF(AE609="kWh",SUMPRODUCT(D611:D766,AE611:AE766))</f>
        <v>163258.54112563154</v>
      </c>
      <c r="AF768" s="326">
        <f>IF(AF609="kWh",SUMPRODUCT(D611:D766,AF611:AF766))</f>
        <v>180999.21206048463</v>
      </c>
      <c r="AG768" s="326">
        <f>IF(AG609="kw",SUMPRODUCT(Q611:Q766,R611:R766,AG611:AG766),SUMPRODUCT(D611:D766,AG611:AG766))</f>
        <v>1117.8702846190356</v>
      </c>
      <c r="AH768" s="326">
        <f>IF(AH609="kw",SUMPRODUCT(Q611:Q766,R611:R766,AH611:AH766),SUMPRODUCT(D611:D766,AH611:AH766))</f>
        <v>0</v>
      </c>
      <c r="AI768" s="326">
        <f>IF(AI609="kw",SUMPRODUCT(Q611:Q766,R611:R766,AI611:AI766),SUMPRODUCT(D611:D766,AI611:AI766))</f>
        <v>0</v>
      </c>
      <c r="AJ768" s="326">
        <f>IF(AJ609="kw",SUMPRODUCT(Q611:Q766,R611:R766,AJ611:AJ766),SUMPRODUCT(D611:D766,AJ611:AJ766))</f>
        <v>0</v>
      </c>
      <c r="AK768" s="326">
        <f>IF(AK609="kw",SUMPRODUCT(Q611:Q766,R611:R766,AK611:AK766),SUMPRODUCT(D611:D766,AK611:AK766))</f>
        <v>0</v>
      </c>
      <c r="AL768" s="326">
        <f>IF(AL609="kw",SUMPRODUCT(Q611:Q766,R611:R766,AL611:AL766),SUMPRODUCT(D611:D766,AL611:AL766))</f>
        <v>0</v>
      </c>
      <c r="AM768" s="326">
        <f>IF(AM609="kw",SUMPRODUCT(Q611:Q766,R611:R766,AM611:AM766),SUMPRODUCT(D611:D766,AM611:AM766))</f>
        <v>0</v>
      </c>
      <c r="AN768" s="326">
        <f>IF(AN609="kw",SUMPRODUCT(Q611:Q766,R611:R766,AN611:AN766),SUMPRODUCT(D611:D766,AN611:AN766))</f>
        <v>0</v>
      </c>
      <c r="AO768" s="326">
        <f>IF(AO609="kw",SUMPRODUCT(Q611:Q766,R611:R766,AO611:AO766),SUMPRODUCT(D611:D766,AO611:AO766))</f>
        <v>0</v>
      </c>
      <c r="AP768" s="326">
        <f>IF(AP609="kw",SUMPRODUCT(Q611:Q766,R611:R766,AP611:AP766),SUMPRODUCT(D611:D766,AP611:AP766))</f>
        <v>0</v>
      </c>
      <c r="AQ768" s="326">
        <f>IF(AQ609="kw",SUMPRODUCT(Q611:Q766,R611:R766,AQ611:AQ766),SUMPRODUCT(D611:D766,AQ611:AQ766))</f>
        <v>0</v>
      </c>
      <c r="AR768" s="326">
        <f>IF(AR609="kw",SUMPRODUCT(Q611:Q766,R611:R766,AR611:AR766),SUMPRODUCT(D611:D766,AR611:AR766))</f>
        <v>0</v>
      </c>
      <c r="AS768" s="327"/>
    </row>
    <row r="769" spans="2:46" ht="15.6">
      <c r="B769" s="387" t="s">
        <v>311</v>
      </c>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f>HLOOKUP(AE608,'2. LRAMVA Threshold'!$B$42:$Q$60,10,FALSE)</f>
        <v>334349</v>
      </c>
      <c r="AF769" s="388">
        <f>HLOOKUP(AF608,'2. LRAMVA Threshold'!$B$42:$Q$53,10,FALSE)</f>
        <v>206130.59399999998</v>
      </c>
      <c r="AG769" s="388">
        <f>HLOOKUP(AG415,'2. LRAMVA Threshold'!$B$42:$Q$53,10,FALSE)</f>
        <v>44.569200000000002</v>
      </c>
      <c r="AH769" s="388">
        <f>HLOOKUP(AH415,'2. LRAMVA Threshold'!$B$42:$Q$53,10,FALSE)</f>
        <v>418.43</v>
      </c>
      <c r="AI769" s="388">
        <f>HLOOKUP(AI415,'2. LRAMVA Threshold'!$B$42:$Q$53,10,FALSE)</f>
        <v>0</v>
      </c>
      <c r="AJ769" s="388">
        <f>HLOOKUP(AJ415,'2. LRAMVA Threshold'!$B$42:$Q$53,10,FALSE)</f>
        <v>0</v>
      </c>
      <c r="AK769" s="388">
        <f>HLOOKUP(AK415,'2. LRAMVA Threshold'!$B$42:$Q$53,10,FALSE)</f>
        <v>0</v>
      </c>
      <c r="AL769" s="388">
        <f>HLOOKUP(AL415,'2. LRAMVA Threshold'!$B$42:$Q$53,10,FALSE)</f>
        <v>0</v>
      </c>
      <c r="AM769" s="388">
        <f>HLOOKUP(AM415,'2. LRAMVA Threshold'!$B$42:$Q$53,10,FALSE)</f>
        <v>0</v>
      </c>
      <c r="AN769" s="388">
        <f>HLOOKUP(AN415,'2. LRAMVA Threshold'!$B$42:$Q$53,10,FALSE)</f>
        <v>0</v>
      </c>
      <c r="AO769" s="388">
        <f>HLOOKUP(AO415,'2. LRAMVA Threshold'!$B$42:$Q$53,10,FALSE)</f>
        <v>0</v>
      </c>
      <c r="AP769" s="388">
        <f>HLOOKUP(AP415,'2. LRAMVA Threshold'!$B$42:$Q$53,10,FALSE)</f>
        <v>0</v>
      </c>
      <c r="AQ769" s="388">
        <f>HLOOKUP(AQ415,'2. LRAMVA Threshold'!$B$42:$Q$53,10,FALSE)</f>
        <v>0</v>
      </c>
      <c r="AR769" s="388">
        <f>HLOOKUP(AR415,'2. LRAMVA Threshold'!$B$42:$Q$53,10,FALSE)</f>
        <v>0</v>
      </c>
      <c r="AS769" s="438"/>
    </row>
    <row r="770" spans="2:46" ht="15">
      <c r="B770" s="390"/>
      <c r="C770" s="428"/>
      <c r="D770" s="429"/>
      <c r="E770" s="429"/>
      <c r="F770" s="429"/>
      <c r="G770" s="429"/>
      <c r="H770" s="429"/>
      <c r="I770" s="429"/>
      <c r="J770" s="429"/>
      <c r="K770" s="429"/>
      <c r="L770" s="429"/>
      <c r="M770" s="429"/>
      <c r="N770" s="392"/>
      <c r="O770" s="392"/>
      <c r="P770" s="392"/>
      <c r="Q770" s="429"/>
      <c r="R770" s="430"/>
      <c r="S770" s="429"/>
      <c r="T770" s="429"/>
      <c r="U770" s="429"/>
      <c r="V770" s="431"/>
      <c r="W770" s="431"/>
      <c r="X770" s="431"/>
      <c r="Y770" s="431"/>
      <c r="Z770" s="429"/>
      <c r="AA770" s="429"/>
      <c r="AB770" s="392"/>
      <c r="AC770" s="392"/>
      <c r="AD770" s="392"/>
      <c r="AE770" s="432"/>
      <c r="AF770" s="432"/>
      <c r="AG770" s="432"/>
      <c r="AH770" s="432"/>
      <c r="AI770" s="432"/>
      <c r="AJ770" s="432"/>
      <c r="AK770" s="432"/>
      <c r="AL770" s="395"/>
      <c r="AM770" s="395"/>
      <c r="AN770" s="395"/>
      <c r="AO770" s="395"/>
      <c r="AP770" s="395"/>
      <c r="AQ770" s="395"/>
      <c r="AR770" s="395"/>
      <c r="AS770" s="396"/>
    </row>
    <row r="771" spans="2:46" ht="15">
      <c r="B771" s="321" t="s">
        <v>312</v>
      </c>
      <c r="C771" s="335"/>
      <c r="D771" s="335"/>
      <c r="E771" s="372"/>
      <c r="F771" s="372"/>
      <c r="G771" s="372"/>
      <c r="H771" s="372"/>
      <c r="I771" s="372"/>
      <c r="J771" s="372"/>
      <c r="K771" s="372"/>
      <c r="L771" s="372"/>
      <c r="M771" s="372"/>
      <c r="N771" s="372"/>
      <c r="O771" s="372"/>
      <c r="P771" s="372"/>
      <c r="Q771" s="372"/>
      <c r="R771" s="288"/>
      <c r="S771" s="337"/>
      <c r="T771" s="337"/>
      <c r="U771" s="337"/>
      <c r="V771" s="336"/>
      <c r="W771" s="336"/>
      <c r="X771" s="336"/>
      <c r="Y771" s="336"/>
      <c r="Z771" s="337"/>
      <c r="AA771" s="337"/>
      <c r="AB771" s="337"/>
      <c r="AC771" s="337"/>
      <c r="AD771" s="337"/>
      <c r="AE771" s="817">
        <f>HLOOKUP(AE$35,'3.  Distribution Rates'!$C$122:$P$135,10,FALSE)</f>
        <v>9.4999999999999998E-3</v>
      </c>
      <c r="AF771" s="817">
        <f>HLOOKUP(AF$35,'3.  Distribution Rates'!$C$122:$P$135,10,FALSE)</f>
        <v>1.11E-2</v>
      </c>
      <c r="AG771" s="338">
        <f>HLOOKUP(AG$35,'3.  Distribution Rates'!$C$122:$P$135,10,FALSE)</f>
        <v>2.2528999999999999</v>
      </c>
      <c r="AH771" s="338">
        <f>HLOOKUP(AH$35,'3.  Distribution Rates'!$C$122:$P$135,10,FALSE)</f>
        <v>12.819599999999999</v>
      </c>
      <c r="AI771" s="338">
        <f>HLOOKUP(AI$35,'3.  Distribution Rates'!$C$122:$P$135,10,FALSE)</f>
        <v>0</v>
      </c>
      <c r="AJ771" s="338">
        <f>HLOOKUP(AJ$35,'3.  Distribution Rates'!$C$122:$P$135,10,FALSE)</f>
        <v>0</v>
      </c>
      <c r="AK771" s="338">
        <f>HLOOKUP(AK$35,'3.  Distribution Rates'!$C$122:$P$135,10,FALSE)</f>
        <v>0</v>
      </c>
      <c r="AL771" s="338">
        <f>HLOOKUP(AL$35,'3.  Distribution Rates'!$C$122:$P$135,10,FALSE)</f>
        <v>0</v>
      </c>
      <c r="AM771" s="338">
        <f>HLOOKUP(AM$35,'3.  Distribution Rates'!$C$122:$P$135,10,FALSE)</f>
        <v>0</v>
      </c>
      <c r="AN771" s="338">
        <f>HLOOKUP(AN$35,'3.  Distribution Rates'!$C$122:$P$135,10,FALSE)</f>
        <v>0</v>
      </c>
      <c r="AO771" s="338">
        <f>HLOOKUP(AO$35,'3.  Distribution Rates'!$C$122:$P$135,10,FALSE)</f>
        <v>0</v>
      </c>
      <c r="AP771" s="338">
        <f>HLOOKUP(AP$35,'3.  Distribution Rates'!$C$122:$P$135,10,FALSE)</f>
        <v>0</v>
      </c>
      <c r="AQ771" s="338">
        <f>HLOOKUP(AQ$35,'3.  Distribution Rates'!$C$122:$P$135,10,FALSE)</f>
        <v>0</v>
      </c>
      <c r="AR771" s="338">
        <f>HLOOKUP(AR$35,'3.  Distribution Rates'!$C$122:$P$135,10,FALSE)</f>
        <v>0</v>
      </c>
      <c r="AS771" s="345"/>
      <c r="AT771" s="439"/>
    </row>
    <row r="772" spans="2:46" ht="15">
      <c r="B772" s="321" t="s">
        <v>313</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LRAM'!AM141*AE771</f>
        <v>0</v>
      </c>
      <c r="AF772" s="374">
        <f>'4.  2011-2014 LRAM'!AN141*AF771</f>
        <v>0</v>
      </c>
      <c r="AG772" s="374">
        <f>'4.  2011-2014 LRAM'!AO141*AG771</f>
        <v>0</v>
      </c>
      <c r="AH772" s="374">
        <f>'4.  2011-2014 LRAM'!AP141*AH771</f>
        <v>0</v>
      </c>
      <c r="AI772" s="374">
        <f>'4.  2011-2014 LRAM'!AQ141*AI771</f>
        <v>0</v>
      </c>
      <c r="AJ772" s="374">
        <f>'4.  2011-2014 LRAM'!AR141*AJ771</f>
        <v>0</v>
      </c>
      <c r="AK772" s="374">
        <f>'4.  2011-2014 LRAM'!AS141*AK771</f>
        <v>0</v>
      </c>
      <c r="AL772" s="374">
        <f>'4.  2011-2014 LRAM'!AT141*AL771</f>
        <v>0</v>
      </c>
      <c r="AM772" s="374">
        <f>'4.  2011-2014 LRAM'!AU141*AM771</f>
        <v>0</v>
      </c>
      <c r="AN772" s="374">
        <f>'4.  2011-2014 LRAM'!AV141*AN771</f>
        <v>0</v>
      </c>
      <c r="AO772" s="374">
        <f>'4.  2011-2014 LRAM'!AW141*AO771</f>
        <v>0</v>
      </c>
      <c r="AP772" s="374">
        <f>'4.  2011-2014 LRAM'!AX141*AP771</f>
        <v>0</v>
      </c>
      <c r="AQ772" s="374">
        <f>'4.  2011-2014 LRAM'!AY141*AQ771</f>
        <v>0</v>
      </c>
      <c r="AR772" s="374">
        <f>'4.  2011-2014 LRAM'!AZ141*AR771</f>
        <v>0</v>
      </c>
      <c r="AS772" s="615">
        <f t="shared" ref="AS772:AS778" si="2291">SUM(AE772:AR772)</f>
        <v>0</v>
      </c>
      <c r="AT772" s="439"/>
    </row>
    <row r="773" spans="2:46" ht="15">
      <c r="B773" s="321" t="s">
        <v>314</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LRAM'!AM280*AE771</f>
        <v>0</v>
      </c>
      <c r="AF773" s="374">
        <f>'4.  2011-2014 LRAM'!AN280*AF771</f>
        <v>0</v>
      </c>
      <c r="AG773" s="374">
        <f>'4.  2011-2014 LRAM'!AO280*AG771</f>
        <v>0</v>
      </c>
      <c r="AH773" s="374">
        <f>'4.  2011-2014 LRAM'!AP280*AH771</f>
        <v>0</v>
      </c>
      <c r="AI773" s="374">
        <f>'4.  2011-2014 LRAM'!AQ280*AI771</f>
        <v>0</v>
      </c>
      <c r="AJ773" s="374">
        <f>'4.  2011-2014 LRAM'!AR280*AJ771</f>
        <v>0</v>
      </c>
      <c r="AK773" s="374">
        <f>'4.  2011-2014 LRAM'!AS280*AK771</f>
        <v>0</v>
      </c>
      <c r="AL773" s="374">
        <f>'4.  2011-2014 LRAM'!AT280*AL771</f>
        <v>0</v>
      </c>
      <c r="AM773" s="374">
        <f>'4.  2011-2014 LRAM'!AU280*AM771</f>
        <v>0</v>
      </c>
      <c r="AN773" s="374">
        <f>'4.  2011-2014 LRAM'!AV280*AN771</f>
        <v>0</v>
      </c>
      <c r="AO773" s="374">
        <f>'4.  2011-2014 LRAM'!AW280*AO771</f>
        <v>0</v>
      </c>
      <c r="AP773" s="374">
        <f>'4.  2011-2014 LRAM'!AX280*AP771</f>
        <v>0</v>
      </c>
      <c r="AQ773" s="374">
        <f>'4.  2011-2014 LRAM'!AY280*AQ771</f>
        <v>0</v>
      </c>
      <c r="AR773" s="374">
        <f>'4.  2011-2014 LRAM'!AZ280*AR771</f>
        <v>0</v>
      </c>
      <c r="AS773" s="615">
        <f t="shared" si="2291"/>
        <v>0</v>
      </c>
      <c r="AT773" s="439"/>
    </row>
    <row r="774" spans="2:46" ht="15">
      <c r="B774" s="321" t="s">
        <v>315</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LRAM'!AM416*AE771</f>
        <v>0</v>
      </c>
      <c r="AF774" s="374">
        <f>'4.  2011-2014 LRAM'!AN416*AF771</f>
        <v>0</v>
      </c>
      <c r="AG774" s="374">
        <f>'4.  2011-2014 LRAM'!AO416*AG771</f>
        <v>0</v>
      </c>
      <c r="AH774" s="374">
        <f>'4.  2011-2014 LRAM'!AP416*AH771</f>
        <v>0</v>
      </c>
      <c r="AI774" s="374">
        <f>'4.  2011-2014 LRAM'!AQ416*AI771</f>
        <v>0</v>
      </c>
      <c r="AJ774" s="374">
        <f>'4.  2011-2014 LRAM'!AR416*AJ771</f>
        <v>0</v>
      </c>
      <c r="AK774" s="374">
        <f>'4.  2011-2014 LRAM'!AS416*AK771</f>
        <v>0</v>
      </c>
      <c r="AL774" s="374">
        <f>'4.  2011-2014 LRAM'!AT416*AL771</f>
        <v>0</v>
      </c>
      <c r="AM774" s="374">
        <f>'4.  2011-2014 LRAM'!AU416*AM771</f>
        <v>0</v>
      </c>
      <c r="AN774" s="374">
        <f>'4.  2011-2014 LRAM'!AV416*AN771</f>
        <v>0</v>
      </c>
      <c r="AO774" s="374">
        <f>'4.  2011-2014 LRAM'!AW416*AO771</f>
        <v>0</v>
      </c>
      <c r="AP774" s="374">
        <f>'4.  2011-2014 LRAM'!AX416*AP771</f>
        <v>0</v>
      </c>
      <c r="AQ774" s="374">
        <f>'4.  2011-2014 LRAM'!AY416*AQ771</f>
        <v>0</v>
      </c>
      <c r="AR774" s="374">
        <f>'4.  2011-2014 LRAM'!AZ416*AR771</f>
        <v>0</v>
      </c>
      <c r="AS774" s="615">
        <f t="shared" si="2291"/>
        <v>0</v>
      </c>
      <c r="AT774" s="439"/>
    </row>
    <row r="775" spans="2:46" ht="15">
      <c r="B775" s="321" t="s">
        <v>316</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'4.  2011-2014 LRAM'!AM553*AE771</f>
        <v>0</v>
      </c>
      <c r="AF775" s="374">
        <f>'4.  2011-2014 LRAM'!AN553*AF771</f>
        <v>0</v>
      </c>
      <c r="AG775" s="374">
        <f>'4.  2011-2014 LRAM'!AO553*AG771</f>
        <v>0</v>
      </c>
      <c r="AH775" s="374">
        <f>'4.  2011-2014 LRAM'!AP553*AH771</f>
        <v>0</v>
      </c>
      <c r="AI775" s="374">
        <f>'4.  2011-2014 LRAM'!AQ553*AI771</f>
        <v>0</v>
      </c>
      <c r="AJ775" s="374">
        <f>'4.  2011-2014 LRAM'!AR553*AJ771</f>
        <v>0</v>
      </c>
      <c r="AK775" s="374">
        <f>'4.  2011-2014 LRAM'!AS553*AK771</f>
        <v>0</v>
      </c>
      <c r="AL775" s="374">
        <f>'4.  2011-2014 LRAM'!AT553*AL771</f>
        <v>0</v>
      </c>
      <c r="AM775" s="374">
        <f>'4.  2011-2014 LRAM'!AU553*AM771</f>
        <v>0</v>
      </c>
      <c r="AN775" s="374">
        <f>'4.  2011-2014 LRAM'!AV553*AN771</f>
        <v>0</v>
      </c>
      <c r="AO775" s="374">
        <f>'4.  2011-2014 LRAM'!AW553*AO771</f>
        <v>0</v>
      </c>
      <c r="AP775" s="374">
        <f>'4.  2011-2014 LRAM'!AX553*AP771</f>
        <v>0</v>
      </c>
      <c r="AQ775" s="374">
        <f>'4.  2011-2014 LRAM'!AY553*AQ771</f>
        <v>0</v>
      </c>
      <c r="AR775" s="374">
        <f>'4.  2011-2014 LRAM'!AZ553*AR771</f>
        <v>0</v>
      </c>
      <c r="AS775" s="615">
        <f t="shared" si="2291"/>
        <v>0</v>
      </c>
      <c r="AT775" s="439"/>
    </row>
    <row r="776" spans="2:46" ht="15">
      <c r="B776" s="321" t="s">
        <v>317</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AE210*AE771</f>
        <v>0</v>
      </c>
      <c r="AF776" s="374">
        <f t="shared" ref="AF776:AR776" si="2292">AF210*AF771</f>
        <v>0</v>
      </c>
      <c r="AG776" s="374">
        <f t="shared" si="2292"/>
        <v>0</v>
      </c>
      <c r="AH776" s="374">
        <f t="shared" si="2292"/>
        <v>0</v>
      </c>
      <c r="AI776" s="374">
        <f t="shared" si="2292"/>
        <v>0</v>
      </c>
      <c r="AJ776" s="374">
        <f t="shared" si="2292"/>
        <v>0</v>
      </c>
      <c r="AK776" s="374">
        <f t="shared" si="2292"/>
        <v>0</v>
      </c>
      <c r="AL776" s="374">
        <f t="shared" si="2292"/>
        <v>0</v>
      </c>
      <c r="AM776" s="374">
        <f t="shared" si="2292"/>
        <v>0</v>
      </c>
      <c r="AN776" s="374">
        <f t="shared" si="2292"/>
        <v>0</v>
      </c>
      <c r="AO776" s="374">
        <f t="shared" si="2292"/>
        <v>0</v>
      </c>
      <c r="AP776" s="374">
        <f t="shared" si="2292"/>
        <v>0</v>
      </c>
      <c r="AQ776" s="374">
        <f t="shared" si="2292"/>
        <v>0</v>
      </c>
      <c r="AR776" s="374">
        <f t="shared" si="2292"/>
        <v>0</v>
      </c>
      <c r="AS776" s="615">
        <f t="shared" si="2291"/>
        <v>0</v>
      </c>
      <c r="AT776" s="439"/>
    </row>
    <row r="777" spans="2:46" ht="15">
      <c r="B777" s="321" t="s">
        <v>318</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AE400*AE771</f>
        <v>3457.3064999999997</v>
      </c>
      <c r="AF777" s="374">
        <f t="shared" ref="AF777:AR777" si="2293">AF400*AF771</f>
        <v>2569.1570046000002</v>
      </c>
      <c r="AG777" s="374">
        <f t="shared" si="2293"/>
        <v>137.17727868</v>
      </c>
      <c r="AH777" s="374">
        <f t="shared" si="2293"/>
        <v>0</v>
      </c>
      <c r="AI777" s="374">
        <f t="shared" si="2293"/>
        <v>0</v>
      </c>
      <c r="AJ777" s="374">
        <f t="shared" si="2293"/>
        <v>0</v>
      </c>
      <c r="AK777" s="374">
        <f t="shared" si="2293"/>
        <v>0</v>
      </c>
      <c r="AL777" s="374">
        <f t="shared" si="2293"/>
        <v>0</v>
      </c>
      <c r="AM777" s="374">
        <f t="shared" si="2293"/>
        <v>0</v>
      </c>
      <c r="AN777" s="374">
        <f t="shared" si="2293"/>
        <v>0</v>
      </c>
      <c r="AO777" s="374">
        <f t="shared" si="2293"/>
        <v>0</v>
      </c>
      <c r="AP777" s="374">
        <f t="shared" si="2293"/>
        <v>0</v>
      </c>
      <c r="AQ777" s="374">
        <f t="shared" si="2293"/>
        <v>0</v>
      </c>
      <c r="AR777" s="374">
        <f t="shared" si="2293"/>
        <v>0</v>
      </c>
      <c r="AS777" s="615">
        <f t="shared" si="2291"/>
        <v>6163.6407832800005</v>
      </c>
      <c r="AT777" s="439"/>
    </row>
    <row r="778" spans="2:46" ht="15">
      <c r="B778" s="321" t="s">
        <v>319</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AE593*AE771</f>
        <v>6555.5234130623248</v>
      </c>
      <c r="AF778" s="374">
        <f t="shared" ref="AF778:AR778" si="2294">AF593*AF771</f>
        <v>7931.8540455886032</v>
      </c>
      <c r="AG778" s="374">
        <f t="shared" si="2294"/>
        <v>1267.5374119200001</v>
      </c>
      <c r="AH778" s="374">
        <f t="shared" si="2294"/>
        <v>0</v>
      </c>
      <c r="AI778" s="374">
        <f t="shared" si="2294"/>
        <v>0</v>
      </c>
      <c r="AJ778" s="374">
        <f t="shared" si="2294"/>
        <v>0</v>
      </c>
      <c r="AK778" s="374">
        <f t="shared" si="2294"/>
        <v>0</v>
      </c>
      <c r="AL778" s="374">
        <f t="shared" si="2294"/>
        <v>0</v>
      </c>
      <c r="AM778" s="374">
        <f t="shared" si="2294"/>
        <v>0</v>
      </c>
      <c r="AN778" s="374">
        <f t="shared" si="2294"/>
        <v>0</v>
      </c>
      <c r="AO778" s="374">
        <f t="shared" si="2294"/>
        <v>0</v>
      </c>
      <c r="AP778" s="374">
        <f t="shared" si="2294"/>
        <v>0</v>
      </c>
      <c r="AQ778" s="374">
        <f t="shared" si="2294"/>
        <v>0</v>
      </c>
      <c r="AR778" s="374">
        <f t="shared" si="2294"/>
        <v>0</v>
      </c>
      <c r="AS778" s="615">
        <f t="shared" si="2291"/>
        <v>15754.914870570929</v>
      </c>
      <c r="AT778" s="439"/>
    </row>
    <row r="779" spans="2:46" ht="15">
      <c r="B779" s="321" t="s">
        <v>320</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f>AE768*AE771</f>
        <v>1550.9561406934997</v>
      </c>
      <c r="AF779" s="374">
        <f t="shared" ref="AF779:AR779" si="2295">AF768*AF771</f>
        <v>2009.0912538713794</v>
      </c>
      <c r="AG779" s="374">
        <f t="shared" si="2295"/>
        <v>2518.449964218225</v>
      </c>
      <c r="AH779" s="374">
        <f t="shared" si="2295"/>
        <v>0</v>
      </c>
      <c r="AI779" s="374">
        <f t="shared" si="2295"/>
        <v>0</v>
      </c>
      <c r="AJ779" s="374">
        <f t="shared" si="2295"/>
        <v>0</v>
      </c>
      <c r="AK779" s="374">
        <f t="shared" si="2295"/>
        <v>0</v>
      </c>
      <c r="AL779" s="374">
        <f t="shared" si="2295"/>
        <v>0</v>
      </c>
      <c r="AM779" s="374">
        <f t="shared" si="2295"/>
        <v>0</v>
      </c>
      <c r="AN779" s="374">
        <f t="shared" si="2295"/>
        <v>0</v>
      </c>
      <c r="AO779" s="374">
        <f t="shared" si="2295"/>
        <v>0</v>
      </c>
      <c r="AP779" s="374">
        <f t="shared" si="2295"/>
        <v>0</v>
      </c>
      <c r="AQ779" s="374">
        <f t="shared" si="2295"/>
        <v>0</v>
      </c>
      <c r="AR779" s="374">
        <f t="shared" si="2295"/>
        <v>0</v>
      </c>
      <c r="AS779" s="615">
        <f>SUM(AE779:AR779)</f>
        <v>6078.4973587831046</v>
      </c>
      <c r="AT779" s="439"/>
    </row>
    <row r="780" spans="2:46" ht="15.6">
      <c r="B780" s="346" t="s">
        <v>321</v>
      </c>
      <c r="C780" s="342"/>
      <c r="D780" s="333"/>
      <c r="E780" s="331"/>
      <c r="F780" s="331"/>
      <c r="G780" s="331"/>
      <c r="H780" s="331"/>
      <c r="I780" s="331"/>
      <c r="J780" s="331"/>
      <c r="K780" s="331"/>
      <c r="L780" s="331"/>
      <c r="M780" s="331"/>
      <c r="N780" s="331"/>
      <c r="O780" s="331"/>
      <c r="P780" s="331"/>
      <c r="Q780" s="331"/>
      <c r="R780" s="297"/>
      <c r="S780" s="331"/>
      <c r="T780" s="331"/>
      <c r="U780" s="331"/>
      <c r="V780" s="333"/>
      <c r="W780" s="333"/>
      <c r="X780" s="333"/>
      <c r="Y780" s="333"/>
      <c r="Z780" s="331"/>
      <c r="AA780" s="331"/>
      <c r="AB780" s="331"/>
      <c r="AC780" s="331"/>
      <c r="AD780" s="331"/>
      <c r="AE780" s="343">
        <f>SUM(AE772:AE779)</f>
        <v>11563.786053755823</v>
      </c>
      <c r="AF780" s="343">
        <f>SUM(AF772:AF779)</f>
        <v>12510.102304059983</v>
      </c>
      <c r="AG780" s="343">
        <f t="shared" ref="AG780:AK780" si="2296">SUM(AG772:AG779)</f>
        <v>3923.1646548182252</v>
      </c>
      <c r="AH780" s="343">
        <f t="shared" si="2296"/>
        <v>0</v>
      </c>
      <c r="AI780" s="343">
        <f t="shared" si="2296"/>
        <v>0</v>
      </c>
      <c r="AJ780" s="343">
        <f t="shared" si="2296"/>
        <v>0</v>
      </c>
      <c r="AK780" s="343">
        <f t="shared" si="2296"/>
        <v>0</v>
      </c>
      <c r="AL780" s="343">
        <f t="shared" ref="AL780:AR780" si="2297">SUM(AL772:AL779)</f>
        <v>0</v>
      </c>
      <c r="AM780" s="343">
        <f t="shared" si="2297"/>
        <v>0</v>
      </c>
      <c r="AN780" s="343">
        <f t="shared" si="2297"/>
        <v>0</v>
      </c>
      <c r="AO780" s="343">
        <f t="shared" si="2297"/>
        <v>0</v>
      </c>
      <c r="AP780" s="343">
        <f t="shared" si="2297"/>
        <v>0</v>
      </c>
      <c r="AQ780" s="343">
        <f t="shared" si="2297"/>
        <v>0</v>
      </c>
      <c r="AR780" s="343">
        <f t="shared" si="2297"/>
        <v>0</v>
      </c>
      <c r="AS780" s="403">
        <f>SUM(AS772:AS779)</f>
        <v>27997.053012634035</v>
      </c>
      <c r="AT780" s="439"/>
    </row>
    <row r="781" spans="2:46" ht="15.6">
      <c r="B781" s="346" t="s">
        <v>322</v>
      </c>
      <c r="C781" s="342"/>
      <c r="D781" s="347"/>
      <c r="E781" s="331"/>
      <c r="F781" s="331"/>
      <c r="G781" s="331"/>
      <c r="H781" s="331"/>
      <c r="I781" s="331"/>
      <c r="J781" s="331"/>
      <c r="K781" s="331"/>
      <c r="L781" s="331"/>
      <c r="M781" s="331"/>
      <c r="N781" s="331"/>
      <c r="O781" s="331"/>
      <c r="P781" s="331"/>
      <c r="Q781" s="331"/>
      <c r="R781" s="297"/>
      <c r="S781" s="331"/>
      <c r="T781" s="331"/>
      <c r="U781" s="331"/>
      <c r="V781" s="333"/>
      <c r="W781" s="333"/>
      <c r="X781" s="333"/>
      <c r="Y781" s="333"/>
      <c r="Z781" s="331"/>
      <c r="AA781" s="331"/>
      <c r="AB781" s="331"/>
      <c r="AC781" s="331"/>
      <c r="AD781" s="331"/>
      <c r="AE781" s="344">
        <f>AE769*AE771</f>
        <v>3176.3154999999997</v>
      </c>
      <c r="AF781" s="344">
        <f t="shared" ref="AF781:AK781" si="2298">AF769*AF771</f>
        <v>2288.0495934</v>
      </c>
      <c r="AG781" s="344">
        <f t="shared" si="2298"/>
        <v>100.40995067999999</v>
      </c>
      <c r="AH781" s="344">
        <f t="shared" si="2298"/>
        <v>5364.1052279999994</v>
      </c>
      <c r="AI781" s="344">
        <f t="shared" si="2298"/>
        <v>0</v>
      </c>
      <c r="AJ781" s="344">
        <f t="shared" si="2298"/>
        <v>0</v>
      </c>
      <c r="AK781" s="344">
        <f t="shared" si="2298"/>
        <v>0</v>
      </c>
      <c r="AL781" s="344">
        <f t="shared" ref="AL781:AR781" si="2299">AL769*AL771</f>
        <v>0</v>
      </c>
      <c r="AM781" s="344">
        <f t="shared" si="2299"/>
        <v>0</v>
      </c>
      <c r="AN781" s="344">
        <f t="shared" si="2299"/>
        <v>0</v>
      </c>
      <c r="AO781" s="344">
        <f t="shared" si="2299"/>
        <v>0</v>
      </c>
      <c r="AP781" s="344">
        <f t="shared" si="2299"/>
        <v>0</v>
      </c>
      <c r="AQ781" s="344">
        <f t="shared" si="2299"/>
        <v>0</v>
      </c>
      <c r="AR781" s="344">
        <f t="shared" si="2299"/>
        <v>0</v>
      </c>
      <c r="AS781" s="403">
        <f>SUM(AE781:AR781)</f>
        <v>10928.880272079999</v>
      </c>
      <c r="AT781" s="439"/>
    </row>
    <row r="782" spans="2:46" ht="15.6">
      <c r="B782" s="346" t="s">
        <v>323</v>
      </c>
      <c r="C782" s="342"/>
      <c r="D782" s="347"/>
      <c r="E782" s="331"/>
      <c r="F782" s="331"/>
      <c r="G782" s="331"/>
      <c r="H782" s="331"/>
      <c r="I782" s="331"/>
      <c r="J782" s="331"/>
      <c r="K782" s="331"/>
      <c r="L782" s="331"/>
      <c r="M782" s="331"/>
      <c r="N782" s="331"/>
      <c r="O782" s="331"/>
      <c r="P782" s="331"/>
      <c r="Q782" s="331"/>
      <c r="R782" s="297"/>
      <c r="S782" s="331"/>
      <c r="T782" s="331"/>
      <c r="U782" s="331"/>
      <c r="V782" s="347"/>
      <c r="W782" s="347"/>
      <c r="X782" s="347"/>
      <c r="Y782" s="347"/>
      <c r="Z782" s="331"/>
      <c r="AA782" s="331"/>
      <c r="AB782" s="331"/>
      <c r="AC782" s="331"/>
      <c r="AD782" s="331"/>
      <c r="AE782" s="348"/>
      <c r="AF782" s="348"/>
      <c r="AG782" s="348"/>
      <c r="AH782" s="348"/>
      <c r="AI782" s="348"/>
      <c r="AJ782" s="348"/>
      <c r="AK782" s="348"/>
      <c r="AL782" s="348"/>
      <c r="AM782" s="348"/>
      <c r="AN782" s="348"/>
      <c r="AO782" s="348"/>
      <c r="AP782" s="348"/>
      <c r="AQ782" s="348"/>
      <c r="AR782" s="348"/>
      <c r="AS782" s="403">
        <f>AS780-AS781</f>
        <v>17068.172740554037</v>
      </c>
      <c r="AT782" s="439"/>
    </row>
    <row r="783" spans="2:46" ht="15">
      <c r="B783" s="321"/>
      <c r="C783" s="347"/>
      <c r="D783" s="347"/>
      <c r="E783" s="331"/>
      <c r="F783" s="331"/>
      <c r="G783" s="331"/>
      <c r="H783" s="331"/>
      <c r="I783" s="331"/>
      <c r="J783" s="331"/>
      <c r="K783" s="331"/>
      <c r="L783" s="331"/>
      <c r="M783" s="331"/>
      <c r="N783" s="331"/>
      <c r="O783" s="331"/>
      <c r="P783" s="331"/>
      <c r="Q783" s="331"/>
      <c r="R783" s="297"/>
      <c r="S783" s="331"/>
      <c r="T783" s="331"/>
      <c r="U783" s="331"/>
      <c r="V783" s="347"/>
      <c r="W783" s="342"/>
      <c r="X783" s="347"/>
      <c r="Y783" s="347"/>
      <c r="Z783" s="331"/>
      <c r="AA783" s="331"/>
      <c r="AB783" s="331"/>
      <c r="AC783" s="331"/>
      <c r="AD783" s="331"/>
      <c r="AE783" s="349"/>
      <c r="AF783" s="349"/>
      <c r="AG783" s="349"/>
      <c r="AH783" s="349"/>
      <c r="AI783" s="349"/>
      <c r="AJ783" s="349"/>
      <c r="AK783" s="349"/>
      <c r="AL783" s="349"/>
      <c r="AM783" s="349"/>
      <c r="AN783" s="349"/>
      <c r="AO783" s="349"/>
      <c r="AP783" s="349"/>
      <c r="AQ783" s="349"/>
      <c r="AR783" s="349"/>
      <c r="AS783" s="345"/>
      <c r="AT783" s="439"/>
    </row>
    <row r="784" spans="2:46" ht="15">
      <c r="B784" s="435" t="s">
        <v>324</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SUMPRODUCT($E$611:$E$766,AE611:AE766)</f>
        <v>163258.54112563154</v>
      </c>
      <c r="AF784" s="288">
        <f>SUMPRODUCT($E$611:$E$766,AF611:AF766)</f>
        <v>173691.95449580613</v>
      </c>
      <c r="AG784" s="288">
        <f>IF(AG609="kw",SUMPRODUCT($Q$611:$Q$766,$S$611:$S$766,AG611:AG766),SUMPRODUCT($E$611:$E$766,AG611:AG766))</f>
        <v>1117.8702846190356</v>
      </c>
      <c r="AH784" s="288">
        <f t="shared" ref="AH784:AR784" si="2300">IF(AH609="kw",SUMPRODUCT($Q$611:$Q$766,$S$611:$S$766,AH611:AH766),SUMPRODUCT($E$611:$E$766,AH611:AH766))</f>
        <v>0</v>
      </c>
      <c r="AI784" s="288">
        <f t="shared" si="2300"/>
        <v>0</v>
      </c>
      <c r="AJ784" s="288">
        <f t="shared" si="2300"/>
        <v>0</v>
      </c>
      <c r="AK784" s="288">
        <f t="shared" si="2300"/>
        <v>0</v>
      </c>
      <c r="AL784" s="288">
        <f t="shared" si="2300"/>
        <v>0</v>
      </c>
      <c r="AM784" s="288">
        <f t="shared" si="2300"/>
        <v>0</v>
      </c>
      <c r="AN784" s="288">
        <f t="shared" si="2300"/>
        <v>0</v>
      </c>
      <c r="AO784" s="288">
        <f t="shared" si="2300"/>
        <v>0</v>
      </c>
      <c r="AP784" s="288">
        <f t="shared" si="2300"/>
        <v>0</v>
      </c>
      <c r="AQ784" s="288">
        <f t="shared" si="2300"/>
        <v>0</v>
      </c>
      <c r="AR784" s="288">
        <f t="shared" si="2300"/>
        <v>0</v>
      </c>
      <c r="AS784" s="334"/>
    </row>
    <row r="785" spans="1:45" ht="15">
      <c r="B785" s="435" t="s">
        <v>325</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SUMPRODUCT($F$611:$F$766,AE611:AE766)</f>
        <v>163258.54112563154</v>
      </c>
      <c r="AF785" s="288">
        <f>SUMPRODUCT($F$611:$F$766,AF611:AF766)</f>
        <v>158644.32114167197</v>
      </c>
      <c r="AG785" s="288">
        <f>IF(AG609="kw",SUMPRODUCT($Q$611:$Q$766,$T$611:$T$766,AG611:AG766),SUMPRODUCT($F$611:$F$766,AG611:AG766))</f>
        <v>1117.8702846190356</v>
      </c>
      <c r="AH785" s="288">
        <f t="shared" ref="AH785:AR785" si="2301">IF(AH609="kw",SUMPRODUCT($Q$611:$Q$766,$T$611:$T$766,AH611:AH766),SUMPRODUCT($F$611:$F$766,AH611:AH766))</f>
        <v>0</v>
      </c>
      <c r="AI785" s="288">
        <f t="shared" si="2301"/>
        <v>0</v>
      </c>
      <c r="AJ785" s="288">
        <f t="shared" si="2301"/>
        <v>0</v>
      </c>
      <c r="AK785" s="288">
        <f t="shared" si="2301"/>
        <v>0</v>
      </c>
      <c r="AL785" s="288">
        <f t="shared" si="2301"/>
        <v>0</v>
      </c>
      <c r="AM785" s="288">
        <f t="shared" si="2301"/>
        <v>0</v>
      </c>
      <c r="AN785" s="288">
        <f t="shared" si="2301"/>
        <v>0</v>
      </c>
      <c r="AO785" s="288">
        <f t="shared" si="2301"/>
        <v>0</v>
      </c>
      <c r="AP785" s="288">
        <f t="shared" si="2301"/>
        <v>0</v>
      </c>
      <c r="AQ785" s="288">
        <f t="shared" si="2301"/>
        <v>0</v>
      </c>
      <c r="AR785" s="288">
        <f t="shared" si="2301"/>
        <v>0</v>
      </c>
      <c r="AS785" s="334"/>
    </row>
    <row r="786" spans="1:45" ht="15">
      <c r="B786" s="435" t="s">
        <v>829</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SUMPRODUCT($G$611:$G$766,AE611:AE766)</f>
        <v>163258.54112563154</v>
      </c>
      <c r="AF786" s="288">
        <f>SUMPRODUCT($G$611:$G$766,AF611:AF766)</f>
        <v>158644.32114167197</v>
      </c>
      <c r="AG786" s="288">
        <f>IF(AG609="kw",SUMPRODUCT($Q$611:$Q$766,$U$611:$U$766,AG611:AG766),SUMPRODUCT($G$611:$G$766,AG611:AG766))</f>
        <v>1117.8702846190356</v>
      </c>
      <c r="AH786" s="288">
        <f t="shared" ref="AH786:AR786" si="2302">IF(AH609="kw",SUMPRODUCT($Q$611:$Q$766,$U$611:$U$766,AH611:AH766),SUMPRODUCT($G$611:$G$766,AH611:AH766))</f>
        <v>0</v>
      </c>
      <c r="AI786" s="288">
        <f t="shared" si="2302"/>
        <v>0</v>
      </c>
      <c r="AJ786" s="288">
        <f t="shared" si="2302"/>
        <v>0</v>
      </c>
      <c r="AK786" s="288">
        <f t="shared" si="2302"/>
        <v>0</v>
      </c>
      <c r="AL786" s="288">
        <f t="shared" si="2302"/>
        <v>0</v>
      </c>
      <c r="AM786" s="288">
        <f t="shared" si="2302"/>
        <v>0</v>
      </c>
      <c r="AN786" s="288">
        <f t="shared" si="2302"/>
        <v>0</v>
      </c>
      <c r="AO786" s="288">
        <f t="shared" si="2302"/>
        <v>0</v>
      </c>
      <c r="AP786" s="288">
        <f t="shared" si="2302"/>
        <v>0</v>
      </c>
      <c r="AQ786" s="288">
        <f t="shared" si="2302"/>
        <v>0</v>
      </c>
      <c r="AR786" s="288">
        <f t="shared" si="2302"/>
        <v>0</v>
      </c>
      <c r="AS786" s="334"/>
    </row>
    <row r="787" spans="1:45" ht="15">
      <c r="B787" s="435" t="s">
        <v>849</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SUMPRODUCT($H$611:$H$766,AE611:AE766)</f>
        <v>163258.54112563154</v>
      </c>
      <c r="AF787" s="288">
        <f>SUMPRODUCT($H$611:$H$766,AF611:AF766)</f>
        <v>158644.32114167197</v>
      </c>
      <c r="AG787" s="288">
        <f>IF(AG609="kw",SUMPRODUCT($Q$611:$Q$766,$V$611:$V$766,AG611:AG766),SUMPRODUCT($H$611:$H$766,AG611:AG766))</f>
        <v>1117.8702846190356</v>
      </c>
      <c r="AH787" s="288">
        <f t="shared" ref="AH787:AR787" si="2303">IF(AH609="kw",SUMPRODUCT($Q$611:$Q$766,$V$611:$V$766,AH611:AH766),SUMPRODUCT($H$611:$H$766,AH611:AH766))</f>
        <v>0</v>
      </c>
      <c r="AI787" s="288">
        <f t="shared" si="2303"/>
        <v>0</v>
      </c>
      <c r="AJ787" s="288">
        <f t="shared" si="2303"/>
        <v>0</v>
      </c>
      <c r="AK787" s="288">
        <f t="shared" si="2303"/>
        <v>0</v>
      </c>
      <c r="AL787" s="288">
        <f t="shared" si="2303"/>
        <v>0</v>
      </c>
      <c r="AM787" s="288">
        <f t="shared" si="2303"/>
        <v>0</v>
      </c>
      <c r="AN787" s="288">
        <f t="shared" si="2303"/>
        <v>0</v>
      </c>
      <c r="AO787" s="288">
        <f t="shared" si="2303"/>
        <v>0</v>
      </c>
      <c r="AP787" s="288">
        <f t="shared" si="2303"/>
        <v>0</v>
      </c>
      <c r="AQ787" s="288">
        <f t="shared" si="2303"/>
        <v>0</v>
      </c>
      <c r="AR787" s="288">
        <f t="shared" si="2303"/>
        <v>0</v>
      </c>
      <c r="AS787" s="334"/>
    </row>
    <row r="788" spans="1:45" ht="15">
      <c r="B788" s="435" t="s">
        <v>850</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c r="AF788" s="288"/>
      <c r="AG788" s="288"/>
      <c r="AH788" s="288"/>
      <c r="AI788" s="288">
        <f t="shared" ref="AI788:AR788" si="2304">IF(AI609="kw",SUMPRODUCT($Q$611:$Q$766,$W$611:$W$766,AI611:AI766),SUMPRODUCT($I$611:$I$766,AI611:AI766))</f>
        <v>0</v>
      </c>
      <c r="AJ788" s="288">
        <f t="shared" si="2304"/>
        <v>0</v>
      </c>
      <c r="AK788" s="288">
        <f t="shared" si="2304"/>
        <v>0</v>
      </c>
      <c r="AL788" s="288">
        <f t="shared" si="2304"/>
        <v>0</v>
      </c>
      <c r="AM788" s="288">
        <f t="shared" si="2304"/>
        <v>0</v>
      </c>
      <c r="AN788" s="288">
        <f t="shared" si="2304"/>
        <v>0</v>
      </c>
      <c r="AO788" s="288">
        <f t="shared" si="2304"/>
        <v>0</v>
      </c>
      <c r="AP788" s="288">
        <f t="shared" si="2304"/>
        <v>0</v>
      </c>
      <c r="AQ788" s="288">
        <f t="shared" si="2304"/>
        <v>0</v>
      </c>
      <c r="AR788" s="288">
        <f t="shared" si="2304"/>
        <v>0</v>
      </c>
      <c r="AS788" s="334"/>
    </row>
    <row r="789" spans="1:45" ht="15">
      <c r="B789" s="435" t="s">
        <v>851</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288"/>
      <c r="AF789" s="288"/>
      <c r="AG789" s="288"/>
      <c r="AH789" s="288"/>
      <c r="AI789" s="288">
        <f t="shared" ref="AI789:AR789" si="2305">IF(AI609="kw",SUMPRODUCT($Q$611:$Q$766,$X$611:$X$766,AI611:AI766),SUMPRODUCT($J$611:$J$766,AI611:AI766))</f>
        <v>0</v>
      </c>
      <c r="AJ789" s="288">
        <f t="shared" si="2305"/>
        <v>0</v>
      </c>
      <c r="AK789" s="288">
        <f t="shared" si="2305"/>
        <v>0</v>
      </c>
      <c r="AL789" s="288">
        <f t="shared" si="2305"/>
        <v>0</v>
      </c>
      <c r="AM789" s="288">
        <f t="shared" si="2305"/>
        <v>0</v>
      </c>
      <c r="AN789" s="288">
        <f t="shared" si="2305"/>
        <v>0</v>
      </c>
      <c r="AO789" s="288">
        <f t="shared" si="2305"/>
        <v>0</v>
      </c>
      <c r="AP789" s="288">
        <f t="shared" si="2305"/>
        <v>0</v>
      </c>
      <c r="AQ789" s="288">
        <f t="shared" si="2305"/>
        <v>0</v>
      </c>
      <c r="AR789" s="288">
        <f t="shared" si="2305"/>
        <v>0</v>
      </c>
      <c r="AS789" s="334"/>
    </row>
    <row r="790" spans="1:45" ht="15">
      <c r="B790" s="435" t="s">
        <v>852</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c r="AF790" s="288"/>
      <c r="AG790" s="288"/>
      <c r="AH790" s="288"/>
      <c r="AI790" s="288">
        <f t="shared" ref="AI790:AR790" si="2306">IF(AI609="kw",SUMPRODUCT($Q$611:$Q$766,$Y$611:$Y$766,AI611:AI766),SUMPRODUCT($K$611:$K$766,AI611:AI766))</f>
        <v>0</v>
      </c>
      <c r="AJ790" s="288">
        <f t="shared" si="2306"/>
        <v>0</v>
      </c>
      <c r="AK790" s="288">
        <f t="shared" si="2306"/>
        <v>0</v>
      </c>
      <c r="AL790" s="288">
        <f t="shared" si="2306"/>
        <v>0</v>
      </c>
      <c r="AM790" s="288">
        <f t="shared" si="2306"/>
        <v>0</v>
      </c>
      <c r="AN790" s="288">
        <f t="shared" si="2306"/>
        <v>0</v>
      </c>
      <c r="AO790" s="288">
        <f t="shared" si="2306"/>
        <v>0</v>
      </c>
      <c r="AP790" s="288">
        <f t="shared" si="2306"/>
        <v>0</v>
      </c>
      <c r="AQ790" s="288">
        <f t="shared" si="2306"/>
        <v>0</v>
      </c>
      <c r="AR790" s="288">
        <f t="shared" si="2306"/>
        <v>0</v>
      </c>
      <c r="AS790" s="334"/>
    </row>
    <row r="791" spans="1:45" ht="15">
      <c r="B791" s="435" t="s">
        <v>853</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c r="AF791" s="288"/>
      <c r="AG791" s="288"/>
      <c r="AH791" s="288"/>
      <c r="AI791" s="288">
        <f t="shared" ref="AI791:AR791" si="2307">IF(AI609="kw",SUMPRODUCT($Q$611:$Q$766,$Z$611:$Z$766,AI611:AI766),SUMPRODUCT($L$611:$L$766,AI611:AI766))</f>
        <v>0</v>
      </c>
      <c r="AJ791" s="288">
        <f t="shared" si="2307"/>
        <v>0</v>
      </c>
      <c r="AK791" s="288">
        <f t="shared" si="2307"/>
        <v>0</v>
      </c>
      <c r="AL791" s="288">
        <f t="shared" si="2307"/>
        <v>0</v>
      </c>
      <c r="AM791" s="288">
        <f t="shared" si="2307"/>
        <v>0</v>
      </c>
      <c r="AN791" s="288">
        <f t="shared" si="2307"/>
        <v>0</v>
      </c>
      <c r="AO791" s="288">
        <f t="shared" si="2307"/>
        <v>0</v>
      </c>
      <c r="AP791" s="288">
        <f t="shared" si="2307"/>
        <v>0</v>
      </c>
      <c r="AQ791" s="288">
        <f t="shared" si="2307"/>
        <v>0</v>
      </c>
      <c r="AR791" s="288">
        <f t="shared" si="2307"/>
        <v>0</v>
      </c>
      <c r="AS791" s="334"/>
    </row>
    <row r="792" spans="1:45" ht="15">
      <c r="B792" s="436" t="s">
        <v>854</v>
      </c>
      <c r="C792" s="361"/>
      <c r="D792" s="380"/>
      <c r="E792" s="380"/>
      <c r="F792" s="380"/>
      <c r="G792" s="380"/>
      <c r="H792" s="380"/>
      <c r="I792" s="380"/>
      <c r="J792" s="380"/>
      <c r="K792" s="380"/>
      <c r="L792" s="380"/>
      <c r="M792" s="380"/>
      <c r="N792" s="380"/>
      <c r="O792" s="380"/>
      <c r="P792" s="380"/>
      <c r="Q792" s="380"/>
      <c r="R792" s="379"/>
      <c r="S792" s="380"/>
      <c r="T792" s="380"/>
      <c r="U792" s="380"/>
      <c r="V792" s="361"/>
      <c r="W792" s="381"/>
      <c r="X792" s="381"/>
      <c r="Y792" s="380"/>
      <c r="Z792" s="380"/>
      <c r="AA792" s="381"/>
      <c r="AB792" s="381"/>
      <c r="AC792" s="381"/>
      <c r="AD792" s="381"/>
      <c r="AE792" s="323"/>
      <c r="AF792" s="323"/>
      <c r="AG792" s="323"/>
      <c r="AH792" s="323"/>
      <c r="AI792" s="323">
        <f t="shared" ref="AI792:AR792" si="2308">IF(AI609="kw",SUMPRODUCT($Q$611:$Q$766,$AA$611:$AA$766,AI611:AI766),SUMPRODUCT($M$611:$M$766,AI611:AI766))</f>
        <v>0</v>
      </c>
      <c r="AJ792" s="323">
        <f t="shared" si="2308"/>
        <v>0</v>
      </c>
      <c r="AK792" s="323">
        <f t="shared" si="2308"/>
        <v>0</v>
      </c>
      <c r="AL792" s="323">
        <f t="shared" si="2308"/>
        <v>0</v>
      </c>
      <c r="AM792" s="323">
        <f t="shared" si="2308"/>
        <v>0</v>
      </c>
      <c r="AN792" s="323">
        <f t="shared" si="2308"/>
        <v>0</v>
      </c>
      <c r="AO792" s="323">
        <f t="shared" si="2308"/>
        <v>0</v>
      </c>
      <c r="AP792" s="323">
        <f t="shared" si="2308"/>
        <v>0</v>
      </c>
      <c r="AQ792" s="323">
        <f t="shared" si="2308"/>
        <v>0</v>
      </c>
      <c r="AR792" s="323">
        <f t="shared" si="2308"/>
        <v>0</v>
      </c>
      <c r="AS792" s="382"/>
    </row>
    <row r="793" spans="1:45" ht="20.25" customHeight="1">
      <c r="B793" s="364" t="s">
        <v>578</v>
      </c>
      <c r="C793" s="383"/>
      <c r="D793" s="384"/>
      <c r="E793" s="384"/>
      <c r="F793" s="384"/>
      <c r="G793" s="384"/>
      <c r="H793" s="384"/>
      <c r="I793" s="384"/>
      <c r="J793" s="384"/>
      <c r="K793" s="384"/>
      <c r="L793" s="384"/>
      <c r="M793" s="384"/>
      <c r="N793" s="384"/>
      <c r="O793" s="384"/>
      <c r="P793" s="384"/>
      <c r="Q793" s="384"/>
      <c r="R793" s="384"/>
      <c r="S793" s="384"/>
      <c r="T793" s="384"/>
      <c r="U793" s="384"/>
      <c r="V793" s="367"/>
      <c r="W793" s="368"/>
      <c r="X793" s="384"/>
      <c r="Y793" s="384"/>
      <c r="Z793" s="384"/>
      <c r="AA793" s="384"/>
      <c r="AB793" s="384"/>
      <c r="AC793" s="384"/>
      <c r="AD793" s="384"/>
      <c r="AE793" s="405"/>
      <c r="AF793" s="405"/>
      <c r="AG793" s="405"/>
      <c r="AH793" s="405"/>
      <c r="AI793" s="405"/>
      <c r="AJ793" s="405"/>
      <c r="AK793" s="405"/>
      <c r="AL793" s="405"/>
      <c r="AM793" s="405"/>
      <c r="AN793" s="405"/>
      <c r="AO793" s="405"/>
      <c r="AP793" s="405"/>
      <c r="AQ793" s="405"/>
      <c r="AR793" s="405"/>
      <c r="AS793" s="385"/>
    </row>
    <row r="796" spans="1:45" ht="15.6">
      <c r="B796" s="277" t="s">
        <v>326</v>
      </c>
      <c r="C796" s="278"/>
      <c r="D796" s="579" t="s">
        <v>523</v>
      </c>
      <c r="E796" s="250"/>
      <c r="F796" s="579"/>
      <c r="G796" s="250"/>
      <c r="H796" s="250"/>
      <c r="I796" s="250"/>
      <c r="J796" s="250"/>
      <c r="K796" s="250"/>
      <c r="L796" s="250"/>
      <c r="M796" s="250"/>
      <c r="N796" s="250"/>
      <c r="O796" s="250"/>
      <c r="P796" s="250"/>
      <c r="Q796" s="250"/>
      <c r="R796" s="278"/>
      <c r="S796" s="250"/>
      <c r="T796" s="250"/>
      <c r="U796" s="250"/>
      <c r="V796" s="250"/>
      <c r="W796" s="250"/>
      <c r="X796" s="250"/>
      <c r="Y796" s="250"/>
      <c r="Z796" s="250"/>
      <c r="AA796" s="250"/>
      <c r="AB796" s="250"/>
      <c r="AC796" s="250"/>
      <c r="AD796" s="250"/>
      <c r="AE796" s="267"/>
      <c r="AF796" s="264"/>
      <c r="AG796" s="264"/>
      <c r="AH796" s="264"/>
      <c r="AI796" s="264"/>
      <c r="AJ796" s="264"/>
      <c r="AK796" s="264"/>
      <c r="AL796" s="264"/>
      <c r="AM796" s="264"/>
      <c r="AN796" s="264"/>
      <c r="AO796" s="264"/>
      <c r="AP796" s="264"/>
      <c r="AQ796" s="264"/>
      <c r="AR796" s="264"/>
    </row>
    <row r="797" spans="1:45" ht="33" customHeight="1">
      <c r="B797" s="970" t="s">
        <v>211</v>
      </c>
      <c r="C797" s="972" t="s">
        <v>33</v>
      </c>
      <c r="D797" s="281" t="s">
        <v>421</v>
      </c>
      <c r="E797" s="976" t="s">
        <v>209</v>
      </c>
      <c r="F797" s="977"/>
      <c r="G797" s="977"/>
      <c r="H797" s="977"/>
      <c r="I797" s="977"/>
      <c r="J797" s="977"/>
      <c r="K797" s="977"/>
      <c r="L797" s="977"/>
      <c r="M797" s="977"/>
      <c r="N797" s="977"/>
      <c r="O797" s="977"/>
      <c r="P797" s="978"/>
      <c r="Q797" s="974" t="s">
        <v>213</v>
      </c>
      <c r="R797" s="281" t="s">
        <v>422</v>
      </c>
      <c r="S797" s="967" t="s">
        <v>212</v>
      </c>
      <c r="T797" s="968"/>
      <c r="U797" s="968"/>
      <c r="V797" s="968"/>
      <c r="W797" s="968"/>
      <c r="X797" s="968"/>
      <c r="Y797" s="968"/>
      <c r="Z797" s="968"/>
      <c r="AA797" s="968"/>
      <c r="AB797" s="968"/>
      <c r="AC797" s="968"/>
      <c r="AD797" s="979"/>
      <c r="AE797" s="967" t="s">
        <v>242</v>
      </c>
      <c r="AF797" s="968"/>
      <c r="AG797" s="968"/>
      <c r="AH797" s="968"/>
      <c r="AI797" s="968"/>
      <c r="AJ797" s="968"/>
      <c r="AK797" s="968"/>
      <c r="AL797" s="968"/>
      <c r="AM797" s="968"/>
      <c r="AN797" s="968"/>
      <c r="AO797" s="968"/>
      <c r="AP797" s="968"/>
      <c r="AQ797" s="968"/>
      <c r="AR797" s="968"/>
      <c r="AS797" s="969"/>
    </row>
    <row r="798" spans="1:45" ht="65.25" customHeight="1">
      <c r="B798" s="971"/>
      <c r="C798" s="973"/>
      <c r="D798" s="282">
        <v>2019</v>
      </c>
      <c r="E798" s="282">
        <v>2020</v>
      </c>
      <c r="F798" s="282">
        <v>2021</v>
      </c>
      <c r="G798" s="282">
        <v>2022</v>
      </c>
      <c r="H798" s="282">
        <v>2023</v>
      </c>
      <c r="I798" s="282">
        <v>2024</v>
      </c>
      <c r="J798" s="282">
        <v>2025</v>
      </c>
      <c r="K798" s="282">
        <v>2026</v>
      </c>
      <c r="L798" s="282">
        <v>2027</v>
      </c>
      <c r="M798" s="282">
        <v>2028</v>
      </c>
      <c r="N798" s="282">
        <v>2029</v>
      </c>
      <c r="O798" s="282">
        <v>2030</v>
      </c>
      <c r="P798" s="282">
        <v>2031</v>
      </c>
      <c r="Q798" s="975"/>
      <c r="R798" s="282">
        <v>2019</v>
      </c>
      <c r="S798" s="282">
        <v>2020</v>
      </c>
      <c r="T798" s="282">
        <v>2021</v>
      </c>
      <c r="U798" s="282">
        <v>2022</v>
      </c>
      <c r="V798" s="282">
        <v>2023</v>
      </c>
      <c r="W798" s="282">
        <v>2024</v>
      </c>
      <c r="X798" s="282">
        <v>2025</v>
      </c>
      <c r="Y798" s="282">
        <v>2026</v>
      </c>
      <c r="Z798" s="282">
        <v>2027</v>
      </c>
      <c r="AA798" s="282">
        <v>2028</v>
      </c>
      <c r="AB798" s="282">
        <v>2029</v>
      </c>
      <c r="AC798" s="282">
        <v>2030</v>
      </c>
      <c r="AD798" s="282">
        <v>2031</v>
      </c>
      <c r="AE798" s="282" t="str">
        <f>'1.  LRAMVA Summary'!$D$53</f>
        <v>Residential</v>
      </c>
      <c r="AF798" s="282" t="str">
        <f>'1.  LRAMVA Summary'!$E$53</f>
        <v>GS&lt;50 kW</v>
      </c>
      <c r="AG798" s="282" t="str">
        <f>'1.  LRAMVA Summary'!$F$53</f>
        <v>GS 50 TO 4,999 KW</v>
      </c>
      <c r="AH798" s="282" t="str">
        <f>'1.  LRAMVA Summary'!$G$53</f>
        <v>Street Lighting</v>
      </c>
      <c r="AI798" s="282" t="str">
        <f>'1.  LRAMVA Summary'!$H$53</f>
        <v/>
      </c>
      <c r="AJ798" s="282" t="str">
        <f>'1.  LRAMVA Summary'!$I$53</f>
        <v/>
      </c>
      <c r="AK798" s="282" t="str">
        <f>'1.  LRAMVA Summary'!$J$53</f>
        <v/>
      </c>
      <c r="AL798" s="282" t="str">
        <f>'1.  LRAMVA Summary'!$K$53</f>
        <v/>
      </c>
      <c r="AM798" s="282" t="str">
        <f>'1.  LRAMVA Summary'!$L$53</f>
        <v/>
      </c>
      <c r="AN798" s="282" t="str">
        <f>'1.  LRAMVA Summary'!$M$53</f>
        <v/>
      </c>
      <c r="AO798" s="282" t="str">
        <f>'1.  LRAMVA Summary'!$N$53</f>
        <v/>
      </c>
      <c r="AP798" s="282" t="str">
        <f>'1.  LRAMVA Summary'!$O$53</f>
        <v/>
      </c>
      <c r="AQ798" s="282" t="str">
        <f>'1.  LRAMVA Summary'!$P$53</f>
        <v/>
      </c>
      <c r="AR798" s="282" t="str">
        <f>'1.  LRAMVA Summary'!$Q$53</f>
        <v/>
      </c>
      <c r="AS798" s="284" t="str">
        <f>'1.  LRAMVA Summary'!$R$53</f>
        <v>Total</v>
      </c>
    </row>
    <row r="799" spans="1:45" ht="15.75" customHeight="1">
      <c r="A799" s="521"/>
      <c r="B799" s="507" t="s">
        <v>501</v>
      </c>
      <c r="C799" s="286"/>
      <c r="D799" s="286"/>
      <c r="E799" s="286"/>
      <c r="F799" s="286"/>
      <c r="G799" s="286"/>
      <c r="H799" s="286"/>
      <c r="I799" s="286"/>
      <c r="J799" s="286"/>
      <c r="K799" s="286"/>
      <c r="L799" s="286"/>
      <c r="M799" s="286"/>
      <c r="N799" s="286"/>
      <c r="O799" s="286"/>
      <c r="P799" s="286"/>
      <c r="Q799" s="287"/>
      <c r="R799" s="286"/>
      <c r="S799" s="286"/>
      <c r="T799" s="286"/>
      <c r="U799" s="286"/>
      <c r="V799" s="286"/>
      <c r="W799" s="286"/>
      <c r="X799" s="286"/>
      <c r="Y799" s="286"/>
      <c r="Z799" s="286"/>
      <c r="AA799" s="286"/>
      <c r="AB799" s="286"/>
      <c r="AC799" s="286"/>
      <c r="AD799" s="286"/>
      <c r="AE799" s="288" t="str">
        <f>'1.  LRAMVA Summary'!$D$54</f>
        <v>kWh</v>
      </c>
      <c r="AF799" s="288" t="str">
        <f>'1.  LRAMVA Summary'!$E$54</f>
        <v>kWh</v>
      </c>
      <c r="AG799" s="288" t="str">
        <f>'1.  LRAMVA Summary'!$F$54</f>
        <v>kW</v>
      </c>
      <c r="AH799" s="288" t="str">
        <f>'1.  LRAMVA Summary'!$G$54</f>
        <v>kW</v>
      </c>
      <c r="AI799" s="288">
        <f>'1.  LRAMVA Summary'!$H$54</f>
        <v>0</v>
      </c>
      <c r="AJ799" s="288">
        <f>'1.  LRAMVA Summary'!$I$54</f>
        <v>0</v>
      </c>
      <c r="AK799" s="288">
        <f>'1.  LRAMVA Summary'!$J$54</f>
        <v>0</v>
      </c>
      <c r="AL799" s="288">
        <f>'1.  LRAMVA Summary'!$K$54</f>
        <v>0</v>
      </c>
      <c r="AM799" s="288">
        <f>'1.  LRAMVA Summary'!$L$54</f>
        <v>0</v>
      </c>
      <c r="AN799" s="288">
        <f>'1.  LRAMVA Summary'!$M$54</f>
        <v>0</v>
      </c>
      <c r="AO799" s="288">
        <f>'1.  LRAMVA Summary'!$N$54</f>
        <v>0</v>
      </c>
      <c r="AP799" s="288">
        <f>'1.  LRAMVA Summary'!$O$54</f>
        <v>0</v>
      </c>
      <c r="AQ799" s="288">
        <f>'1.  LRAMVA Summary'!$P$54</f>
        <v>0</v>
      </c>
      <c r="AR799" s="288">
        <f>'1.  LRAMVA Summary'!$Q$54</f>
        <v>0</v>
      </c>
      <c r="AS799" s="289"/>
    </row>
    <row r="800" spans="1:45" ht="15.6" outlineLevel="1">
      <c r="A800" s="521"/>
      <c r="B800" s="493" t="s">
        <v>494</v>
      </c>
      <c r="C800" s="286"/>
      <c r="D800" s="286"/>
      <c r="E800" s="286"/>
      <c r="F800" s="286"/>
      <c r="G800" s="286"/>
      <c r="H800" s="286"/>
      <c r="I800" s="286"/>
      <c r="J800" s="286"/>
      <c r="K800" s="286"/>
      <c r="L800" s="286"/>
      <c r="M800" s="286"/>
      <c r="N800" s="286"/>
      <c r="O800" s="286"/>
      <c r="P800" s="286"/>
      <c r="Q800" s="287"/>
      <c r="R800" s="286"/>
      <c r="S800" s="286"/>
      <c r="T800" s="286"/>
      <c r="U800" s="286"/>
      <c r="V800" s="286"/>
      <c r="W800" s="286"/>
      <c r="X800" s="286"/>
      <c r="Y800" s="286"/>
      <c r="Z800" s="286"/>
      <c r="AA800" s="286"/>
      <c r="AB800" s="286"/>
      <c r="AC800" s="286"/>
      <c r="AD800" s="286"/>
      <c r="AE800" s="761"/>
      <c r="AF800" s="761"/>
      <c r="AG800" s="761"/>
      <c r="AH800" s="761"/>
      <c r="AI800" s="761"/>
      <c r="AJ800" s="761"/>
      <c r="AK800" s="761"/>
      <c r="AL800" s="761"/>
      <c r="AM800" s="761"/>
      <c r="AN800" s="761"/>
      <c r="AO800" s="761"/>
      <c r="AP800" s="761"/>
      <c r="AQ800" s="761"/>
      <c r="AR800" s="761"/>
      <c r="AS800" s="762"/>
    </row>
    <row r="801" spans="1:45" ht="15" outlineLevel="1">
      <c r="A801" s="521">
        <v>1</v>
      </c>
      <c r="B801" s="424" t="s">
        <v>95</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t="15"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09">AF801</f>
        <v>0</v>
      </c>
      <c r="AG802" s="407">
        <f t="shared" ref="AG802" si="2310">AG801</f>
        <v>0</v>
      </c>
      <c r="AH802" s="407">
        <f t="shared" ref="AH802" si="2311">AH801</f>
        <v>0</v>
      </c>
      <c r="AI802" s="407">
        <f t="shared" ref="AI802" si="2312">AI801</f>
        <v>0</v>
      </c>
      <c r="AJ802" s="407">
        <f t="shared" ref="AJ802" si="2313">AJ801</f>
        <v>0</v>
      </c>
      <c r="AK802" s="407">
        <f t="shared" ref="AK802" si="2314">AK801</f>
        <v>0</v>
      </c>
      <c r="AL802" s="407">
        <f t="shared" ref="AL802" si="2315">AL801</f>
        <v>0</v>
      </c>
      <c r="AM802" s="407">
        <f t="shared" ref="AM802" si="2316">AM801</f>
        <v>0</v>
      </c>
      <c r="AN802" s="407">
        <f t="shared" ref="AN802" si="2317">AN801</f>
        <v>0</v>
      </c>
      <c r="AO802" s="407">
        <f t="shared" ref="AO802" si="2318">AO801</f>
        <v>0</v>
      </c>
      <c r="AP802" s="407">
        <f t="shared" ref="AP802" si="2319">AP801</f>
        <v>0</v>
      </c>
      <c r="AQ802" s="407">
        <f t="shared" ref="AQ802" si="2320">AQ801</f>
        <v>0</v>
      </c>
      <c r="AR802" s="407">
        <f t="shared" ref="AR802" si="2321">AR801</f>
        <v>0</v>
      </c>
      <c r="AS802" s="294"/>
    </row>
    <row r="803" spans="1:45" ht="15.6" outlineLevel="1">
      <c r="A803" s="521"/>
      <c r="B803" s="295"/>
      <c r="C803" s="296"/>
      <c r="D803" s="296"/>
      <c r="E803" s="296"/>
      <c r="F803" s="296"/>
      <c r="G803" s="296"/>
      <c r="H803" s="296"/>
      <c r="I803" s="296"/>
      <c r="J803" s="740"/>
      <c r="K803" s="296"/>
      <c r="L803" s="296"/>
      <c r="M803" s="296"/>
      <c r="N803" s="296"/>
      <c r="O803" s="296"/>
      <c r="P803" s="296"/>
      <c r="Q803" s="297"/>
      <c r="R803" s="296"/>
      <c r="S803" s="296"/>
      <c r="T803" s="296"/>
      <c r="U803" s="296"/>
      <c r="V803" s="296"/>
      <c r="W803" s="296"/>
      <c r="X803" s="296"/>
      <c r="Y803" s="296"/>
      <c r="Z803" s="296"/>
      <c r="AA803" s="296"/>
      <c r="AB803" s="296"/>
      <c r="AC803" s="296"/>
      <c r="AD803" s="296"/>
      <c r="AE803" s="408"/>
      <c r="AF803" s="409"/>
      <c r="AG803" s="409"/>
      <c r="AH803" s="409"/>
      <c r="AI803" s="409"/>
      <c r="AJ803" s="409"/>
      <c r="AK803" s="409"/>
      <c r="AL803" s="409"/>
      <c r="AM803" s="409"/>
      <c r="AN803" s="409"/>
      <c r="AO803" s="409"/>
      <c r="AP803" s="409"/>
      <c r="AQ803" s="409"/>
      <c r="AR803" s="409"/>
      <c r="AS803" s="299"/>
    </row>
    <row r="804" spans="1:45" ht="15" outlineLevel="1">
      <c r="A804" s="521">
        <v>2</v>
      </c>
      <c r="B804" s="424" t="s">
        <v>96</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t="15"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22">AF804</f>
        <v>0</v>
      </c>
      <c r="AG805" s="407">
        <f t="shared" ref="AG805" si="2323">AG804</f>
        <v>0</v>
      </c>
      <c r="AH805" s="407">
        <f t="shared" ref="AH805" si="2324">AH804</f>
        <v>0</v>
      </c>
      <c r="AI805" s="407">
        <f t="shared" ref="AI805" si="2325">AI804</f>
        <v>0</v>
      </c>
      <c r="AJ805" s="407">
        <f t="shared" ref="AJ805" si="2326">AJ804</f>
        <v>0</v>
      </c>
      <c r="AK805" s="407">
        <f t="shared" ref="AK805" si="2327">AK804</f>
        <v>0</v>
      </c>
      <c r="AL805" s="407">
        <f t="shared" ref="AL805" si="2328">AL804</f>
        <v>0</v>
      </c>
      <c r="AM805" s="407">
        <f t="shared" ref="AM805" si="2329">AM804</f>
        <v>0</v>
      </c>
      <c r="AN805" s="407">
        <f t="shared" ref="AN805" si="2330">AN804</f>
        <v>0</v>
      </c>
      <c r="AO805" s="407">
        <f t="shared" ref="AO805" si="2331">AO804</f>
        <v>0</v>
      </c>
      <c r="AP805" s="407">
        <f t="shared" ref="AP805" si="2332">AP804</f>
        <v>0</v>
      </c>
      <c r="AQ805" s="407">
        <f t="shared" ref="AQ805" si="2333">AQ804</f>
        <v>0</v>
      </c>
      <c r="AR805" s="407">
        <f t="shared" ref="AR805" si="2334">AR804</f>
        <v>0</v>
      </c>
      <c r="AS805" s="294"/>
    </row>
    <row r="806" spans="1:45" ht="15.6" outlineLevel="1">
      <c r="A806" s="521"/>
      <c r="B806" s="295"/>
      <c r="C806" s="296"/>
      <c r="D806" s="301"/>
      <c r="E806" s="301"/>
      <c r="F806" s="301"/>
      <c r="G806" s="301"/>
      <c r="H806" s="301"/>
      <c r="I806" s="301"/>
      <c r="J806" s="301"/>
      <c r="K806" s="301"/>
      <c r="L806" s="301"/>
      <c r="M806" s="301"/>
      <c r="N806" s="301"/>
      <c r="O806" s="301"/>
      <c r="P806" s="301"/>
      <c r="Q806" s="297"/>
      <c r="R806" s="301"/>
      <c r="S806" s="301"/>
      <c r="T806" s="301"/>
      <c r="U806" s="301"/>
      <c r="V806" s="301"/>
      <c r="W806" s="301"/>
      <c r="X806" s="301"/>
      <c r="Y806" s="301"/>
      <c r="Z806" s="301"/>
      <c r="AA806" s="301"/>
      <c r="AB806" s="301"/>
      <c r="AC806" s="301"/>
      <c r="AD806" s="301"/>
      <c r="AE806" s="408"/>
      <c r="AF806" s="409"/>
      <c r="AG806" s="409"/>
      <c r="AH806" s="409"/>
      <c r="AI806" s="409"/>
      <c r="AJ806" s="409"/>
      <c r="AK806" s="409"/>
      <c r="AL806" s="409"/>
      <c r="AM806" s="409"/>
      <c r="AN806" s="409"/>
      <c r="AO806" s="409"/>
      <c r="AP806" s="409"/>
      <c r="AQ806" s="409"/>
      <c r="AR806" s="409"/>
      <c r="AS806" s="299"/>
    </row>
    <row r="807" spans="1:45" ht="15" outlineLevel="1">
      <c r="A807" s="521">
        <v>3</v>
      </c>
      <c r="B807" s="424" t="s">
        <v>97</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06"/>
      <c r="AF807" s="406"/>
      <c r="AG807" s="406"/>
      <c r="AH807" s="406"/>
      <c r="AI807" s="406"/>
      <c r="AJ807" s="406"/>
      <c r="AK807" s="406"/>
      <c r="AL807" s="406"/>
      <c r="AM807" s="406"/>
      <c r="AN807" s="406"/>
      <c r="AO807" s="406"/>
      <c r="AP807" s="406"/>
      <c r="AQ807" s="406"/>
      <c r="AR807" s="406"/>
      <c r="AS807" s="293">
        <f>SUM(AE807:AR807)</f>
        <v>0</v>
      </c>
    </row>
    <row r="808" spans="1:45" ht="15"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35">AF807</f>
        <v>0</v>
      </c>
      <c r="AG808" s="407">
        <f t="shared" ref="AG808" si="2336">AG807</f>
        <v>0</v>
      </c>
      <c r="AH808" s="407">
        <f t="shared" ref="AH808" si="2337">AH807</f>
        <v>0</v>
      </c>
      <c r="AI808" s="407">
        <f t="shared" ref="AI808" si="2338">AI807</f>
        <v>0</v>
      </c>
      <c r="AJ808" s="407">
        <f t="shared" ref="AJ808" si="2339">AJ807</f>
        <v>0</v>
      </c>
      <c r="AK808" s="407">
        <f t="shared" ref="AK808" si="2340">AK807</f>
        <v>0</v>
      </c>
      <c r="AL808" s="407">
        <f t="shared" ref="AL808" si="2341">AL807</f>
        <v>0</v>
      </c>
      <c r="AM808" s="407">
        <f t="shared" ref="AM808" si="2342">AM807</f>
        <v>0</v>
      </c>
      <c r="AN808" s="407">
        <f t="shared" ref="AN808" si="2343">AN807</f>
        <v>0</v>
      </c>
      <c r="AO808" s="407">
        <f t="shared" ref="AO808" si="2344">AO807</f>
        <v>0</v>
      </c>
      <c r="AP808" s="407">
        <f t="shared" ref="AP808" si="2345">AP807</f>
        <v>0</v>
      </c>
      <c r="AQ808" s="407">
        <f t="shared" ref="AQ808" si="2346">AQ807</f>
        <v>0</v>
      </c>
      <c r="AR808" s="407">
        <f t="shared" ref="AR808" si="2347">AR807</f>
        <v>0</v>
      </c>
      <c r="AS808" s="294"/>
    </row>
    <row r="809" spans="1:45" ht="15" outlineLevel="1">
      <c r="A809" s="521"/>
      <c r="B809" s="291"/>
      <c r="C809" s="302"/>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408"/>
      <c r="AF809" s="408"/>
      <c r="AG809" s="408"/>
      <c r="AH809" s="408"/>
      <c r="AI809" s="408"/>
      <c r="AJ809" s="408"/>
      <c r="AK809" s="408"/>
      <c r="AL809" s="408"/>
      <c r="AM809" s="408"/>
      <c r="AN809" s="408"/>
      <c r="AO809" s="408"/>
      <c r="AP809" s="408"/>
      <c r="AQ809" s="408"/>
      <c r="AR809" s="408"/>
      <c r="AS809" s="303"/>
    </row>
    <row r="810" spans="1:45" ht="15" outlineLevel="1">
      <c r="A810" s="521">
        <v>4</v>
      </c>
      <c r="B810" s="509" t="s">
        <v>653</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15"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48">AF810</f>
        <v>0</v>
      </c>
      <c r="AG811" s="407">
        <f t="shared" ref="AG811" si="2349">AG810</f>
        <v>0</v>
      </c>
      <c r="AH811" s="407">
        <f t="shared" ref="AH811" si="2350">AH810</f>
        <v>0</v>
      </c>
      <c r="AI811" s="407">
        <f t="shared" ref="AI811" si="2351">AI810</f>
        <v>0</v>
      </c>
      <c r="AJ811" s="407">
        <f t="shared" ref="AJ811" si="2352">AJ810</f>
        <v>0</v>
      </c>
      <c r="AK811" s="407">
        <f t="shared" ref="AK811" si="2353">AK810</f>
        <v>0</v>
      </c>
      <c r="AL811" s="407">
        <f t="shared" ref="AL811" si="2354">AL810</f>
        <v>0</v>
      </c>
      <c r="AM811" s="407">
        <f t="shared" ref="AM811" si="2355">AM810</f>
        <v>0</v>
      </c>
      <c r="AN811" s="407">
        <f t="shared" ref="AN811" si="2356">AN810</f>
        <v>0</v>
      </c>
      <c r="AO811" s="407">
        <f t="shared" ref="AO811" si="2357">AO810</f>
        <v>0</v>
      </c>
      <c r="AP811" s="407">
        <f t="shared" ref="AP811" si="2358">AP810</f>
        <v>0</v>
      </c>
      <c r="AQ811" s="407">
        <f t="shared" ref="AQ811" si="2359">AQ810</f>
        <v>0</v>
      </c>
      <c r="AR811" s="407">
        <f t="shared" ref="AR811" si="2360">AR810</f>
        <v>0</v>
      </c>
      <c r="AS811" s="294"/>
    </row>
    <row r="812" spans="1:45" ht="15" outlineLevel="1">
      <c r="A812" s="521"/>
      <c r="B812" s="291"/>
      <c r="C812" s="302"/>
      <c r="D812" s="301"/>
      <c r="E812" s="301"/>
      <c r="F812" s="301"/>
      <c r="G812" s="301"/>
      <c r="H812" s="301"/>
      <c r="I812" s="301"/>
      <c r="J812" s="301"/>
      <c r="K812" s="301"/>
      <c r="L812" s="301"/>
      <c r="M812" s="301"/>
      <c r="N812" s="301"/>
      <c r="O812" s="301"/>
      <c r="P812" s="301"/>
      <c r="Q812" s="288"/>
      <c r="R812" s="301"/>
      <c r="S812" s="301"/>
      <c r="T812" s="301"/>
      <c r="U812" s="301"/>
      <c r="V812" s="301"/>
      <c r="W812" s="301"/>
      <c r="X812" s="301"/>
      <c r="Y812" s="301"/>
      <c r="Z812" s="301"/>
      <c r="AA812" s="301"/>
      <c r="AB812" s="301"/>
      <c r="AC812" s="301"/>
      <c r="AD812" s="301"/>
      <c r="AE812" s="408"/>
      <c r="AF812" s="408"/>
      <c r="AG812" s="408"/>
      <c r="AH812" s="408"/>
      <c r="AI812" s="408"/>
      <c r="AJ812" s="408"/>
      <c r="AK812" s="408"/>
      <c r="AL812" s="408"/>
      <c r="AM812" s="408"/>
      <c r="AN812" s="408"/>
      <c r="AO812" s="408"/>
      <c r="AP812" s="408"/>
      <c r="AQ812" s="408"/>
      <c r="AR812" s="408"/>
      <c r="AS812" s="303"/>
    </row>
    <row r="813" spans="1:45" ht="15.75" customHeight="1" outlineLevel="1">
      <c r="A813" s="521">
        <v>5</v>
      </c>
      <c r="B813" s="424" t="s">
        <v>98</v>
      </c>
      <c r="C813" s="288" t="s">
        <v>25</v>
      </c>
      <c r="D813" s="292"/>
      <c r="E813" s="292"/>
      <c r="F813" s="292"/>
      <c r="G813" s="292"/>
      <c r="H813" s="292"/>
      <c r="I813" s="292"/>
      <c r="J813" s="292"/>
      <c r="K813" s="292"/>
      <c r="L813" s="292"/>
      <c r="M813" s="292"/>
      <c r="N813" s="292"/>
      <c r="O813" s="292"/>
      <c r="P813" s="292"/>
      <c r="Q813" s="288"/>
      <c r="R813" s="292"/>
      <c r="S813" s="292"/>
      <c r="T813" s="292"/>
      <c r="U813" s="292"/>
      <c r="V813" s="292"/>
      <c r="W813" s="292"/>
      <c r="X813" s="292"/>
      <c r="Y813" s="292"/>
      <c r="Z813" s="292"/>
      <c r="AA813" s="292"/>
      <c r="AB813" s="292"/>
      <c r="AC813" s="292"/>
      <c r="AD813" s="292"/>
      <c r="AE813" s="411"/>
      <c r="AF813" s="411"/>
      <c r="AG813" s="411"/>
      <c r="AH813" s="411"/>
      <c r="AI813" s="411"/>
      <c r="AJ813" s="411"/>
      <c r="AK813" s="411"/>
      <c r="AL813" s="406"/>
      <c r="AM813" s="406"/>
      <c r="AN813" s="406"/>
      <c r="AO813" s="406"/>
      <c r="AP813" s="406"/>
      <c r="AQ813" s="406"/>
      <c r="AR813" s="406"/>
      <c r="AS813" s="293">
        <f>SUM(AE813:AR813)</f>
        <v>0</v>
      </c>
    </row>
    <row r="814" spans="1:45" ht="20.25" customHeight="1" outlineLevel="1">
      <c r="A814" s="521"/>
      <c r="B814" s="291" t="s">
        <v>341</v>
      </c>
      <c r="C814" s="288" t="s">
        <v>163</v>
      </c>
      <c r="D814" s="292"/>
      <c r="E814" s="292"/>
      <c r="F814" s="292"/>
      <c r="G814" s="292"/>
      <c r="H814" s="292"/>
      <c r="I814" s="292"/>
      <c r="J814" s="292"/>
      <c r="K814" s="292"/>
      <c r="L814" s="292"/>
      <c r="M814" s="292"/>
      <c r="N814" s="292"/>
      <c r="O814" s="292"/>
      <c r="P814" s="292"/>
      <c r="Q814" s="464"/>
      <c r="R814" s="292"/>
      <c r="S814" s="292"/>
      <c r="T814" s="292"/>
      <c r="U814" s="292"/>
      <c r="V814" s="292"/>
      <c r="W814" s="292"/>
      <c r="X814" s="292"/>
      <c r="Y814" s="292"/>
      <c r="Z814" s="292"/>
      <c r="AA814" s="292"/>
      <c r="AB814" s="292"/>
      <c r="AC814" s="292"/>
      <c r="AD814" s="292"/>
      <c r="AE814" s="407">
        <f>AE813</f>
        <v>0</v>
      </c>
      <c r="AF814" s="407">
        <f t="shared" ref="AF814" si="2361">AF813</f>
        <v>0</v>
      </c>
      <c r="AG814" s="407">
        <f t="shared" ref="AG814" si="2362">AG813</f>
        <v>0</v>
      </c>
      <c r="AH814" s="407">
        <f t="shared" ref="AH814" si="2363">AH813</f>
        <v>0</v>
      </c>
      <c r="AI814" s="407">
        <f t="shared" ref="AI814" si="2364">AI813</f>
        <v>0</v>
      </c>
      <c r="AJ814" s="407">
        <f t="shared" ref="AJ814" si="2365">AJ813</f>
        <v>0</v>
      </c>
      <c r="AK814" s="407">
        <f t="shared" ref="AK814" si="2366">AK813</f>
        <v>0</v>
      </c>
      <c r="AL814" s="407">
        <f t="shared" ref="AL814" si="2367">AL813</f>
        <v>0</v>
      </c>
      <c r="AM814" s="407">
        <f t="shared" ref="AM814" si="2368">AM813</f>
        <v>0</v>
      </c>
      <c r="AN814" s="407">
        <f t="shared" ref="AN814" si="2369">AN813</f>
        <v>0</v>
      </c>
      <c r="AO814" s="407">
        <f t="shared" ref="AO814" si="2370">AO813</f>
        <v>0</v>
      </c>
      <c r="AP814" s="407">
        <f t="shared" ref="AP814" si="2371">AP813</f>
        <v>0</v>
      </c>
      <c r="AQ814" s="407">
        <f t="shared" ref="AQ814" si="2372">AQ813</f>
        <v>0</v>
      </c>
      <c r="AR814" s="407">
        <f t="shared" ref="AR814" si="2373">AR813</f>
        <v>0</v>
      </c>
      <c r="AS814" s="294"/>
    </row>
    <row r="815" spans="1:45" ht="15" outlineLevel="1">
      <c r="A815" s="521"/>
      <c r="B815" s="291"/>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418"/>
      <c r="AF815" s="419"/>
      <c r="AG815" s="419"/>
      <c r="AH815" s="419"/>
      <c r="AI815" s="419"/>
      <c r="AJ815" s="419"/>
      <c r="AK815" s="419"/>
      <c r="AL815" s="419"/>
      <c r="AM815" s="419"/>
      <c r="AN815" s="419"/>
      <c r="AO815" s="419"/>
      <c r="AP815" s="419"/>
      <c r="AQ815" s="419"/>
      <c r="AR815" s="419"/>
      <c r="AS815" s="294"/>
    </row>
    <row r="816" spans="1:45" ht="15.6" outlineLevel="1">
      <c r="A816" s="521"/>
      <c r="B816" s="316" t="s">
        <v>495</v>
      </c>
      <c r="C816" s="286"/>
      <c r="D816" s="286"/>
      <c r="E816" s="286"/>
      <c r="F816" s="286"/>
      <c r="G816" s="286"/>
      <c r="H816" s="286"/>
      <c r="I816" s="286"/>
      <c r="J816" s="286"/>
      <c r="K816" s="286"/>
      <c r="L816" s="286"/>
      <c r="M816" s="286"/>
      <c r="N816" s="286"/>
      <c r="O816" s="286"/>
      <c r="P816" s="286"/>
      <c r="Q816" s="287"/>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289"/>
    </row>
    <row r="817" spans="1:45" ht="15" outlineLevel="1">
      <c r="A817" s="521">
        <v>6</v>
      </c>
      <c r="B817" s="424" t="s">
        <v>99</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t="15"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74">AF817</f>
        <v>0</v>
      </c>
      <c r="AG818" s="407">
        <f t="shared" ref="AG818" si="2375">AG817</f>
        <v>0</v>
      </c>
      <c r="AH818" s="407">
        <f t="shared" ref="AH818" si="2376">AH817</f>
        <v>0</v>
      </c>
      <c r="AI818" s="407">
        <f t="shared" ref="AI818" si="2377">AI817</f>
        <v>0</v>
      </c>
      <c r="AJ818" s="407">
        <f t="shared" ref="AJ818" si="2378">AJ817</f>
        <v>0</v>
      </c>
      <c r="AK818" s="407">
        <f t="shared" ref="AK818" si="2379">AK817</f>
        <v>0</v>
      </c>
      <c r="AL818" s="407">
        <f t="shared" ref="AL818" si="2380">AL817</f>
        <v>0</v>
      </c>
      <c r="AM818" s="407">
        <f t="shared" ref="AM818" si="2381">AM817</f>
        <v>0</v>
      </c>
      <c r="AN818" s="407">
        <f t="shared" ref="AN818" si="2382">AN817</f>
        <v>0</v>
      </c>
      <c r="AO818" s="407">
        <f t="shared" ref="AO818" si="2383">AO817</f>
        <v>0</v>
      </c>
      <c r="AP818" s="407">
        <f t="shared" ref="AP818" si="2384">AP817</f>
        <v>0</v>
      </c>
      <c r="AQ818" s="407">
        <f t="shared" ref="AQ818" si="2385">AQ817</f>
        <v>0</v>
      </c>
      <c r="AR818" s="407">
        <f t="shared" ref="AR818" si="2386">AR817</f>
        <v>0</v>
      </c>
      <c r="AS818" s="308"/>
    </row>
    <row r="819" spans="1:45" ht="15" outlineLevel="1">
      <c r="A819" s="521"/>
      <c r="B819" s="307"/>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2"/>
      <c r="AG819" s="412"/>
      <c r="AH819" s="412"/>
      <c r="AI819" s="412"/>
      <c r="AJ819" s="412"/>
      <c r="AK819" s="412"/>
      <c r="AL819" s="412"/>
      <c r="AM819" s="412"/>
      <c r="AN819" s="412"/>
      <c r="AO819" s="412"/>
      <c r="AP819" s="412"/>
      <c r="AQ819" s="412"/>
      <c r="AR819" s="412"/>
      <c r="AS819" s="310"/>
    </row>
    <row r="820" spans="1:45" ht="15" outlineLevel="1">
      <c r="A820" s="521">
        <v>7</v>
      </c>
      <c r="B820" s="424" t="s">
        <v>100</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t="15"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387">AF820</f>
        <v>0</v>
      </c>
      <c r="AG821" s="407">
        <f t="shared" ref="AG821" si="2388">AG820</f>
        <v>0</v>
      </c>
      <c r="AH821" s="407">
        <f t="shared" ref="AH821" si="2389">AH820</f>
        <v>0</v>
      </c>
      <c r="AI821" s="407">
        <f t="shared" ref="AI821" si="2390">AI820</f>
        <v>0</v>
      </c>
      <c r="AJ821" s="407">
        <f t="shared" ref="AJ821" si="2391">AJ820</f>
        <v>0</v>
      </c>
      <c r="AK821" s="407">
        <f t="shared" ref="AK821" si="2392">AK820</f>
        <v>0</v>
      </c>
      <c r="AL821" s="407">
        <f t="shared" ref="AL821" si="2393">AL820</f>
        <v>0</v>
      </c>
      <c r="AM821" s="407">
        <f t="shared" ref="AM821" si="2394">AM820</f>
        <v>0</v>
      </c>
      <c r="AN821" s="407">
        <f t="shared" ref="AN821" si="2395">AN820</f>
        <v>0</v>
      </c>
      <c r="AO821" s="407">
        <f t="shared" ref="AO821" si="2396">AO820</f>
        <v>0</v>
      </c>
      <c r="AP821" s="407">
        <f t="shared" ref="AP821" si="2397">AP820</f>
        <v>0</v>
      </c>
      <c r="AQ821" s="407">
        <f t="shared" ref="AQ821" si="2398">AQ820</f>
        <v>0</v>
      </c>
      <c r="AR821" s="407">
        <f t="shared" ref="AR821" si="2399">AR820</f>
        <v>0</v>
      </c>
      <c r="AS821" s="308"/>
    </row>
    <row r="822" spans="1:45" ht="15" outlineLevel="1">
      <c r="A822" s="521"/>
      <c r="B822" s="311"/>
      <c r="C822" s="309"/>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412"/>
      <c r="AF822" s="413"/>
      <c r="AG822" s="412"/>
      <c r="AH822" s="412"/>
      <c r="AI822" s="412"/>
      <c r="AJ822" s="412"/>
      <c r="AK822" s="412"/>
      <c r="AL822" s="412"/>
      <c r="AM822" s="412"/>
      <c r="AN822" s="412"/>
      <c r="AO822" s="412"/>
      <c r="AP822" s="412"/>
      <c r="AQ822" s="412"/>
      <c r="AR822" s="412"/>
      <c r="AS822" s="310"/>
    </row>
    <row r="823" spans="1:45" ht="15" outlineLevel="1">
      <c r="A823" s="521">
        <v>8</v>
      </c>
      <c r="B823" s="424" t="s">
        <v>101</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00">AF823</f>
        <v>0</v>
      </c>
      <c r="AG824" s="407">
        <f t="shared" ref="AG824" si="2401">AG823</f>
        <v>0</v>
      </c>
      <c r="AH824" s="407">
        <f t="shared" ref="AH824" si="2402">AH823</f>
        <v>0</v>
      </c>
      <c r="AI824" s="407">
        <f t="shared" ref="AI824" si="2403">AI823</f>
        <v>0</v>
      </c>
      <c r="AJ824" s="407">
        <f t="shared" ref="AJ824" si="2404">AJ823</f>
        <v>0</v>
      </c>
      <c r="AK824" s="407">
        <f t="shared" ref="AK824" si="2405">AK823</f>
        <v>0</v>
      </c>
      <c r="AL824" s="407">
        <f t="shared" ref="AL824" si="2406">AL823</f>
        <v>0</v>
      </c>
      <c r="AM824" s="407">
        <f t="shared" ref="AM824" si="2407">AM823</f>
        <v>0</v>
      </c>
      <c r="AN824" s="407">
        <f t="shared" ref="AN824" si="2408">AN823</f>
        <v>0</v>
      </c>
      <c r="AO824" s="407">
        <f t="shared" ref="AO824" si="2409">AO823</f>
        <v>0</v>
      </c>
      <c r="AP824" s="407">
        <f t="shared" ref="AP824" si="2410">AP823</f>
        <v>0</v>
      </c>
      <c r="AQ824" s="407">
        <f t="shared" ref="AQ824" si="2411">AQ823</f>
        <v>0</v>
      </c>
      <c r="AR824" s="407">
        <f t="shared" ref="AR824" si="2412">AR823</f>
        <v>0</v>
      </c>
      <c r="AS824" s="308"/>
    </row>
    <row r="825" spans="1:45" ht="1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3"/>
      <c r="AG825" s="412"/>
      <c r="AH825" s="412"/>
      <c r="AI825" s="412"/>
      <c r="AJ825" s="412"/>
      <c r="AK825" s="412"/>
      <c r="AL825" s="412"/>
      <c r="AM825" s="412"/>
      <c r="AN825" s="412"/>
      <c r="AO825" s="412"/>
      <c r="AP825" s="412"/>
      <c r="AQ825" s="412"/>
      <c r="AR825" s="412"/>
      <c r="AS825" s="310"/>
    </row>
    <row r="826" spans="1:45" ht="15" outlineLevel="1">
      <c r="A826" s="521">
        <v>9</v>
      </c>
      <c r="B826" s="424" t="s">
        <v>102</v>
      </c>
      <c r="C826" s="288" t="s">
        <v>25</v>
      </c>
      <c r="D826" s="292"/>
      <c r="E826" s="292"/>
      <c r="F826" s="292"/>
      <c r="G826" s="292"/>
      <c r="H826" s="292"/>
      <c r="I826" s="292"/>
      <c r="J826" s="292"/>
      <c r="K826" s="292"/>
      <c r="L826" s="292"/>
      <c r="M826" s="292"/>
      <c r="N826" s="292"/>
      <c r="O826" s="292"/>
      <c r="P826" s="292"/>
      <c r="Q826" s="292">
        <v>12</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 outlineLevel="1">
      <c r="A827" s="521"/>
      <c r="B827" s="291" t="s">
        <v>341</v>
      </c>
      <c r="C827" s="288" t="s">
        <v>163</v>
      </c>
      <c r="D827" s="292"/>
      <c r="E827" s="292"/>
      <c r="F827" s="292"/>
      <c r="G827" s="292"/>
      <c r="H827" s="292"/>
      <c r="I827" s="292"/>
      <c r="J827" s="292"/>
      <c r="K827" s="292"/>
      <c r="L827" s="292"/>
      <c r="M827" s="292"/>
      <c r="N827" s="292"/>
      <c r="O827" s="292"/>
      <c r="P827" s="292"/>
      <c r="Q827" s="292">
        <f>Q826</f>
        <v>12</v>
      </c>
      <c r="R827" s="292"/>
      <c r="S827" s="292"/>
      <c r="T827" s="292"/>
      <c r="U827" s="292"/>
      <c r="V827" s="292"/>
      <c r="W827" s="292"/>
      <c r="X827" s="292"/>
      <c r="Y827" s="292"/>
      <c r="Z827" s="292"/>
      <c r="AA827" s="292"/>
      <c r="AB827" s="292"/>
      <c r="AC827" s="292"/>
      <c r="AD827" s="292"/>
      <c r="AE827" s="407">
        <f>AE826</f>
        <v>0</v>
      </c>
      <c r="AF827" s="407">
        <f t="shared" ref="AF827" si="2413">AF826</f>
        <v>0</v>
      </c>
      <c r="AG827" s="407">
        <f t="shared" ref="AG827" si="2414">AG826</f>
        <v>0</v>
      </c>
      <c r="AH827" s="407">
        <f t="shared" ref="AH827" si="2415">AH826</f>
        <v>0</v>
      </c>
      <c r="AI827" s="407">
        <f t="shared" ref="AI827" si="2416">AI826</f>
        <v>0</v>
      </c>
      <c r="AJ827" s="407">
        <f t="shared" ref="AJ827" si="2417">AJ826</f>
        <v>0</v>
      </c>
      <c r="AK827" s="407">
        <f t="shared" ref="AK827" si="2418">AK826</f>
        <v>0</v>
      </c>
      <c r="AL827" s="407">
        <f t="shared" ref="AL827" si="2419">AL826</f>
        <v>0</v>
      </c>
      <c r="AM827" s="407">
        <f t="shared" ref="AM827" si="2420">AM826</f>
        <v>0</v>
      </c>
      <c r="AN827" s="407">
        <f t="shared" ref="AN827" si="2421">AN826</f>
        <v>0</v>
      </c>
      <c r="AO827" s="407">
        <f t="shared" ref="AO827" si="2422">AO826</f>
        <v>0</v>
      </c>
      <c r="AP827" s="407">
        <f t="shared" ref="AP827" si="2423">AP826</f>
        <v>0</v>
      </c>
      <c r="AQ827" s="407">
        <f t="shared" ref="AQ827" si="2424">AQ826</f>
        <v>0</v>
      </c>
      <c r="AR827" s="407">
        <f t="shared" ref="AR827" si="2425">AR826</f>
        <v>0</v>
      </c>
      <c r="AS827" s="308"/>
    </row>
    <row r="828" spans="1:45" ht="1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2"/>
      <c r="AG828" s="412"/>
      <c r="AH828" s="412"/>
      <c r="AI828" s="412"/>
      <c r="AJ828" s="412"/>
      <c r="AK828" s="412"/>
      <c r="AL828" s="412"/>
      <c r="AM828" s="412"/>
      <c r="AN828" s="412"/>
      <c r="AO828" s="412"/>
      <c r="AP828" s="412"/>
      <c r="AQ828" s="412"/>
      <c r="AR828" s="412"/>
      <c r="AS828" s="310"/>
    </row>
    <row r="829" spans="1:45" ht="15" outlineLevel="1">
      <c r="A829" s="521">
        <v>10</v>
      </c>
      <c r="B829" s="424" t="s">
        <v>103</v>
      </c>
      <c r="C829" s="288" t="s">
        <v>25</v>
      </c>
      <c r="D829" s="292"/>
      <c r="E829" s="292"/>
      <c r="F829" s="292"/>
      <c r="G829" s="292"/>
      <c r="H829" s="292"/>
      <c r="I829" s="292"/>
      <c r="J829" s="292"/>
      <c r="K829" s="292"/>
      <c r="L829" s="292"/>
      <c r="M829" s="292"/>
      <c r="N829" s="292"/>
      <c r="O829" s="292"/>
      <c r="P829" s="292"/>
      <c r="Q829" s="292">
        <v>3</v>
      </c>
      <c r="R829" s="292"/>
      <c r="S829" s="292"/>
      <c r="T829" s="292"/>
      <c r="U829" s="292"/>
      <c r="V829" s="292"/>
      <c r="W829" s="292"/>
      <c r="X829" s="292"/>
      <c r="Y829" s="292"/>
      <c r="Z829" s="292"/>
      <c r="AA829" s="292"/>
      <c r="AB829" s="292"/>
      <c r="AC829" s="292"/>
      <c r="AD829" s="292"/>
      <c r="AE829" s="411"/>
      <c r="AF829" s="411"/>
      <c r="AG829" s="411"/>
      <c r="AH829" s="411"/>
      <c r="AI829" s="411"/>
      <c r="AJ829" s="411"/>
      <c r="AK829" s="411"/>
      <c r="AL829" s="411"/>
      <c r="AM829" s="411"/>
      <c r="AN829" s="411"/>
      <c r="AO829" s="411"/>
      <c r="AP829" s="411"/>
      <c r="AQ829" s="411"/>
      <c r="AR829" s="411"/>
      <c r="AS829" s="293">
        <f>SUM(AE829:AR829)</f>
        <v>0</v>
      </c>
    </row>
    <row r="830" spans="1:45" ht="15" outlineLevel="1">
      <c r="A830" s="521"/>
      <c r="B830" s="291" t="s">
        <v>341</v>
      </c>
      <c r="C830" s="288" t="s">
        <v>163</v>
      </c>
      <c r="D830" s="292"/>
      <c r="E830" s="292"/>
      <c r="F830" s="292"/>
      <c r="G830" s="292"/>
      <c r="H830" s="292"/>
      <c r="I830" s="292"/>
      <c r="J830" s="292"/>
      <c r="K830" s="292"/>
      <c r="L830" s="292"/>
      <c r="M830" s="292"/>
      <c r="N830" s="292"/>
      <c r="O830" s="292"/>
      <c r="P830" s="292"/>
      <c r="Q830" s="292">
        <f>Q829</f>
        <v>3</v>
      </c>
      <c r="R830" s="292"/>
      <c r="S830" s="292"/>
      <c r="T830" s="292"/>
      <c r="U830" s="292"/>
      <c r="V830" s="292"/>
      <c r="W830" s="292"/>
      <c r="X830" s="292"/>
      <c r="Y830" s="292"/>
      <c r="Z830" s="292"/>
      <c r="AA830" s="292"/>
      <c r="AB830" s="292"/>
      <c r="AC830" s="292"/>
      <c r="AD830" s="292"/>
      <c r="AE830" s="407">
        <f>AE829</f>
        <v>0</v>
      </c>
      <c r="AF830" s="407">
        <f t="shared" ref="AF830" si="2426">AF829</f>
        <v>0</v>
      </c>
      <c r="AG830" s="407">
        <f t="shared" ref="AG830" si="2427">AG829</f>
        <v>0</v>
      </c>
      <c r="AH830" s="407">
        <f t="shared" ref="AH830" si="2428">AH829</f>
        <v>0</v>
      </c>
      <c r="AI830" s="407">
        <f t="shared" ref="AI830" si="2429">AI829</f>
        <v>0</v>
      </c>
      <c r="AJ830" s="407">
        <f t="shared" ref="AJ830" si="2430">AJ829</f>
        <v>0</v>
      </c>
      <c r="AK830" s="407">
        <f t="shared" ref="AK830" si="2431">AK829</f>
        <v>0</v>
      </c>
      <c r="AL830" s="407">
        <f t="shared" ref="AL830" si="2432">AL829</f>
        <v>0</v>
      </c>
      <c r="AM830" s="407">
        <f t="shared" ref="AM830" si="2433">AM829</f>
        <v>0</v>
      </c>
      <c r="AN830" s="407">
        <f t="shared" ref="AN830" si="2434">AN829</f>
        <v>0</v>
      </c>
      <c r="AO830" s="407">
        <f t="shared" ref="AO830" si="2435">AO829</f>
        <v>0</v>
      </c>
      <c r="AP830" s="407">
        <f t="shared" ref="AP830" si="2436">AP829</f>
        <v>0</v>
      </c>
      <c r="AQ830" s="407">
        <f t="shared" ref="AQ830" si="2437">AQ829</f>
        <v>0</v>
      </c>
      <c r="AR830" s="407">
        <f t="shared" ref="AR830" si="2438">AR829</f>
        <v>0</v>
      </c>
      <c r="AS830" s="308"/>
    </row>
    <row r="831" spans="1:45" ht="15" outlineLevel="1">
      <c r="A831" s="521"/>
      <c r="B831" s="311"/>
      <c r="C831" s="309"/>
      <c r="D831" s="313"/>
      <c r="E831" s="313"/>
      <c r="F831" s="313"/>
      <c r="G831" s="313"/>
      <c r="H831" s="313"/>
      <c r="I831" s="313"/>
      <c r="J831" s="313"/>
      <c r="K831" s="313"/>
      <c r="L831" s="313"/>
      <c r="M831" s="313"/>
      <c r="N831" s="313"/>
      <c r="O831" s="313"/>
      <c r="P831" s="313"/>
      <c r="Q831" s="288"/>
      <c r="R831" s="313"/>
      <c r="S831" s="313"/>
      <c r="T831" s="313"/>
      <c r="U831" s="313"/>
      <c r="V831" s="313"/>
      <c r="W831" s="313"/>
      <c r="X831" s="313"/>
      <c r="Y831" s="313"/>
      <c r="Z831" s="313"/>
      <c r="AA831" s="313"/>
      <c r="AB831" s="313"/>
      <c r="AC831" s="313"/>
      <c r="AD831" s="313"/>
      <c r="AE831" s="412"/>
      <c r="AF831" s="413"/>
      <c r="AG831" s="412"/>
      <c r="AH831" s="412"/>
      <c r="AI831" s="412"/>
      <c r="AJ831" s="412"/>
      <c r="AK831" s="412"/>
      <c r="AL831" s="412"/>
      <c r="AM831" s="412"/>
      <c r="AN831" s="412"/>
      <c r="AO831" s="412"/>
      <c r="AP831" s="412"/>
      <c r="AQ831" s="412"/>
      <c r="AR831" s="412"/>
      <c r="AS831" s="310"/>
    </row>
    <row r="832" spans="1:45" ht="15.6" outlineLevel="1">
      <c r="A832" s="521"/>
      <c r="B832" s="285" t="s">
        <v>10</v>
      </c>
      <c r="C832" s="286"/>
      <c r="D832" s="286"/>
      <c r="E832" s="286"/>
      <c r="F832" s="286"/>
      <c r="G832" s="286"/>
      <c r="H832" s="286"/>
      <c r="I832" s="286"/>
      <c r="J832" s="286"/>
      <c r="K832" s="286"/>
      <c r="L832" s="286"/>
      <c r="M832" s="286"/>
      <c r="N832" s="286"/>
      <c r="O832" s="286"/>
      <c r="P832" s="286"/>
      <c r="Q832" s="287"/>
      <c r="R832" s="286"/>
      <c r="S832" s="286"/>
      <c r="T832" s="286"/>
      <c r="U832" s="286"/>
      <c r="V832" s="286"/>
      <c r="W832" s="286"/>
      <c r="X832" s="286"/>
      <c r="Y832" s="286"/>
      <c r="Z832" s="286"/>
      <c r="AA832" s="286"/>
      <c r="AB832" s="286"/>
      <c r="AC832" s="286"/>
      <c r="AD832" s="286"/>
      <c r="AE832" s="410"/>
      <c r="AF832" s="410"/>
      <c r="AG832" s="410"/>
      <c r="AH832" s="410"/>
      <c r="AI832" s="410"/>
      <c r="AJ832" s="410"/>
      <c r="AK832" s="410"/>
      <c r="AL832" s="410"/>
      <c r="AM832" s="410"/>
      <c r="AN832" s="410"/>
      <c r="AO832" s="410"/>
      <c r="AP832" s="410"/>
      <c r="AQ832" s="410"/>
      <c r="AR832" s="410"/>
      <c r="AS832" s="289"/>
    </row>
    <row r="833" spans="1:45" ht="30" outlineLevel="1">
      <c r="A833" s="521">
        <v>11</v>
      </c>
      <c r="B833" s="424" t="s">
        <v>104</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22"/>
      <c r="AF833" s="411"/>
      <c r="AG833" s="411"/>
      <c r="AH833" s="411"/>
      <c r="AI833" s="411"/>
      <c r="AJ833" s="411"/>
      <c r="AK833" s="411"/>
      <c r="AL833" s="411"/>
      <c r="AM833" s="411"/>
      <c r="AN833" s="411"/>
      <c r="AO833" s="411"/>
      <c r="AP833" s="411"/>
      <c r="AQ833" s="411"/>
      <c r="AR833" s="411"/>
      <c r="AS833" s="293">
        <f>SUM(AE833:AR833)</f>
        <v>0</v>
      </c>
    </row>
    <row r="834" spans="1:45" ht="15"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39">AF833</f>
        <v>0</v>
      </c>
      <c r="AG834" s="407">
        <f t="shared" ref="AG834" si="2440">AG833</f>
        <v>0</v>
      </c>
      <c r="AH834" s="407">
        <f t="shared" ref="AH834" si="2441">AH833</f>
        <v>0</v>
      </c>
      <c r="AI834" s="407">
        <f t="shared" ref="AI834" si="2442">AI833</f>
        <v>0</v>
      </c>
      <c r="AJ834" s="407">
        <f t="shared" ref="AJ834" si="2443">AJ833</f>
        <v>0</v>
      </c>
      <c r="AK834" s="407">
        <f t="shared" ref="AK834" si="2444">AK833</f>
        <v>0</v>
      </c>
      <c r="AL834" s="407">
        <f t="shared" ref="AL834" si="2445">AL833</f>
        <v>0</v>
      </c>
      <c r="AM834" s="407">
        <f t="shared" ref="AM834" si="2446">AM833</f>
        <v>0</v>
      </c>
      <c r="AN834" s="407">
        <f t="shared" ref="AN834" si="2447">AN833</f>
        <v>0</v>
      </c>
      <c r="AO834" s="407">
        <f t="shared" ref="AO834" si="2448">AO833</f>
        <v>0</v>
      </c>
      <c r="AP834" s="407">
        <f t="shared" ref="AP834" si="2449">AP833</f>
        <v>0</v>
      </c>
      <c r="AQ834" s="407">
        <f t="shared" ref="AQ834" si="2450">AQ833</f>
        <v>0</v>
      </c>
      <c r="AR834" s="407">
        <f t="shared" ref="AR834" si="2451">AR833</f>
        <v>0</v>
      </c>
      <c r="AS834" s="294"/>
    </row>
    <row r="835" spans="1:45" ht="1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08"/>
      <c r="AF835" s="417"/>
      <c r="AG835" s="417"/>
      <c r="AH835" s="417"/>
      <c r="AI835" s="417"/>
      <c r="AJ835" s="417"/>
      <c r="AK835" s="417"/>
      <c r="AL835" s="417"/>
      <c r="AM835" s="417"/>
      <c r="AN835" s="417"/>
      <c r="AO835" s="417"/>
      <c r="AP835" s="417"/>
      <c r="AQ835" s="417"/>
      <c r="AR835" s="417"/>
      <c r="AS835" s="303"/>
    </row>
    <row r="836" spans="1:45" ht="30" outlineLevel="1">
      <c r="A836" s="521">
        <v>12</v>
      </c>
      <c r="B836" s="424" t="s">
        <v>105</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t="15"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52">AF836</f>
        <v>0</v>
      </c>
      <c r="AG837" s="407">
        <f t="shared" ref="AG837" si="2453">AG836</f>
        <v>0</v>
      </c>
      <c r="AH837" s="407">
        <f t="shared" ref="AH837" si="2454">AH836</f>
        <v>0</v>
      </c>
      <c r="AI837" s="407">
        <f t="shared" ref="AI837" si="2455">AI836</f>
        <v>0</v>
      </c>
      <c r="AJ837" s="407">
        <f t="shared" ref="AJ837" si="2456">AJ836</f>
        <v>0</v>
      </c>
      <c r="AK837" s="407">
        <f t="shared" ref="AK837" si="2457">AK836</f>
        <v>0</v>
      </c>
      <c r="AL837" s="407">
        <f t="shared" ref="AL837" si="2458">AL836</f>
        <v>0</v>
      </c>
      <c r="AM837" s="407">
        <f t="shared" ref="AM837" si="2459">AM836</f>
        <v>0</v>
      </c>
      <c r="AN837" s="407">
        <f t="shared" ref="AN837" si="2460">AN836</f>
        <v>0</v>
      </c>
      <c r="AO837" s="407">
        <f t="shared" ref="AO837" si="2461">AO836</f>
        <v>0</v>
      </c>
      <c r="AP837" s="407">
        <f t="shared" ref="AP837" si="2462">AP836</f>
        <v>0</v>
      </c>
      <c r="AQ837" s="407">
        <f t="shared" ref="AQ837" si="2463">AQ836</f>
        <v>0</v>
      </c>
      <c r="AR837" s="407">
        <f t="shared" ref="AR837" si="2464">AR836</f>
        <v>0</v>
      </c>
      <c r="AS837" s="294"/>
    </row>
    <row r="838" spans="1:45" ht="1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18"/>
      <c r="AF838" s="418"/>
      <c r="AG838" s="408"/>
      <c r="AH838" s="408"/>
      <c r="AI838" s="408"/>
      <c r="AJ838" s="408"/>
      <c r="AK838" s="408"/>
      <c r="AL838" s="408"/>
      <c r="AM838" s="408"/>
      <c r="AN838" s="408"/>
      <c r="AO838" s="408"/>
      <c r="AP838" s="408"/>
      <c r="AQ838" s="408"/>
      <c r="AR838" s="408"/>
      <c r="AS838" s="303"/>
    </row>
    <row r="839" spans="1:45" ht="30" outlineLevel="1">
      <c r="A839" s="521">
        <v>13</v>
      </c>
      <c r="B839" s="424" t="s">
        <v>106</v>
      </c>
      <c r="C839" s="288" t="s">
        <v>25</v>
      </c>
      <c r="D839" s="292"/>
      <c r="E839" s="292"/>
      <c r="F839" s="292"/>
      <c r="G839" s="292"/>
      <c r="H839" s="292"/>
      <c r="I839" s="292"/>
      <c r="J839" s="292"/>
      <c r="K839" s="292"/>
      <c r="L839" s="292"/>
      <c r="M839" s="292"/>
      <c r="N839" s="292"/>
      <c r="O839" s="292"/>
      <c r="P839" s="292"/>
      <c r="Q839" s="292">
        <v>12</v>
      </c>
      <c r="R839" s="292"/>
      <c r="S839" s="292"/>
      <c r="T839" s="292"/>
      <c r="U839" s="292"/>
      <c r="V839" s="292"/>
      <c r="W839" s="292"/>
      <c r="X839" s="292"/>
      <c r="Y839" s="292"/>
      <c r="Z839" s="292"/>
      <c r="AA839" s="292"/>
      <c r="AB839" s="292"/>
      <c r="AC839" s="292"/>
      <c r="AD839" s="292"/>
      <c r="AE839" s="406"/>
      <c r="AF839" s="411"/>
      <c r="AG839" s="411"/>
      <c r="AH839" s="411"/>
      <c r="AI839" s="411"/>
      <c r="AJ839" s="411"/>
      <c r="AK839" s="411"/>
      <c r="AL839" s="411"/>
      <c r="AM839" s="411"/>
      <c r="AN839" s="411"/>
      <c r="AO839" s="411"/>
      <c r="AP839" s="411"/>
      <c r="AQ839" s="411"/>
      <c r="AR839" s="411"/>
      <c r="AS839" s="293">
        <f>SUM(AE839:AR839)</f>
        <v>0</v>
      </c>
    </row>
    <row r="840" spans="1:45" ht="15" outlineLevel="1">
      <c r="A840" s="521"/>
      <c r="B840" s="291" t="s">
        <v>341</v>
      </c>
      <c r="C840" s="288" t="s">
        <v>163</v>
      </c>
      <c r="D840" s="292"/>
      <c r="E840" s="292"/>
      <c r="F840" s="292"/>
      <c r="G840" s="292"/>
      <c r="H840" s="292"/>
      <c r="I840" s="292"/>
      <c r="J840" s="292"/>
      <c r="K840" s="292"/>
      <c r="L840" s="292"/>
      <c r="M840" s="292"/>
      <c r="N840" s="292"/>
      <c r="O840" s="292"/>
      <c r="P840" s="292"/>
      <c r="Q840" s="292">
        <f>Q839</f>
        <v>12</v>
      </c>
      <c r="R840" s="292"/>
      <c r="S840" s="292"/>
      <c r="T840" s="292"/>
      <c r="U840" s="292"/>
      <c r="V840" s="292"/>
      <c r="W840" s="292"/>
      <c r="X840" s="292"/>
      <c r="Y840" s="292"/>
      <c r="Z840" s="292"/>
      <c r="AA840" s="292"/>
      <c r="AB840" s="292"/>
      <c r="AC840" s="292"/>
      <c r="AD840" s="292"/>
      <c r="AE840" s="407">
        <f>AE839</f>
        <v>0</v>
      </c>
      <c r="AF840" s="407">
        <f t="shared" ref="AF840" si="2465">AF839</f>
        <v>0</v>
      </c>
      <c r="AG840" s="407">
        <f t="shared" ref="AG840" si="2466">AG839</f>
        <v>0</v>
      </c>
      <c r="AH840" s="407">
        <f t="shared" ref="AH840" si="2467">AH839</f>
        <v>0</v>
      </c>
      <c r="AI840" s="407">
        <f t="shared" ref="AI840" si="2468">AI839</f>
        <v>0</v>
      </c>
      <c r="AJ840" s="407">
        <f t="shared" ref="AJ840" si="2469">AJ839</f>
        <v>0</v>
      </c>
      <c r="AK840" s="407">
        <f t="shared" ref="AK840" si="2470">AK839</f>
        <v>0</v>
      </c>
      <c r="AL840" s="407">
        <f t="shared" ref="AL840" si="2471">AL839</f>
        <v>0</v>
      </c>
      <c r="AM840" s="407">
        <f t="shared" ref="AM840" si="2472">AM839</f>
        <v>0</v>
      </c>
      <c r="AN840" s="407">
        <f t="shared" ref="AN840" si="2473">AN839</f>
        <v>0</v>
      </c>
      <c r="AO840" s="407">
        <f t="shared" ref="AO840" si="2474">AO839</f>
        <v>0</v>
      </c>
      <c r="AP840" s="407">
        <f t="shared" ref="AP840" si="2475">AP839</f>
        <v>0</v>
      </c>
      <c r="AQ840" s="407">
        <f t="shared" ref="AQ840" si="2476">AQ839</f>
        <v>0</v>
      </c>
      <c r="AR840" s="407">
        <f t="shared" ref="AR840" si="2477">AR839</f>
        <v>0</v>
      </c>
      <c r="AS840" s="303"/>
    </row>
    <row r="841" spans="1:45" ht="15" outlineLevel="1">
      <c r="A841" s="521"/>
      <c r="B841" s="312"/>
      <c r="C841" s="302"/>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408"/>
      <c r="AF841" s="408"/>
      <c r="AG841" s="408"/>
      <c r="AH841" s="408"/>
      <c r="AI841" s="408"/>
      <c r="AJ841" s="408"/>
      <c r="AK841" s="408"/>
      <c r="AL841" s="408"/>
      <c r="AM841" s="408"/>
      <c r="AN841" s="408"/>
      <c r="AO841" s="408"/>
      <c r="AP841" s="408"/>
      <c r="AQ841" s="408"/>
      <c r="AR841" s="408"/>
      <c r="AS841" s="303"/>
    </row>
    <row r="842" spans="1:45" ht="15.6" outlineLevel="1">
      <c r="A842" s="521"/>
      <c r="B842" s="285" t="s">
        <v>107</v>
      </c>
      <c r="C842" s="286"/>
      <c r="D842" s="287"/>
      <c r="E842" s="287"/>
      <c r="F842" s="287"/>
      <c r="G842" s="287"/>
      <c r="H842" s="287"/>
      <c r="I842" s="287"/>
      <c r="J842" s="287"/>
      <c r="K842" s="287"/>
      <c r="L842" s="287"/>
      <c r="M842" s="287"/>
      <c r="N842" s="287"/>
      <c r="O842" s="287"/>
      <c r="P842" s="287"/>
      <c r="Q842" s="287"/>
      <c r="R842" s="287"/>
      <c r="S842" s="286"/>
      <c r="T842" s="286"/>
      <c r="U842" s="286"/>
      <c r="V842" s="286"/>
      <c r="W842" s="286"/>
      <c r="X842" s="286"/>
      <c r="Y842" s="286"/>
      <c r="Z842" s="286"/>
      <c r="AA842" s="286"/>
      <c r="AB842" s="286"/>
      <c r="AC842" s="286"/>
      <c r="AD842" s="286"/>
      <c r="AE842" s="410"/>
      <c r="AF842" s="410"/>
      <c r="AG842" s="410"/>
      <c r="AH842" s="410"/>
      <c r="AI842" s="410"/>
      <c r="AJ842" s="410"/>
      <c r="AK842" s="410"/>
      <c r="AL842" s="410"/>
      <c r="AM842" s="410"/>
      <c r="AN842" s="410"/>
      <c r="AO842" s="410"/>
      <c r="AP842" s="410"/>
      <c r="AQ842" s="410"/>
      <c r="AR842" s="410"/>
      <c r="AS842" s="289"/>
    </row>
    <row r="843" spans="1:45" ht="15" outlineLevel="1">
      <c r="A843" s="521">
        <v>14</v>
      </c>
      <c r="B843" s="312" t="s">
        <v>108</v>
      </c>
      <c r="C843" s="288" t="s">
        <v>25</v>
      </c>
      <c r="D843" s="292"/>
      <c r="E843" s="292"/>
      <c r="F843" s="292"/>
      <c r="G843" s="292"/>
      <c r="H843" s="292"/>
      <c r="I843" s="292"/>
      <c r="J843" s="292"/>
      <c r="K843" s="292"/>
      <c r="L843" s="292"/>
      <c r="M843" s="292"/>
      <c r="N843" s="292"/>
      <c r="O843" s="292"/>
      <c r="P843" s="292"/>
      <c r="Q843" s="292">
        <v>12</v>
      </c>
      <c r="R843" s="292"/>
      <c r="S843" s="292"/>
      <c r="T843" s="292"/>
      <c r="U843" s="292"/>
      <c r="V843" s="292"/>
      <c r="W843" s="292"/>
      <c r="X843" s="292"/>
      <c r="Y843" s="292"/>
      <c r="Z843" s="292"/>
      <c r="AA843" s="292"/>
      <c r="AB843" s="292"/>
      <c r="AC843" s="292"/>
      <c r="AD843" s="292"/>
      <c r="AE843" s="411"/>
      <c r="AF843" s="411"/>
      <c r="AG843" s="411"/>
      <c r="AH843" s="411"/>
      <c r="AI843" s="411"/>
      <c r="AJ843" s="411"/>
      <c r="AK843" s="411"/>
      <c r="AL843" s="406"/>
      <c r="AM843" s="406"/>
      <c r="AN843" s="406"/>
      <c r="AO843" s="406"/>
      <c r="AP843" s="406"/>
      <c r="AQ843" s="406"/>
      <c r="AR843" s="406"/>
      <c r="AS843" s="293">
        <f>SUM(AE843:AR843)</f>
        <v>0</v>
      </c>
    </row>
    <row r="844" spans="1:45" ht="15" outlineLevel="1">
      <c r="A844" s="521"/>
      <c r="B844" s="291" t="s">
        <v>341</v>
      </c>
      <c r="C844" s="288" t="s">
        <v>163</v>
      </c>
      <c r="D844" s="292"/>
      <c r="E844" s="292"/>
      <c r="F844" s="292"/>
      <c r="G844" s="292"/>
      <c r="H844" s="292"/>
      <c r="I844" s="292"/>
      <c r="J844" s="292"/>
      <c r="K844" s="292"/>
      <c r="L844" s="292"/>
      <c r="M844" s="292"/>
      <c r="N844" s="292"/>
      <c r="O844" s="292"/>
      <c r="P844" s="292"/>
      <c r="Q844" s="292">
        <f>Q843</f>
        <v>12</v>
      </c>
      <c r="R844" s="292"/>
      <c r="S844" s="292"/>
      <c r="T844" s="292"/>
      <c r="U844" s="292"/>
      <c r="V844" s="292"/>
      <c r="W844" s="292"/>
      <c r="X844" s="292"/>
      <c r="Y844" s="292"/>
      <c r="Z844" s="292"/>
      <c r="AA844" s="292"/>
      <c r="AB844" s="292"/>
      <c r="AC844" s="292"/>
      <c r="AD844" s="292"/>
      <c r="AE844" s="407">
        <f>AE843</f>
        <v>0</v>
      </c>
      <c r="AF844" s="407">
        <f t="shared" ref="AF844" si="2478">AF843</f>
        <v>0</v>
      </c>
      <c r="AG844" s="407">
        <f t="shared" ref="AG844" si="2479">AG843</f>
        <v>0</v>
      </c>
      <c r="AH844" s="407">
        <f t="shared" ref="AH844" si="2480">AH843</f>
        <v>0</v>
      </c>
      <c r="AI844" s="407">
        <f t="shared" ref="AI844" si="2481">AI843</f>
        <v>0</v>
      </c>
      <c r="AJ844" s="407">
        <f t="shared" ref="AJ844" si="2482">AJ843</f>
        <v>0</v>
      </c>
      <c r="AK844" s="407">
        <f t="shared" ref="AK844" si="2483">AK843</f>
        <v>0</v>
      </c>
      <c r="AL844" s="407">
        <f t="shared" ref="AL844" si="2484">AL843</f>
        <v>0</v>
      </c>
      <c r="AM844" s="407">
        <f t="shared" ref="AM844" si="2485">AM843</f>
        <v>0</v>
      </c>
      <c r="AN844" s="407">
        <f t="shared" ref="AN844" si="2486">AN843</f>
        <v>0</v>
      </c>
      <c r="AO844" s="407">
        <f t="shared" ref="AO844" si="2487">AO843</f>
        <v>0</v>
      </c>
      <c r="AP844" s="407">
        <f t="shared" ref="AP844" si="2488">AP843</f>
        <v>0</v>
      </c>
      <c r="AQ844" s="407">
        <f t="shared" ref="AQ844" si="2489">AQ843</f>
        <v>0</v>
      </c>
      <c r="AR844" s="407">
        <f t="shared" ref="AR844" si="2490">AR843</f>
        <v>0</v>
      </c>
      <c r="AS844" s="294"/>
    </row>
    <row r="845" spans="1:45" ht="15" outlineLevel="1">
      <c r="A845" s="521"/>
      <c r="B845" s="312"/>
      <c r="C845" s="302"/>
      <c r="D845" s="288"/>
      <c r="E845" s="288"/>
      <c r="F845" s="288"/>
      <c r="G845" s="288"/>
      <c r="H845" s="288"/>
      <c r="I845" s="288"/>
      <c r="J845" s="288"/>
      <c r="K845" s="288"/>
      <c r="L845" s="288"/>
      <c r="M845" s="288"/>
      <c r="N845" s="288"/>
      <c r="O845" s="288"/>
      <c r="P845" s="288"/>
      <c r="Q845" s="464"/>
      <c r="R845" s="288"/>
      <c r="S845" s="288"/>
      <c r="T845" s="288"/>
      <c r="U845" s="288"/>
      <c r="V845" s="288"/>
      <c r="W845" s="288"/>
      <c r="X845" s="288"/>
      <c r="Y845" s="288"/>
      <c r="Z845" s="288"/>
      <c r="AA845" s="288"/>
      <c r="AB845" s="288"/>
      <c r="AC845" s="288"/>
      <c r="AD845" s="288"/>
      <c r="AE845" s="408"/>
      <c r="AF845" s="408"/>
      <c r="AG845" s="408"/>
      <c r="AH845" s="408"/>
      <c r="AI845" s="408"/>
      <c r="AJ845" s="408"/>
      <c r="AK845" s="408"/>
      <c r="AL845" s="408"/>
      <c r="AM845" s="408"/>
      <c r="AN845" s="408"/>
      <c r="AO845" s="408"/>
      <c r="AP845" s="408"/>
      <c r="AQ845" s="408"/>
      <c r="AR845" s="408"/>
      <c r="AS845" s="303"/>
    </row>
    <row r="846" spans="1:45" s="306" customFormat="1" ht="15.6" outlineLevel="1">
      <c r="A846" s="521"/>
      <c r="B846" s="285" t="s">
        <v>487</v>
      </c>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12"/>
      <c r="AL846" s="412"/>
      <c r="AM846" s="412"/>
      <c r="AN846" s="412"/>
      <c r="AO846" s="412"/>
      <c r="AP846" s="412"/>
      <c r="AQ846" s="412"/>
      <c r="AR846" s="412"/>
      <c r="AS846" s="506"/>
    </row>
    <row r="847" spans="1:45" ht="15" outlineLevel="1">
      <c r="A847" s="521">
        <v>15</v>
      </c>
      <c r="B847" s="291" t="s">
        <v>492</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ht="15"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491">AF847</f>
        <v>0</v>
      </c>
      <c r="AG848" s="407">
        <f t="shared" si="2491"/>
        <v>0</v>
      </c>
      <c r="AH848" s="407">
        <f t="shared" si="2491"/>
        <v>0</v>
      </c>
      <c r="AI848" s="407">
        <f t="shared" si="2491"/>
        <v>0</v>
      </c>
      <c r="AJ848" s="407">
        <f t="shared" si="2491"/>
        <v>0</v>
      </c>
      <c r="AK848" s="407">
        <f t="shared" si="2491"/>
        <v>0</v>
      </c>
      <c r="AL848" s="407">
        <f t="shared" si="2491"/>
        <v>0</v>
      </c>
      <c r="AM848" s="407">
        <f t="shared" si="2491"/>
        <v>0</v>
      </c>
      <c r="AN848" s="407">
        <f t="shared" si="2491"/>
        <v>0</v>
      </c>
      <c r="AO848" s="407">
        <f t="shared" si="2491"/>
        <v>0</v>
      </c>
      <c r="AP848" s="407">
        <f t="shared" si="2491"/>
        <v>0</v>
      </c>
      <c r="AQ848" s="407">
        <f t="shared" si="2491"/>
        <v>0</v>
      </c>
      <c r="AR848" s="407">
        <f t="shared" si="2491"/>
        <v>0</v>
      </c>
      <c r="AS848" s="294"/>
    </row>
    <row r="849" spans="1:45" ht="15" outlineLevel="1">
      <c r="A849" s="521"/>
      <c r="B849" s="312"/>
      <c r="C849" s="302"/>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08"/>
      <c r="AL849" s="408"/>
      <c r="AM849" s="408"/>
      <c r="AN849" s="408"/>
      <c r="AO849" s="408"/>
      <c r="AP849" s="408"/>
      <c r="AQ849" s="408"/>
      <c r="AR849" s="408"/>
      <c r="AS849" s="303"/>
    </row>
    <row r="850" spans="1:45" s="280" customFormat="1" ht="15" outlineLevel="1">
      <c r="A850" s="521">
        <v>16</v>
      </c>
      <c r="B850" s="321" t="s">
        <v>488</v>
      </c>
      <c r="C850" s="288" t="s">
        <v>25</v>
      </c>
      <c r="D850" s="292"/>
      <c r="E850" s="292"/>
      <c r="F850" s="292"/>
      <c r="G850" s="292"/>
      <c r="H850" s="292"/>
      <c r="I850" s="292"/>
      <c r="J850" s="292"/>
      <c r="K850" s="292"/>
      <c r="L850" s="292"/>
      <c r="M850" s="292"/>
      <c r="N850" s="292"/>
      <c r="O850" s="292"/>
      <c r="P850" s="292"/>
      <c r="Q850" s="292">
        <v>0</v>
      </c>
      <c r="R850" s="292"/>
      <c r="S850" s="292"/>
      <c r="T850" s="292"/>
      <c r="U850" s="292"/>
      <c r="V850" s="292"/>
      <c r="W850" s="292"/>
      <c r="X850" s="292"/>
      <c r="Y850" s="292"/>
      <c r="Z850" s="292"/>
      <c r="AA850" s="292"/>
      <c r="AB850" s="292"/>
      <c r="AC850" s="292"/>
      <c r="AD850" s="292"/>
      <c r="AE850" s="411"/>
      <c r="AF850" s="411"/>
      <c r="AG850" s="411"/>
      <c r="AH850" s="411"/>
      <c r="AI850" s="411"/>
      <c r="AJ850" s="411"/>
      <c r="AK850" s="411"/>
      <c r="AL850" s="406"/>
      <c r="AM850" s="406"/>
      <c r="AN850" s="406"/>
      <c r="AO850" s="406"/>
      <c r="AP850" s="406"/>
      <c r="AQ850" s="406"/>
      <c r="AR850" s="406"/>
      <c r="AS850" s="293">
        <f>SUM(AE850:AR850)</f>
        <v>0</v>
      </c>
    </row>
    <row r="851" spans="1:45" s="280" customFormat="1" ht="15" outlineLevel="1">
      <c r="A851" s="521"/>
      <c r="B851" s="291" t="s">
        <v>341</v>
      </c>
      <c r="C851" s="288" t="s">
        <v>163</v>
      </c>
      <c r="D851" s="292"/>
      <c r="E851" s="292"/>
      <c r="F851" s="292"/>
      <c r="G851" s="292"/>
      <c r="H851" s="292"/>
      <c r="I851" s="292"/>
      <c r="J851" s="292"/>
      <c r="K851" s="292"/>
      <c r="L851" s="292"/>
      <c r="M851" s="292"/>
      <c r="N851" s="292"/>
      <c r="O851" s="292"/>
      <c r="P851" s="292"/>
      <c r="Q851" s="292">
        <f>Q850</f>
        <v>0</v>
      </c>
      <c r="R851" s="292"/>
      <c r="S851" s="292"/>
      <c r="T851" s="292"/>
      <c r="U851" s="292"/>
      <c r="V851" s="292"/>
      <c r="W851" s="292"/>
      <c r="X851" s="292"/>
      <c r="Y851" s="292"/>
      <c r="Z851" s="292"/>
      <c r="AA851" s="292"/>
      <c r="AB851" s="292"/>
      <c r="AC851" s="292"/>
      <c r="AD851" s="292"/>
      <c r="AE851" s="407">
        <f>AE850</f>
        <v>0</v>
      </c>
      <c r="AF851" s="407">
        <f t="shared" ref="AF851:AR851" si="2492">AF850</f>
        <v>0</v>
      </c>
      <c r="AG851" s="407">
        <f t="shared" si="2492"/>
        <v>0</v>
      </c>
      <c r="AH851" s="407">
        <f t="shared" si="2492"/>
        <v>0</v>
      </c>
      <c r="AI851" s="407">
        <f t="shared" si="2492"/>
        <v>0</v>
      </c>
      <c r="AJ851" s="407">
        <f t="shared" si="2492"/>
        <v>0</v>
      </c>
      <c r="AK851" s="407">
        <f t="shared" si="2492"/>
        <v>0</v>
      </c>
      <c r="AL851" s="407">
        <f t="shared" si="2492"/>
        <v>0</v>
      </c>
      <c r="AM851" s="407">
        <f t="shared" si="2492"/>
        <v>0</v>
      </c>
      <c r="AN851" s="407">
        <f t="shared" si="2492"/>
        <v>0</v>
      </c>
      <c r="AO851" s="407">
        <f t="shared" si="2492"/>
        <v>0</v>
      </c>
      <c r="AP851" s="407">
        <f t="shared" si="2492"/>
        <v>0</v>
      </c>
      <c r="AQ851" s="407">
        <f t="shared" si="2492"/>
        <v>0</v>
      </c>
      <c r="AR851" s="407">
        <f t="shared" si="2492"/>
        <v>0</v>
      </c>
      <c r="AS851" s="294"/>
    </row>
    <row r="852" spans="1:45" s="280" customFormat="1" ht="15" outlineLevel="1">
      <c r="A852" s="521"/>
      <c r="B852" s="321"/>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408"/>
      <c r="AF852" s="408"/>
      <c r="AG852" s="408"/>
      <c r="AH852" s="408"/>
      <c r="AI852" s="408"/>
      <c r="AJ852" s="408"/>
      <c r="AK852" s="412"/>
      <c r="AL852" s="412"/>
      <c r="AM852" s="412"/>
      <c r="AN852" s="412"/>
      <c r="AO852" s="412"/>
      <c r="AP852" s="412"/>
      <c r="AQ852" s="412"/>
      <c r="AR852" s="412"/>
      <c r="AS852" s="310"/>
    </row>
    <row r="853" spans="1:45" ht="15.6" outlineLevel="1">
      <c r="A853" s="521"/>
      <c r="B853" s="508" t="s">
        <v>493</v>
      </c>
      <c r="C853" s="317"/>
      <c r="D853" s="287"/>
      <c r="E853" s="286"/>
      <c r="F853" s="286"/>
      <c r="G853" s="286"/>
      <c r="H853" s="286"/>
      <c r="I853" s="286"/>
      <c r="J853" s="286"/>
      <c r="K853" s="286"/>
      <c r="L853" s="286"/>
      <c r="M853" s="286"/>
      <c r="N853" s="286"/>
      <c r="O853" s="286"/>
      <c r="P853" s="286"/>
      <c r="Q853" s="287"/>
      <c r="R853" s="286"/>
      <c r="S853" s="286"/>
      <c r="T853" s="286"/>
      <c r="U853" s="286"/>
      <c r="V853" s="286"/>
      <c r="W853" s="286"/>
      <c r="X853" s="286"/>
      <c r="Y853" s="286"/>
      <c r="Z853" s="286"/>
      <c r="AA853" s="286"/>
      <c r="AB853" s="286"/>
      <c r="AC853" s="286"/>
      <c r="AD853" s="286"/>
      <c r="AE853" s="410"/>
      <c r="AF853" s="410"/>
      <c r="AG853" s="410"/>
      <c r="AH853" s="410"/>
      <c r="AI853" s="410"/>
      <c r="AJ853" s="410"/>
      <c r="AK853" s="410"/>
      <c r="AL853" s="410"/>
      <c r="AM853" s="410"/>
      <c r="AN853" s="410"/>
      <c r="AO853" s="410"/>
      <c r="AP853" s="410"/>
      <c r="AQ853" s="410"/>
      <c r="AR853" s="410"/>
      <c r="AS853" s="289"/>
    </row>
    <row r="854" spans="1:45" ht="15" outlineLevel="1">
      <c r="A854" s="521">
        <v>17</v>
      </c>
      <c r="B854" s="424" t="s">
        <v>112</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t="15"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493">AF854</f>
        <v>0</v>
      </c>
      <c r="AG855" s="407">
        <f t="shared" si="2493"/>
        <v>0</v>
      </c>
      <c r="AH855" s="407">
        <f t="shared" si="2493"/>
        <v>0</v>
      </c>
      <c r="AI855" s="407">
        <f t="shared" si="2493"/>
        <v>0</v>
      </c>
      <c r="AJ855" s="407">
        <f t="shared" si="2493"/>
        <v>0</v>
      </c>
      <c r="AK855" s="407">
        <f t="shared" si="2493"/>
        <v>0</v>
      </c>
      <c r="AL855" s="407">
        <f t="shared" si="2493"/>
        <v>0</v>
      </c>
      <c r="AM855" s="407">
        <f t="shared" si="2493"/>
        <v>0</v>
      </c>
      <c r="AN855" s="407">
        <f t="shared" si="2493"/>
        <v>0</v>
      </c>
      <c r="AO855" s="407">
        <f t="shared" si="2493"/>
        <v>0</v>
      </c>
      <c r="AP855" s="407">
        <f t="shared" si="2493"/>
        <v>0</v>
      </c>
      <c r="AQ855" s="407">
        <f t="shared" si="2493"/>
        <v>0</v>
      </c>
      <c r="AR855" s="407">
        <f t="shared" si="2493"/>
        <v>0</v>
      </c>
      <c r="AS855" s="303"/>
    </row>
    <row r="856" spans="1:45" ht="15" outlineLevel="1">
      <c r="A856" s="521"/>
      <c r="B856" s="291"/>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8"/>
      <c r="AF856" s="421"/>
      <c r="AG856" s="421"/>
      <c r="AH856" s="421"/>
      <c r="AI856" s="421"/>
      <c r="AJ856" s="421"/>
      <c r="AK856" s="421"/>
      <c r="AL856" s="421"/>
      <c r="AM856" s="421"/>
      <c r="AN856" s="421"/>
      <c r="AO856" s="421"/>
      <c r="AP856" s="421"/>
      <c r="AQ856" s="421"/>
      <c r="AR856" s="421"/>
      <c r="AS856" s="303"/>
    </row>
    <row r="857" spans="1:45" ht="15" outlineLevel="1">
      <c r="A857" s="521">
        <v>18</v>
      </c>
      <c r="B857" s="424" t="s">
        <v>109</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t="15"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494">AF857</f>
        <v>0</v>
      </c>
      <c r="AG858" s="407">
        <f t="shared" si="2494"/>
        <v>0</v>
      </c>
      <c r="AH858" s="407">
        <f t="shared" si="2494"/>
        <v>0</v>
      </c>
      <c r="AI858" s="407">
        <f t="shared" si="2494"/>
        <v>0</v>
      </c>
      <c r="AJ858" s="407">
        <f t="shared" si="2494"/>
        <v>0</v>
      </c>
      <c r="AK858" s="407">
        <f t="shared" si="2494"/>
        <v>0</v>
      </c>
      <c r="AL858" s="407">
        <f t="shared" si="2494"/>
        <v>0</v>
      </c>
      <c r="AM858" s="407">
        <f t="shared" si="2494"/>
        <v>0</v>
      </c>
      <c r="AN858" s="407">
        <f t="shared" si="2494"/>
        <v>0</v>
      </c>
      <c r="AO858" s="407">
        <f t="shared" si="2494"/>
        <v>0</v>
      </c>
      <c r="AP858" s="407">
        <f t="shared" si="2494"/>
        <v>0</v>
      </c>
      <c r="AQ858" s="407">
        <f t="shared" si="2494"/>
        <v>0</v>
      </c>
      <c r="AR858" s="407">
        <f t="shared" si="2494"/>
        <v>0</v>
      </c>
      <c r="AS858" s="303"/>
    </row>
    <row r="859" spans="1:45" ht="1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19"/>
      <c r="AF859" s="420"/>
      <c r="AG859" s="420"/>
      <c r="AH859" s="420"/>
      <c r="AI859" s="420"/>
      <c r="AJ859" s="420"/>
      <c r="AK859" s="420"/>
      <c r="AL859" s="420"/>
      <c r="AM859" s="420"/>
      <c r="AN859" s="420"/>
      <c r="AO859" s="420"/>
      <c r="AP859" s="420"/>
      <c r="AQ859" s="420"/>
      <c r="AR859" s="420"/>
      <c r="AS859" s="294"/>
    </row>
    <row r="860" spans="1:45" ht="15" outlineLevel="1">
      <c r="A860" s="521">
        <v>19</v>
      </c>
      <c r="B860" s="424" t="s">
        <v>111</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495">AF860</f>
        <v>0</v>
      </c>
      <c r="AG861" s="407">
        <f t="shared" si="2495"/>
        <v>0</v>
      </c>
      <c r="AH861" s="407">
        <f t="shared" si="2495"/>
        <v>0</v>
      </c>
      <c r="AI861" s="407">
        <f t="shared" si="2495"/>
        <v>0</v>
      </c>
      <c r="AJ861" s="407">
        <f t="shared" si="2495"/>
        <v>0</v>
      </c>
      <c r="AK861" s="407">
        <f t="shared" si="2495"/>
        <v>0</v>
      </c>
      <c r="AL861" s="407">
        <f t="shared" si="2495"/>
        <v>0</v>
      </c>
      <c r="AM861" s="407">
        <f t="shared" si="2495"/>
        <v>0</v>
      </c>
      <c r="AN861" s="407">
        <f t="shared" si="2495"/>
        <v>0</v>
      </c>
      <c r="AO861" s="407">
        <f t="shared" si="2495"/>
        <v>0</v>
      </c>
      <c r="AP861" s="407">
        <f t="shared" si="2495"/>
        <v>0</v>
      </c>
      <c r="AQ861" s="407">
        <f t="shared" si="2495"/>
        <v>0</v>
      </c>
      <c r="AR861" s="407">
        <f t="shared" si="2495"/>
        <v>0</v>
      </c>
      <c r="AS861" s="294"/>
    </row>
    <row r="862" spans="1:45" ht="15" outlineLevel="1">
      <c r="A862" s="521"/>
      <c r="B862" s="319"/>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 outlineLevel="1">
      <c r="A863" s="521">
        <v>20</v>
      </c>
      <c r="B863" s="424" t="s">
        <v>110</v>
      </c>
      <c r="C863" s="288" t="s">
        <v>25</v>
      </c>
      <c r="D863" s="292"/>
      <c r="E863" s="292"/>
      <c r="F863" s="292"/>
      <c r="G863" s="292"/>
      <c r="H863" s="292"/>
      <c r="I863" s="292"/>
      <c r="J863" s="292"/>
      <c r="K863" s="292"/>
      <c r="L863" s="292"/>
      <c r="M863" s="292"/>
      <c r="N863" s="292"/>
      <c r="O863" s="292"/>
      <c r="P863" s="292"/>
      <c r="Q863" s="292">
        <v>12</v>
      </c>
      <c r="R863" s="292"/>
      <c r="S863" s="292"/>
      <c r="T863" s="292"/>
      <c r="U863" s="292"/>
      <c r="V863" s="292"/>
      <c r="W863" s="292"/>
      <c r="X863" s="292"/>
      <c r="Y863" s="292"/>
      <c r="Z863" s="292"/>
      <c r="AA863" s="292"/>
      <c r="AB863" s="292"/>
      <c r="AC863" s="292"/>
      <c r="AD863" s="292"/>
      <c r="AE863" s="422"/>
      <c r="AF863" s="406"/>
      <c r="AG863" s="406"/>
      <c r="AH863" s="406"/>
      <c r="AI863" s="406"/>
      <c r="AJ863" s="406"/>
      <c r="AK863" s="406"/>
      <c r="AL863" s="411"/>
      <c r="AM863" s="411"/>
      <c r="AN863" s="411"/>
      <c r="AO863" s="411"/>
      <c r="AP863" s="411"/>
      <c r="AQ863" s="411"/>
      <c r="AR863" s="411"/>
      <c r="AS863" s="293">
        <f>SUM(AE863:AR863)</f>
        <v>0</v>
      </c>
    </row>
    <row r="864" spans="1:45" ht="15" outlineLevel="1">
      <c r="A864" s="521"/>
      <c r="B864" s="291" t="s">
        <v>341</v>
      </c>
      <c r="C864" s="288" t="s">
        <v>163</v>
      </c>
      <c r="D864" s="292"/>
      <c r="E864" s="292"/>
      <c r="F864" s="292"/>
      <c r="G864" s="292"/>
      <c r="H864" s="292"/>
      <c r="I864" s="292"/>
      <c r="J864" s="292"/>
      <c r="K864" s="292"/>
      <c r="L864" s="292"/>
      <c r="M864" s="292"/>
      <c r="N864" s="292"/>
      <c r="O864" s="292"/>
      <c r="P864" s="292"/>
      <c r="Q864" s="292">
        <f>Q863</f>
        <v>12</v>
      </c>
      <c r="R864" s="292"/>
      <c r="S864" s="292"/>
      <c r="T864" s="292"/>
      <c r="U864" s="292"/>
      <c r="V864" s="292"/>
      <c r="W864" s="292"/>
      <c r="X864" s="292"/>
      <c r="Y864" s="292"/>
      <c r="Z864" s="292"/>
      <c r="AA864" s="292"/>
      <c r="AB864" s="292"/>
      <c r="AC864" s="292"/>
      <c r="AD864" s="292"/>
      <c r="AE864" s="407">
        <f>AE863</f>
        <v>0</v>
      </c>
      <c r="AF864" s="407">
        <f t="shared" ref="AF864:AR864" si="2496">AF863</f>
        <v>0</v>
      </c>
      <c r="AG864" s="407">
        <f t="shared" si="2496"/>
        <v>0</v>
      </c>
      <c r="AH864" s="407">
        <f t="shared" si="2496"/>
        <v>0</v>
      </c>
      <c r="AI864" s="407">
        <f t="shared" si="2496"/>
        <v>0</v>
      </c>
      <c r="AJ864" s="407">
        <f t="shared" si="2496"/>
        <v>0</v>
      </c>
      <c r="AK864" s="407">
        <f t="shared" si="2496"/>
        <v>0</v>
      </c>
      <c r="AL864" s="407">
        <f t="shared" si="2496"/>
        <v>0</v>
      </c>
      <c r="AM864" s="407">
        <f t="shared" si="2496"/>
        <v>0</v>
      </c>
      <c r="AN864" s="407">
        <f t="shared" si="2496"/>
        <v>0</v>
      </c>
      <c r="AO864" s="407">
        <f t="shared" si="2496"/>
        <v>0</v>
      </c>
      <c r="AP864" s="407">
        <f t="shared" si="2496"/>
        <v>0</v>
      </c>
      <c r="AQ864" s="407">
        <f t="shared" si="2496"/>
        <v>0</v>
      </c>
      <c r="AR864" s="407">
        <f t="shared" si="2496"/>
        <v>0</v>
      </c>
      <c r="AS864" s="303"/>
    </row>
    <row r="865" spans="1:45" ht="15.6" outlineLevel="1">
      <c r="A865" s="521"/>
      <c r="B865" s="320"/>
      <c r="C865" s="297"/>
      <c r="D865" s="288"/>
      <c r="E865" s="288"/>
      <c r="F865" s="288"/>
      <c r="G865" s="288"/>
      <c r="H865" s="288"/>
      <c r="I865" s="288"/>
      <c r="J865" s="288"/>
      <c r="K865" s="288"/>
      <c r="L865" s="288"/>
      <c r="M865" s="288"/>
      <c r="N865" s="288"/>
      <c r="O865" s="288"/>
      <c r="P865" s="288"/>
      <c r="Q865" s="297"/>
      <c r="R865" s="288"/>
      <c r="S865" s="288"/>
      <c r="T865" s="288"/>
      <c r="U865" s="288"/>
      <c r="V865" s="288"/>
      <c r="W865" s="288"/>
      <c r="X865" s="288"/>
      <c r="Y865" s="288"/>
      <c r="Z865" s="288"/>
      <c r="AA865" s="288"/>
      <c r="AB865" s="288"/>
      <c r="AC865" s="288"/>
      <c r="AD865" s="288"/>
      <c r="AE865" s="408"/>
      <c r="AF865" s="408"/>
      <c r="AG865" s="408"/>
      <c r="AH865" s="408"/>
      <c r="AI865" s="408"/>
      <c r="AJ865" s="408"/>
      <c r="AK865" s="408"/>
      <c r="AL865" s="408"/>
      <c r="AM865" s="408"/>
      <c r="AN865" s="408"/>
      <c r="AO865" s="408"/>
      <c r="AP865" s="408"/>
      <c r="AQ865" s="408"/>
      <c r="AR865" s="408"/>
      <c r="AS865" s="303"/>
    </row>
    <row r="866" spans="1:45" ht="15.6" outlineLevel="1">
      <c r="A866" s="521"/>
      <c r="B866" s="507" t="s">
        <v>500</v>
      </c>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418"/>
      <c r="AF866" s="421"/>
      <c r="AG866" s="421"/>
      <c r="AH866" s="421"/>
      <c r="AI866" s="421"/>
      <c r="AJ866" s="421"/>
      <c r="AK866" s="421"/>
      <c r="AL866" s="421"/>
      <c r="AM866" s="421"/>
      <c r="AN866" s="421"/>
      <c r="AO866" s="421"/>
      <c r="AP866" s="421"/>
      <c r="AQ866" s="421"/>
      <c r="AR866" s="421"/>
      <c r="AS866" s="303"/>
    </row>
    <row r="867" spans="1:45" ht="15.6" outlineLevel="1">
      <c r="A867" s="521"/>
      <c r="B867" s="493" t="s">
        <v>496</v>
      </c>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 outlineLevel="1">
      <c r="A868" s="521">
        <v>21</v>
      </c>
      <c r="B868" s="424" t="s">
        <v>113</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t="15"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497">AF868</f>
        <v>0</v>
      </c>
      <c r="AG869" s="407">
        <f t="shared" ref="AG869" si="2498">AG868</f>
        <v>0</v>
      </c>
      <c r="AH869" s="407">
        <f t="shared" ref="AH869" si="2499">AH868</f>
        <v>0</v>
      </c>
      <c r="AI869" s="407">
        <f t="shared" ref="AI869" si="2500">AI868</f>
        <v>0</v>
      </c>
      <c r="AJ869" s="407">
        <f t="shared" ref="AJ869" si="2501">AJ868</f>
        <v>0</v>
      </c>
      <c r="AK869" s="407">
        <f t="shared" ref="AK869" si="2502">AK868</f>
        <v>0</v>
      </c>
      <c r="AL869" s="407">
        <f t="shared" ref="AL869" si="2503">AL868</f>
        <v>0</v>
      </c>
      <c r="AM869" s="407">
        <f t="shared" ref="AM869" si="2504">AM868</f>
        <v>0</v>
      </c>
      <c r="AN869" s="407">
        <f t="shared" ref="AN869" si="2505">AN868</f>
        <v>0</v>
      </c>
      <c r="AO869" s="407">
        <f t="shared" ref="AO869" si="2506">AO868</f>
        <v>0</v>
      </c>
      <c r="AP869" s="407">
        <f t="shared" ref="AP869" si="2507">AP868</f>
        <v>0</v>
      </c>
      <c r="AQ869" s="407">
        <f t="shared" ref="AQ869" si="2508">AQ868</f>
        <v>0</v>
      </c>
      <c r="AR869" s="407">
        <f t="shared" ref="AR869" si="2509">AR868</f>
        <v>0</v>
      </c>
      <c r="AS869" s="303"/>
    </row>
    <row r="870" spans="1:45" ht="1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t="15" outlineLevel="1">
      <c r="A871" s="521">
        <v>22</v>
      </c>
      <c r="B871" s="424" t="s">
        <v>114</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t="15"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10">AF871</f>
        <v>0</v>
      </c>
      <c r="AG872" s="407">
        <f t="shared" ref="AG872" si="2511">AG871</f>
        <v>0</v>
      </c>
      <c r="AH872" s="407">
        <f t="shared" ref="AH872" si="2512">AH871</f>
        <v>0</v>
      </c>
      <c r="AI872" s="407">
        <f t="shared" ref="AI872" si="2513">AI871</f>
        <v>0</v>
      </c>
      <c r="AJ872" s="407">
        <f t="shared" ref="AJ872" si="2514">AJ871</f>
        <v>0</v>
      </c>
      <c r="AK872" s="407">
        <f t="shared" ref="AK872" si="2515">AK871</f>
        <v>0</v>
      </c>
      <c r="AL872" s="407">
        <f t="shared" ref="AL872" si="2516">AL871</f>
        <v>0</v>
      </c>
      <c r="AM872" s="407">
        <f t="shared" ref="AM872" si="2517">AM871</f>
        <v>0</v>
      </c>
      <c r="AN872" s="407">
        <f t="shared" ref="AN872" si="2518">AN871</f>
        <v>0</v>
      </c>
      <c r="AO872" s="407">
        <f t="shared" ref="AO872" si="2519">AO871</f>
        <v>0</v>
      </c>
      <c r="AP872" s="407">
        <f t="shared" ref="AP872" si="2520">AP871</f>
        <v>0</v>
      </c>
      <c r="AQ872" s="407">
        <f t="shared" ref="AQ872" si="2521">AQ871</f>
        <v>0</v>
      </c>
      <c r="AR872" s="407">
        <f t="shared" ref="AR872" si="2522">AR871</f>
        <v>0</v>
      </c>
      <c r="AS872" s="303"/>
    </row>
    <row r="873" spans="1:45" ht="15" outlineLevel="1">
      <c r="A873" s="521"/>
      <c r="B873" s="291"/>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 outlineLevel="1">
      <c r="A874" s="521">
        <v>23</v>
      </c>
      <c r="B874" s="424" t="s">
        <v>115</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23">AF874</f>
        <v>0</v>
      </c>
      <c r="AG875" s="407">
        <f t="shared" ref="AG875" si="2524">AG874</f>
        <v>0</v>
      </c>
      <c r="AH875" s="407">
        <f t="shared" ref="AH875" si="2525">AH874</f>
        <v>0</v>
      </c>
      <c r="AI875" s="407">
        <f t="shared" ref="AI875" si="2526">AI874</f>
        <v>0</v>
      </c>
      <c r="AJ875" s="407">
        <f t="shared" ref="AJ875" si="2527">AJ874</f>
        <v>0</v>
      </c>
      <c r="AK875" s="407">
        <f t="shared" ref="AK875" si="2528">AK874</f>
        <v>0</v>
      </c>
      <c r="AL875" s="407">
        <f t="shared" ref="AL875" si="2529">AL874</f>
        <v>0</v>
      </c>
      <c r="AM875" s="407">
        <f t="shared" ref="AM875" si="2530">AM874</f>
        <v>0</v>
      </c>
      <c r="AN875" s="407">
        <f t="shared" ref="AN875" si="2531">AN874</f>
        <v>0</v>
      </c>
      <c r="AO875" s="407">
        <f t="shared" ref="AO875" si="2532">AO874</f>
        <v>0</v>
      </c>
      <c r="AP875" s="407">
        <f t="shared" ref="AP875" si="2533">AP874</f>
        <v>0</v>
      </c>
      <c r="AQ875" s="407">
        <f t="shared" ref="AQ875" si="2534">AQ874</f>
        <v>0</v>
      </c>
      <c r="AR875" s="407">
        <f t="shared" ref="AR875" si="2535">AR874</f>
        <v>0</v>
      </c>
      <c r="AS875" s="303"/>
    </row>
    <row r="876" spans="1:45" ht="15" outlineLevel="1">
      <c r="A876" s="521"/>
      <c r="B876" s="426"/>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18"/>
      <c r="AF876" s="421"/>
      <c r="AG876" s="421"/>
      <c r="AH876" s="421"/>
      <c r="AI876" s="421"/>
      <c r="AJ876" s="421"/>
      <c r="AK876" s="421"/>
      <c r="AL876" s="421"/>
      <c r="AM876" s="421"/>
      <c r="AN876" s="421"/>
      <c r="AO876" s="421"/>
      <c r="AP876" s="421"/>
      <c r="AQ876" s="421"/>
      <c r="AR876" s="421"/>
      <c r="AS876" s="303"/>
    </row>
    <row r="877" spans="1:45" ht="15" outlineLevel="1">
      <c r="A877" s="521">
        <v>24</v>
      </c>
      <c r="B877" s="424" t="s">
        <v>116</v>
      </c>
      <c r="C877" s="288" t="s">
        <v>25</v>
      </c>
      <c r="D877" s="292"/>
      <c r="E877" s="292"/>
      <c r="F877" s="292"/>
      <c r="G877" s="292"/>
      <c r="H877" s="292"/>
      <c r="I877" s="292"/>
      <c r="J877" s="292"/>
      <c r="K877" s="292"/>
      <c r="L877" s="292"/>
      <c r="M877" s="292"/>
      <c r="N877" s="292"/>
      <c r="O877" s="292"/>
      <c r="P877" s="292"/>
      <c r="Q877" s="288"/>
      <c r="R877" s="292"/>
      <c r="S877" s="292"/>
      <c r="T877" s="292"/>
      <c r="U877" s="292"/>
      <c r="V877" s="292"/>
      <c r="W877" s="292"/>
      <c r="X877" s="292"/>
      <c r="Y877" s="292"/>
      <c r="Z877" s="292"/>
      <c r="AA877" s="292"/>
      <c r="AB877" s="292"/>
      <c r="AC877" s="292"/>
      <c r="AD877" s="292"/>
      <c r="AE877" s="411"/>
      <c r="AF877" s="411"/>
      <c r="AG877" s="411"/>
      <c r="AH877" s="411"/>
      <c r="AI877" s="411"/>
      <c r="AJ877" s="411"/>
      <c r="AK877" s="411"/>
      <c r="AL877" s="406"/>
      <c r="AM877" s="406"/>
      <c r="AN877" s="406"/>
      <c r="AO877" s="406"/>
      <c r="AP877" s="406"/>
      <c r="AQ877" s="406"/>
      <c r="AR877" s="406"/>
      <c r="AS877" s="293">
        <f>SUM(AE877:AR877)</f>
        <v>0</v>
      </c>
    </row>
    <row r="878" spans="1:45" ht="15" outlineLevel="1">
      <c r="A878" s="521"/>
      <c r="B878" s="291" t="s">
        <v>341</v>
      </c>
      <c r="C878" s="288" t="s">
        <v>163</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407">
        <f>AE877</f>
        <v>0</v>
      </c>
      <c r="AF878" s="407">
        <f t="shared" ref="AF878" si="2536">AF877</f>
        <v>0</v>
      </c>
      <c r="AG878" s="407">
        <f t="shared" ref="AG878" si="2537">AG877</f>
        <v>0</v>
      </c>
      <c r="AH878" s="407">
        <f t="shared" ref="AH878" si="2538">AH877</f>
        <v>0</v>
      </c>
      <c r="AI878" s="407">
        <f t="shared" ref="AI878" si="2539">AI877</f>
        <v>0</v>
      </c>
      <c r="AJ878" s="407">
        <f t="shared" ref="AJ878" si="2540">AJ877</f>
        <v>0</v>
      </c>
      <c r="AK878" s="407">
        <f t="shared" ref="AK878" si="2541">AK877</f>
        <v>0</v>
      </c>
      <c r="AL878" s="407">
        <f t="shared" ref="AL878" si="2542">AL877</f>
        <v>0</v>
      </c>
      <c r="AM878" s="407">
        <f t="shared" ref="AM878" si="2543">AM877</f>
        <v>0</v>
      </c>
      <c r="AN878" s="407">
        <f t="shared" ref="AN878" si="2544">AN877</f>
        <v>0</v>
      </c>
      <c r="AO878" s="407">
        <f t="shared" ref="AO878" si="2545">AO877</f>
        <v>0</v>
      </c>
      <c r="AP878" s="407">
        <f t="shared" ref="AP878" si="2546">AP877</f>
        <v>0</v>
      </c>
      <c r="AQ878" s="407">
        <f t="shared" ref="AQ878" si="2547">AQ877</f>
        <v>0</v>
      </c>
      <c r="AR878" s="407">
        <f t="shared" ref="AR878" si="2548">AR877</f>
        <v>0</v>
      </c>
      <c r="AS878" s="303"/>
    </row>
    <row r="879" spans="1:45" ht="15" outlineLevel="1">
      <c r="A879" s="521"/>
      <c r="B879" s="291"/>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408"/>
      <c r="AF879" s="421"/>
      <c r="AG879" s="421"/>
      <c r="AH879" s="421"/>
      <c r="AI879" s="421"/>
      <c r="AJ879" s="421"/>
      <c r="AK879" s="421"/>
      <c r="AL879" s="421"/>
      <c r="AM879" s="421"/>
      <c r="AN879" s="421"/>
      <c r="AO879" s="421"/>
      <c r="AP879" s="421"/>
      <c r="AQ879" s="421"/>
      <c r="AR879" s="421"/>
      <c r="AS879" s="303"/>
    </row>
    <row r="880" spans="1:45" ht="15.6" outlineLevel="1">
      <c r="A880" s="521"/>
      <c r="B880" s="285" t="s">
        <v>497</v>
      </c>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 outlineLevel="1">
      <c r="A881" s="521">
        <v>25</v>
      </c>
      <c r="B881" s="424" t="s">
        <v>117</v>
      </c>
      <c r="C881" s="288" t="s">
        <v>25</v>
      </c>
      <c r="D881" s="292"/>
      <c r="E881" s="292"/>
      <c r="F881" s="292"/>
      <c r="G881" s="292"/>
      <c r="H881" s="292"/>
      <c r="I881" s="292"/>
      <c r="J881" s="292"/>
      <c r="K881" s="292"/>
      <c r="L881" s="292"/>
      <c r="M881" s="292"/>
      <c r="N881" s="292"/>
      <c r="O881" s="292"/>
      <c r="P881" s="292"/>
      <c r="Q881" s="292">
        <v>12</v>
      </c>
      <c r="R881" s="292"/>
      <c r="S881" s="292"/>
      <c r="T881" s="292"/>
      <c r="U881" s="292"/>
      <c r="V881" s="292"/>
      <c r="W881" s="292"/>
      <c r="X881" s="292"/>
      <c r="Y881" s="292"/>
      <c r="Z881" s="292"/>
      <c r="AA881" s="292"/>
      <c r="AB881" s="292"/>
      <c r="AC881" s="292"/>
      <c r="AD881" s="292"/>
      <c r="AE881" s="422"/>
      <c r="AF881" s="411"/>
      <c r="AG881" s="411"/>
      <c r="AH881" s="411"/>
      <c r="AI881" s="411"/>
      <c r="AJ881" s="411"/>
      <c r="AK881" s="411"/>
      <c r="AL881" s="411"/>
      <c r="AM881" s="411"/>
      <c r="AN881" s="411"/>
      <c r="AO881" s="411"/>
      <c r="AP881" s="411"/>
      <c r="AQ881" s="411"/>
      <c r="AR881" s="411"/>
      <c r="AS881" s="293">
        <f>SUM(AE881:AR881)</f>
        <v>0</v>
      </c>
    </row>
    <row r="882" spans="1:45" ht="15"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49">AF881</f>
        <v>0</v>
      </c>
      <c r="AG882" s="407">
        <f t="shared" ref="AG882" si="2550">AG881</f>
        <v>0</v>
      </c>
      <c r="AH882" s="407">
        <f t="shared" ref="AH882" si="2551">AH881</f>
        <v>0</v>
      </c>
      <c r="AI882" s="407">
        <f t="shared" ref="AI882" si="2552">AI881</f>
        <v>0</v>
      </c>
      <c r="AJ882" s="407">
        <f t="shared" ref="AJ882" si="2553">AJ881</f>
        <v>0</v>
      </c>
      <c r="AK882" s="407">
        <f t="shared" ref="AK882" si="2554">AK881</f>
        <v>0</v>
      </c>
      <c r="AL882" s="407">
        <f t="shared" ref="AL882" si="2555">AL881</f>
        <v>0</v>
      </c>
      <c r="AM882" s="407">
        <f t="shared" ref="AM882" si="2556">AM881</f>
        <v>0</v>
      </c>
      <c r="AN882" s="407">
        <f t="shared" ref="AN882" si="2557">AN881</f>
        <v>0</v>
      </c>
      <c r="AO882" s="407">
        <f t="shared" ref="AO882" si="2558">AO881</f>
        <v>0</v>
      </c>
      <c r="AP882" s="407">
        <f t="shared" ref="AP882" si="2559">AP881</f>
        <v>0</v>
      </c>
      <c r="AQ882" s="407">
        <f t="shared" ref="AQ882" si="2560">AQ881</f>
        <v>0</v>
      </c>
      <c r="AR882" s="407">
        <f t="shared" ref="AR882" si="2561">AR881</f>
        <v>0</v>
      </c>
      <c r="AS882" s="303"/>
    </row>
    <row r="883" spans="1:45" ht="1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t="15" outlineLevel="1">
      <c r="A884" s="521">
        <v>26</v>
      </c>
      <c r="B884" s="424" t="s">
        <v>118</v>
      </c>
      <c r="C884" s="288" t="s">
        <v>25</v>
      </c>
      <c r="D884" s="292"/>
      <c r="E884" s="292"/>
      <c r="F884" s="292"/>
      <c r="G884" s="292"/>
      <c r="H884" s="292"/>
      <c r="I884" s="292"/>
      <c r="J884" s="292"/>
      <c r="K884" s="292"/>
      <c r="L884" s="292"/>
      <c r="M884" s="292"/>
      <c r="N884" s="292"/>
      <c r="O884" s="292"/>
      <c r="P884" s="292"/>
      <c r="Q884" s="292">
        <v>12</v>
      </c>
      <c r="R884" s="292"/>
      <c r="S884" s="292"/>
      <c r="T884" s="292"/>
      <c r="U884" s="292"/>
      <c r="V884" s="292"/>
      <c r="W884" s="292"/>
      <c r="X884" s="292"/>
      <c r="Y884" s="292"/>
      <c r="Z884" s="292"/>
      <c r="AA884" s="292"/>
      <c r="AB884" s="292"/>
      <c r="AC884" s="292"/>
      <c r="AD884" s="292"/>
      <c r="AE884" s="422"/>
      <c r="AF884" s="411"/>
      <c r="AG884" s="411"/>
      <c r="AH884" s="411"/>
      <c r="AI884" s="411"/>
      <c r="AJ884" s="411"/>
      <c r="AK884" s="411"/>
      <c r="AL884" s="411"/>
      <c r="AM884" s="411"/>
      <c r="AN884" s="411"/>
      <c r="AO884" s="411"/>
      <c r="AP884" s="411"/>
      <c r="AQ884" s="411"/>
      <c r="AR884" s="411"/>
      <c r="AS884" s="293">
        <f>SUM(AE884:AR884)</f>
        <v>0</v>
      </c>
    </row>
    <row r="885" spans="1:45" ht="15"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62">AF884</f>
        <v>0</v>
      </c>
      <c r="AG885" s="407">
        <f t="shared" ref="AG885" si="2563">AG884</f>
        <v>0</v>
      </c>
      <c r="AH885" s="407">
        <f t="shared" ref="AH885" si="2564">AH884</f>
        <v>0</v>
      </c>
      <c r="AI885" s="407">
        <f t="shared" ref="AI885" si="2565">AI884</f>
        <v>0</v>
      </c>
      <c r="AJ885" s="407">
        <f t="shared" ref="AJ885" si="2566">AJ884</f>
        <v>0</v>
      </c>
      <c r="AK885" s="407">
        <f t="shared" ref="AK885" si="2567">AK884</f>
        <v>0</v>
      </c>
      <c r="AL885" s="407">
        <f t="shared" ref="AL885" si="2568">AL884</f>
        <v>0</v>
      </c>
      <c r="AM885" s="407">
        <f t="shared" ref="AM885" si="2569">AM884</f>
        <v>0</v>
      </c>
      <c r="AN885" s="407">
        <f t="shared" ref="AN885" si="2570">AN884</f>
        <v>0</v>
      </c>
      <c r="AO885" s="407">
        <f t="shared" ref="AO885" si="2571">AO884</f>
        <v>0</v>
      </c>
      <c r="AP885" s="407">
        <f t="shared" ref="AP885" si="2572">AP884</f>
        <v>0</v>
      </c>
      <c r="AQ885" s="407">
        <f t="shared" ref="AQ885" si="2573">AQ884</f>
        <v>0</v>
      </c>
      <c r="AR885" s="407">
        <f t="shared" ref="AR885" si="2574">AR884</f>
        <v>0</v>
      </c>
      <c r="AS885" s="303"/>
    </row>
    <row r="886" spans="1:45" ht="1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15" outlineLevel="1">
      <c r="A887" s="521">
        <v>27</v>
      </c>
      <c r="B887" s="424" t="s">
        <v>119</v>
      </c>
      <c r="C887" s="288" t="s">
        <v>25</v>
      </c>
      <c r="D887" s="292">
        <v>4763.8662922227186</v>
      </c>
      <c r="E887" s="292">
        <v>4194.5905912125372</v>
      </c>
      <c r="F887" s="292">
        <v>3063.1109023269701</v>
      </c>
      <c r="G887" s="292">
        <v>3053.8191086789793</v>
      </c>
      <c r="H887" s="292">
        <v>3053.8191086789793</v>
      </c>
      <c r="I887" s="292">
        <v>3053.8191086789793</v>
      </c>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v>1</v>
      </c>
      <c r="AG887" s="411"/>
      <c r="AH887" s="411"/>
      <c r="AI887" s="411"/>
      <c r="AJ887" s="411"/>
      <c r="AK887" s="411"/>
      <c r="AL887" s="411"/>
      <c r="AM887" s="411"/>
      <c r="AN887" s="411"/>
      <c r="AO887" s="411"/>
      <c r="AP887" s="411"/>
      <c r="AQ887" s="411"/>
      <c r="AR887" s="411"/>
      <c r="AS887" s="293">
        <f>SUM(AE887:AR887)</f>
        <v>1</v>
      </c>
    </row>
    <row r="888" spans="1:45" ht="15"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v>1</v>
      </c>
      <c r="AG888" s="407">
        <f t="shared" ref="AG888" si="2575">AG887</f>
        <v>0</v>
      </c>
      <c r="AH888" s="407">
        <f t="shared" ref="AH888" si="2576">AH887</f>
        <v>0</v>
      </c>
      <c r="AI888" s="407">
        <f t="shared" ref="AI888" si="2577">AI887</f>
        <v>0</v>
      </c>
      <c r="AJ888" s="407">
        <f t="shared" ref="AJ888" si="2578">AJ887</f>
        <v>0</v>
      </c>
      <c r="AK888" s="407">
        <f t="shared" ref="AK888" si="2579">AK887</f>
        <v>0</v>
      </c>
      <c r="AL888" s="407">
        <f t="shared" ref="AL888" si="2580">AL887</f>
        <v>0</v>
      </c>
      <c r="AM888" s="407">
        <f t="shared" ref="AM888" si="2581">AM887</f>
        <v>0</v>
      </c>
      <c r="AN888" s="407">
        <f t="shared" ref="AN888" si="2582">AN887</f>
        <v>0</v>
      </c>
      <c r="AO888" s="407">
        <f t="shared" ref="AO888" si="2583">AO887</f>
        <v>0</v>
      </c>
      <c r="AP888" s="407">
        <f t="shared" ref="AP888" si="2584">AP887</f>
        <v>0</v>
      </c>
      <c r="AQ888" s="407">
        <f t="shared" ref="AQ888" si="2585">AQ887</f>
        <v>0</v>
      </c>
      <c r="AR888" s="407">
        <f t="shared" ref="AR888" si="2586">AR887</f>
        <v>0</v>
      </c>
      <c r="AS888" s="303"/>
    </row>
    <row r="889" spans="1:45" ht="1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28</v>
      </c>
      <c r="B890" s="424" t="s">
        <v>120</v>
      </c>
      <c r="C890" s="288" t="s">
        <v>25</v>
      </c>
      <c r="D890" s="292"/>
      <c r="E890" s="292"/>
      <c r="F890" s="292"/>
      <c r="G890" s="292"/>
      <c r="H890" s="292"/>
      <c r="I890" s="292"/>
      <c r="J890" s="292"/>
      <c r="K890" s="292"/>
      <c r="L890" s="292"/>
      <c r="M890" s="292"/>
      <c r="N890" s="292"/>
      <c r="O890" s="292"/>
      <c r="P890" s="292"/>
      <c r="Q890" s="292">
        <v>12</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t="15" outlineLevel="1">
      <c r="A891" s="521"/>
      <c r="B891" s="291" t="s">
        <v>341</v>
      </c>
      <c r="C891" s="288" t="s">
        <v>163</v>
      </c>
      <c r="D891" s="292"/>
      <c r="E891" s="292"/>
      <c r="F891" s="292"/>
      <c r="G891" s="292"/>
      <c r="H891" s="292"/>
      <c r="I891" s="292"/>
      <c r="J891" s="292"/>
      <c r="K891" s="292"/>
      <c r="L891" s="292"/>
      <c r="M891" s="292"/>
      <c r="N891" s="292"/>
      <c r="O891" s="292"/>
      <c r="P891" s="292"/>
      <c r="Q891" s="292">
        <f>Q890</f>
        <v>12</v>
      </c>
      <c r="R891" s="292"/>
      <c r="S891" s="292"/>
      <c r="T891" s="292"/>
      <c r="U891" s="292"/>
      <c r="V891" s="292"/>
      <c r="W891" s="292"/>
      <c r="X891" s="292"/>
      <c r="Y891" s="292"/>
      <c r="Z891" s="292"/>
      <c r="AA891" s="292"/>
      <c r="AB891" s="292"/>
      <c r="AC891" s="292"/>
      <c r="AD891" s="292"/>
      <c r="AE891" s="407">
        <f>AE890</f>
        <v>0</v>
      </c>
      <c r="AF891" s="407">
        <f t="shared" ref="AF891" si="2587">AF890</f>
        <v>0</v>
      </c>
      <c r="AG891" s="407">
        <f t="shared" ref="AG891" si="2588">AG890</f>
        <v>0</v>
      </c>
      <c r="AH891" s="407">
        <f t="shared" ref="AH891" si="2589">AH890</f>
        <v>0</v>
      </c>
      <c r="AI891" s="407">
        <f t="shared" ref="AI891" si="2590">AI890</f>
        <v>0</v>
      </c>
      <c r="AJ891" s="407">
        <f t="shared" ref="AJ891" si="2591">AJ890</f>
        <v>0</v>
      </c>
      <c r="AK891" s="407">
        <f t="shared" ref="AK891" si="2592">AK890</f>
        <v>0</v>
      </c>
      <c r="AL891" s="407">
        <f t="shared" ref="AL891" si="2593">AL890</f>
        <v>0</v>
      </c>
      <c r="AM891" s="407">
        <f t="shared" ref="AM891" si="2594">AM890</f>
        <v>0</v>
      </c>
      <c r="AN891" s="407">
        <f t="shared" ref="AN891" si="2595">AN890</f>
        <v>0</v>
      </c>
      <c r="AO891" s="407">
        <f t="shared" ref="AO891" si="2596">AO890</f>
        <v>0</v>
      </c>
      <c r="AP891" s="407">
        <f t="shared" ref="AP891" si="2597">AP890</f>
        <v>0</v>
      </c>
      <c r="AQ891" s="407">
        <f t="shared" ref="AQ891" si="2598">AQ890</f>
        <v>0</v>
      </c>
      <c r="AR891" s="407">
        <f t="shared" ref="AR891" si="2599">AR890</f>
        <v>0</v>
      </c>
      <c r="AS891" s="303"/>
    </row>
    <row r="892" spans="1:45" ht="1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29</v>
      </c>
      <c r="B893" s="424" t="s">
        <v>121</v>
      </c>
      <c r="C893" s="288" t="s">
        <v>25</v>
      </c>
      <c r="D893" s="292"/>
      <c r="E893" s="292"/>
      <c r="F893" s="292"/>
      <c r="G893" s="292"/>
      <c r="H893" s="292"/>
      <c r="I893" s="292"/>
      <c r="J893" s="292"/>
      <c r="K893" s="292"/>
      <c r="L893" s="292"/>
      <c r="M893" s="292"/>
      <c r="N893" s="292"/>
      <c r="O893" s="292"/>
      <c r="P893" s="292"/>
      <c r="Q893" s="292">
        <v>3</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t="15" outlineLevel="1">
      <c r="A894" s="521"/>
      <c r="B894" s="291" t="s">
        <v>341</v>
      </c>
      <c r="C894" s="288" t="s">
        <v>163</v>
      </c>
      <c r="D894" s="292"/>
      <c r="E894" s="292"/>
      <c r="F894" s="292"/>
      <c r="G894" s="292"/>
      <c r="H894" s="292"/>
      <c r="I894" s="292"/>
      <c r="J894" s="292"/>
      <c r="K894" s="292"/>
      <c r="L894" s="292"/>
      <c r="M894" s="292"/>
      <c r="N894" s="292"/>
      <c r="O894" s="292"/>
      <c r="P894" s="292"/>
      <c r="Q894" s="292">
        <f>Q893</f>
        <v>3</v>
      </c>
      <c r="R894" s="292"/>
      <c r="S894" s="292"/>
      <c r="T894" s="292"/>
      <c r="U894" s="292"/>
      <c r="V894" s="292"/>
      <c r="W894" s="292"/>
      <c r="X894" s="292"/>
      <c r="Y894" s="292"/>
      <c r="Z894" s="292"/>
      <c r="AA894" s="292"/>
      <c r="AB894" s="292"/>
      <c r="AC894" s="292"/>
      <c r="AD894" s="292"/>
      <c r="AE894" s="407">
        <f>AE893</f>
        <v>0</v>
      </c>
      <c r="AF894" s="407">
        <f t="shared" ref="AF894" si="2600">AF893</f>
        <v>0</v>
      </c>
      <c r="AG894" s="407">
        <f t="shared" ref="AG894" si="2601">AG893</f>
        <v>0</v>
      </c>
      <c r="AH894" s="407">
        <f t="shared" ref="AH894" si="2602">AH893</f>
        <v>0</v>
      </c>
      <c r="AI894" s="407">
        <f t="shared" ref="AI894" si="2603">AI893</f>
        <v>0</v>
      </c>
      <c r="AJ894" s="407">
        <f t="shared" ref="AJ894" si="2604">AJ893</f>
        <v>0</v>
      </c>
      <c r="AK894" s="407">
        <f t="shared" ref="AK894" si="2605">AK893</f>
        <v>0</v>
      </c>
      <c r="AL894" s="407">
        <f t="shared" ref="AL894" si="2606">AL893</f>
        <v>0</v>
      </c>
      <c r="AM894" s="407">
        <f t="shared" ref="AM894" si="2607">AM893</f>
        <v>0</v>
      </c>
      <c r="AN894" s="407">
        <f t="shared" ref="AN894" si="2608">AN893</f>
        <v>0</v>
      </c>
      <c r="AO894" s="407">
        <f t="shared" ref="AO894" si="2609">AO893</f>
        <v>0</v>
      </c>
      <c r="AP894" s="407">
        <f t="shared" ref="AP894" si="2610">AP893</f>
        <v>0</v>
      </c>
      <c r="AQ894" s="407">
        <f t="shared" ref="AQ894" si="2611">AQ893</f>
        <v>0</v>
      </c>
      <c r="AR894" s="407">
        <f t="shared" ref="AR894" si="2612">AR893</f>
        <v>0</v>
      </c>
      <c r="AS894" s="303"/>
    </row>
    <row r="895" spans="1:45" ht="1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30" outlineLevel="1">
      <c r="A896" s="521">
        <v>30</v>
      </c>
      <c r="B896" s="424" t="s">
        <v>122</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t="15"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13">AF896</f>
        <v>0</v>
      </c>
      <c r="AG897" s="407">
        <f t="shared" ref="AG897" si="2614">AG896</f>
        <v>0</v>
      </c>
      <c r="AH897" s="407">
        <f t="shared" ref="AH897" si="2615">AH896</f>
        <v>0</v>
      </c>
      <c r="AI897" s="407">
        <f t="shared" ref="AI897" si="2616">AI896</f>
        <v>0</v>
      </c>
      <c r="AJ897" s="407">
        <f t="shared" ref="AJ897" si="2617">AJ896</f>
        <v>0</v>
      </c>
      <c r="AK897" s="407">
        <f t="shared" ref="AK897" si="2618">AK896</f>
        <v>0</v>
      </c>
      <c r="AL897" s="407">
        <f t="shared" ref="AL897" si="2619">AL896</f>
        <v>0</v>
      </c>
      <c r="AM897" s="407">
        <f t="shared" ref="AM897" si="2620">AM896</f>
        <v>0</v>
      </c>
      <c r="AN897" s="407">
        <f t="shared" ref="AN897" si="2621">AN896</f>
        <v>0</v>
      </c>
      <c r="AO897" s="407">
        <f t="shared" ref="AO897" si="2622">AO896</f>
        <v>0</v>
      </c>
      <c r="AP897" s="407">
        <f t="shared" ref="AP897" si="2623">AP896</f>
        <v>0</v>
      </c>
      <c r="AQ897" s="407">
        <f t="shared" ref="AQ897" si="2624">AQ896</f>
        <v>0</v>
      </c>
      <c r="AR897" s="407">
        <f t="shared" ref="AR897" si="2625">AR896</f>
        <v>0</v>
      </c>
      <c r="AS897" s="303"/>
    </row>
    <row r="898" spans="1:45" ht="15" outlineLevel="1">
      <c r="A898" s="521"/>
      <c r="B898" s="291"/>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t="15" outlineLevel="1">
      <c r="A899" s="521">
        <v>31</v>
      </c>
      <c r="B899" s="424" t="s">
        <v>123</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t="15"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26">AF899</f>
        <v>0</v>
      </c>
      <c r="AG900" s="407">
        <f t="shared" ref="AG900" si="2627">AG899</f>
        <v>0</v>
      </c>
      <c r="AH900" s="407">
        <f t="shared" ref="AH900" si="2628">AH899</f>
        <v>0</v>
      </c>
      <c r="AI900" s="407">
        <f t="shared" ref="AI900" si="2629">AI899</f>
        <v>0</v>
      </c>
      <c r="AJ900" s="407">
        <f t="shared" ref="AJ900" si="2630">AJ899</f>
        <v>0</v>
      </c>
      <c r="AK900" s="407">
        <f t="shared" ref="AK900" si="2631">AK899</f>
        <v>0</v>
      </c>
      <c r="AL900" s="407">
        <f t="shared" ref="AL900" si="2632">AL899</f>
        <v>0</v>
      </c>
      <c r="AM900" s="407">
        <f t="shared" ref="AM900" si="2633">AM899</f>
        <v>0</v>
      </c>
      <c r="AN900" s="407">
        <f t="shared" ref="AN900" si="2634">AN899</f>
        <v>0</v>
      </c>
      <c r="AO900" s="407">
        <f t="shared" ref="AO900" si="2635">AO899</f>
        <v>0</v>
      </c>
      <c r="AP900" s="407">
        <f t="shared" ref="AP900" si="2636">AP899</f>
        <v>0</v>
      </c>
      <c r="AQ900" s="407">
        <f t="shared" ref="AQ900" si="2637">AQ899</f>
        <v>0</v>
      </c>
      <c r="AR900" s="407">
        <f t="shared" ref="AR900" si="2638">AR899</f>
        <v>0</v>
      </c>
      <c r="AS900" s="303"/>
    </row>
    <row r="901" spans="1:45" ht="1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 outlineLevel="1">
      <c r="A902" s="521">
        <v>32</v>
      </c>
      <c r="B902" s="424" t="s">
        <v>124</v>
      </c>
      <c r="C902" s="288" t="s">
        <v>25</v>
      </c>
      <c r="D902" s="292"/>
      <c r="E902" s="292"/>
      <c r="F902" s="292"/>
      <c r="G902" s="292"/>
      <c r="H902" s="292"/>
      <c r="I902" s="292"/>
      <c r="J902" s="292"/>
      <c r="K902" s="292"/>
      <c r="L902" s="292"/>
      <c r="M902" s="292"/>
      <c r="N902" s="292"/>
      <c r="O902" s="292"/>
      <c r="P902" s="292"/>
      <c r="Q902" s="292">
        <v>12</v>
      </c>
      <c r="R902" s="292"/>
      <c r="S902" s="292"/>
      <c r="T902" s="292"/>
      <c r="U902" s="292"/>
      <c r="V902" s="292"/>
      <c r="W902" s="292"/>
      <c r="X902" s="292"/>
      <c r="Y902" s="292"/>
      <c r="Z902" s="292"/>
      <c r="AA902" s="292"/>
      <c r="AB902" s="292"/>
      <c r="AC902" s="292"/>
      <c r="AD902" s="292"/>
      <c r="AE902" s="422"/>
      <c r="AF902" s="411"/>
      <c r="AG902" s="411"/>
      <c r="AH902" s="411"/>
      <c r="AI902" s="411"/>
      <c r="AJ902" s="411"/>
      <c r="AK902" s="411"/>
      <c r="AL902" s="411"/>
      <c r="AM902" s="411"/>
      <c r="AN902" s="411"/>
      <c r="AO902" s="411"/>
      <c r="AP902" s="411"/>
      <c r="AQ902" s="411"/>
      <c r="AR902" s="411"/>
      <c r="AS902" s="293">
        <f>SUM(AE902:AR902)</f>
        <v>0</v>
      </c>
    </row>
    <row r="903" spans="1:45" ht="15" outlineLevel="1">
      <c r="A903" s="521"/>
      <c r="B903" s="291" t="s">
        <v>341</v>
      </c>
      <c r="C903" s="288" t="s">
        <v>163</v>
      </c>
      <c r="D903" s="292"/>
      <c r="E903" s="292"/>
      <c r="F903" s="292"/>
      <c r="G903" s="292"/>
      <c r="H903" s="292"/>
      <c r="I903" s="292"/>
      <c r="J903" s="292"/>
      <c r="K903" s="292"/>
      <c r="L903" s="292"/>
      <c r="M903" s="292"/>
      <c r="N903" s="292"/>
      <c r="O903" s="292"/>
      <c r="P903" s="292"/>
      <c r="Q903" s="292">
        <f>Q902</f>
        <v>12</v>
      </c>
      <c r="R903" s="292"/>
      <c r="S903" s="292"/>
      <c r="T903" s="292"/>
      <c r="U903" s="292"/>
      <c r="V903" s="292"/>
      <c r="W903" s="292"/>
      <c r="X903" s="292"/>
      <c r="Y903" s="292"/>
      <c r="Z903" s="292"/>
      <c r="AA903" s="292"/>
      <c r="AB903" s="292"/>
      <c r="AC903" s="292"/>
      <c r="AD903" s="292"/>
      <c r="AE903" s="407">
        <f>AE902</f>
        <v>0</v>
      </c>
      <c r="AF903" s="407">
        <f t="shared" ref="AF903" si="2639">AF902</f>
        <v>0</v>
      </c>
      <c r="AG903" s="407">
        <f t="shared" ref="AG903" si="2640">AG902</f>
        <v>0</v>
      </c>
      <c r="AH903" s="407">
        <f t="shared" ref="AH903" si="2641">AH902</f>
        <v>0</v>
      </c>
      <c r="AI903" s="407">
        <f t="shared" ref="AI903" si="2642">AI902</f>
        <v>0</v>
      </c>
      <c r="AJ903" s="407">
        <f t="shared" ref="AJ903" si="2643">AJ902</f>
        <v>0</v>
      </c>
      <c r="AK903" s="407">
        <f t="shared" ref="AK903" si="2644">AK902</f>
        <v>0</v>
      </c>
      <c r="AL903" s="407">
        <f t="shared" ref="AL903" si="2645">AL902</f>
        <v>0</v>
      </c>
      <c r="AM903" s="407">
        <f t="shared" ref="AM903" si="2646">AM902</f>
        <v>0</v>
      </c>
      <c r="AN903" s="407">
        <f t="shared" ref="AN903" si="2647">AN902</f>
        <v>0</v>
      </c>
      <c r="AO903" s="407">
        <f t="shared" ref="AO903" si="2648">AO902</f>
        <v>0</v>
      </c>
      <c r="AP903" s="407">
        <f t="shared" ref="AP903" si="2649">AP902</f>
        <v>0</v>
      </c>
      <c r="AQ903" s="407">
        <f t="shared" ref="AQ903" si="2650">AQ902</f>
        <v>0</v>
      </c>
      <c r="AR903" s="407">
        <f>AR902</f>
        <v>0</v>
      </c>
      <c r="AS903" s="303"/>
    </row>
    <row r="904" spans="1:45" ht="15" outlineLevel="1">
      <c r="A904" s="521"/>
      <c r="B904" s="424"/>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408"/>
      <c r="AF904" s="421"/>
      <c r="AG904" s="421"/>
      <c r="AH904" s="421"/>
      <c r="AI904" s="421"/>
      <c r="AJ904" s="421"/>
      <c r="AK904" s="421"/>
      <c r="AL904" s="421"/>
      <c r="AM904" s="421"/>
      <c r="AN904" s="421"/>
      <c r="AO904" s="421"/>
      <c r="AP904" s="421"/>
      <c r="AQ904" s="421"/>
      <c r="AR904" s="421"/>
      <c r="AS904" s="303"/>
    </row>
    <row r="905" spans="1:45" ht="15.6" outlineLevel="1">
      <c r="A905" s="521"/>
      <c r="B905" s="285" t="s">
        <v>498</v>
      </c>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 outlineLevel="1">
      <c r="A906" s="521">
        <v>33</v>
      </c>
      <c r="B906" s="424" t="s">
        <v>125</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t="15"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51">AF906</f>
        <v>0</v>
      </c>
      <c r="AG907" s="407">
        <f t="shared" ref="AG907" si="2652">AG906</f>
        <v>0</v>
      </c>
      <c r="AH907" s="407">
        <f t="shared" ref="AH907" si="2653">AH906</f>
        <v>0</v>
      </c>
      <c r="AI907" s="407">
        <f t="shared" ref="AI907" si="2654">AI906</f>
        <v>0</v>
      </c>
      <c r="AJ907" s="407">
        <f t="shared" ref="AJ907" si="2655">AJ906</f>
        <v>0</v>
      </c>
      <c r="AK907" s="407">
        <f t="shared" ref="AK907" si="2656">AK906</f>
        <v>0</v>
      </c>
      <c r="AL907" s="407">
        <f t="shared" ref="AL907" si="2657">AL906</f>
        <v>0</v>
      </c>
      <c r="AM907" s="407">
        <f t="shared" ref="AM907" si="2658">AM906</f>
        <v>0</v>
      </c>
      <c r="AN907" s="407">
        <f t="shared" ref="AN907" si="2659">AN906</f>
        <v>0</v>
      </c>
      <c r="AO907" s="407">
        <f t="shared" ref="AO907" si="2660">AO906</f>
        <v>0</v>
      </c>
      <c r="AP907" s="407">
        <f t="shared" ref="AP907" si="2661">AP906</f>
        <v>0</v>
      </c>
      <c r="AQ907" s="407">
        <f t="shared" ref="AQ907" si="2662">AQ906</f>
        <v>0</v>
      </c>
      <c r="AR907" s="407">
        <f t="shared" ref="AR907" si="2663">AR906</f>
        <v>0</v>
      </c>
      <c r="AS907" s="303"/>
    </row>
    <row r="908" spans="1:45" ht="1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 outlineLevel="1">
      <c r="A909" s="521">
        <v>34</v>
      </c>
      <c r="B909" s="424" t="s">
        <v>126</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t="15"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64">AF909</f>
        <v>0</v>
      </c>
      <c r="AG910" s="407">
        <f t="shared" ref="AG910" si="2665">AG909</f>
        <v>0</v>
      </c>
      <c r="AH910" s="407">
        <f t="shared" ref="AH910" si="2666">AH909</f>
        <v>0</v>
      </c>
      <c r="AI910" s="407">
        <f t="shared" ref="AI910" si="2667">AI909</f>
        <v>0</v>
      </c>
      <c r="AJ910" s="407">
        <f t="shared" ref="AJ910" si="2668">AJ909</f>
        <v>0</v>
      </c>
      <c r="AK910" s="407">
        <f t="shared" ref="AK910" si="2669">AK909</f>
        <v>0</v>
      </c>
      <c r="AL910" s="407">
        <f t="shared" ref="AL910" si="2670">AL909</f>
        <v>0</v>
      </c>
      <c r="AM910" s="407">
        <f t="shared" ref="AM910" si="2671">AM909</f>
        <v>0</v>
      </c>
      <c r="AN910" s="407">
        <f t="shared" ref="AN910" si="2672">AN909</f>
        <v>0</v>
      </c>
      <c r="AO910" s="407">
        <f t="shared" ref="AO910" si="2673">AO909</f>
        <v>0</v>
      </c>
      <c r="AP910" s="407">
        <f t="shared" ref="AP910" si="2674">AP909</f>
        <v>0</v>
      </c>
      <c r="AQ910" s="407">
        <f t="shared" ref="AQ910" si="2675">AQ909</f>
        <v>0</v>
      </c>
      <c r="AR910" s="407">
        <f t="shared" ref="AR910" si="2676">AR909</f>
        <v>0</v>
      </c>
      <c r="AS910" s="303"/>
    </row>
    <row r="911" spans="1:45" ht="15" outlineLevel="1">
      <c r="A911" s="521"/>
      <c r="B911" s="424"/>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 outlineLevel="1">
      <c r="A912" s="521">
        <v>35</v>
      </c>
      <c r="B912" s="424" t="s">
        <v>127</v>
      </c>
      <c r="C912" s="288" t="s">
        <v>25</v>
      </c>
      <c r="D912" s="292"/>
      <c r="E912" s="292"/>
      <c r="F912" s="292"/>
      <c r="G912" s="292"/>
      <c r="H912" s="292"/>
      <c r="I912" s="292"/>
      <c r="J912" s="292"/>
      <c r="K912" s="292"/>
      <c r="L912" s="292"/>
      <c r="M912" s="292"/>
      <c r="N912" s="292"/>
      <c r="O912" s="292"/>
      <c r="P912" s="292"/>
      <c r="Q912" s="292">
        <v>0</v>
      </c>
      <c r="R912" s="292"/>
      <c r="S912" s="292"/>
      <c r="T912" s="292"/>
      <c r="U912" s="292"/>
      <c r="V912" s="292"/>
      <c r="W912" s="292"/>
      <c r="X912" s="292"/>
      <c r="Y912" s="292"/>
      <c r="Z912" s="292"/>
      <c r="AA912" s="292"/>
      <c r="AB912" s="292"/>
      <c r="AC912" s="292"/>
      <c r="AD912" s="292"/>
      <c r="AE912" s="422"/>
      <c r="AF912" s="411"/>
      <c r="AG912" s="411"/>
      <c r="AH912" s="411"/>
      <c r="AI912" s="411"/>
      <c r="AJ912" s="411"/>
      <c r="AK912" s="411"/>
      <c r="AL912" s="411"/>
      <c r="AM912" s="411"/>
      <c r="AN912" s="411"/>
      <c r="AO912" s="411"/>
      <c r="AP912" s="411"/>
      <c r="AQ912" s="411"/>
      <c r="AR912" s="411"/>
      <c r="AS912" s="293">
        <f>SUM(AE912:AR912)</f>
        <v>0</v>
      </c>
    </row>
    <row r="913" spans="1:45" ht="15" outlineLevel="1">
      <c r="A913" s="521"/>
      <c r="B913" s="291" t="s">
        <v>341</v>
      </c>
      <c r="C913" s="288" t="s">
        <v>163</v>
      </c>
      <c r="D913" s="292"/>
      <c r="E913" s="292"/>
      <c r="F913" s="292"/>
      <c r="G913" s="292"/>
      <c r="H913" s="292"/>
      <c r="I913" s="292"/>
      <c r="J913" s="292"/>
      <c r="K913" s="292"/>
      <c r="L913" s="292"/>
      <c r="M913" s="292"/>
      <c r="N913" s="292"/>
      <c r="O913" s="292"/>
      <c r="P913" s="292"/>
      <c r="Q913" s="292">
        <f>Q912</f>
        <v>0</v>
      </c>
      <c r="R913" s="292"/>
      <c r="S913" s="292"/>
      <c r="T913" s="292"/>
      <c r="U913" s="292"/>
      <c r="V913" s="292"/>
      <c r="W913" s="292"/>
      <c r="X913" s="292"/>
      <c r="Y913" s="292"/>
      <c r="Z913" s="292"/>
      <c r="AA913" s="292"/>
      <c r="AB913" s="292"/>
      <c r="AC913" s="292"/>
      <c r="AD913" s="292"/>
      <c r="AE913" s="407">
        <f>AE912</f>
        <v>0</v>
      </c>
      <c r="AF913" s="407">
        <f t="shared" ref="AF913" si="2677">AF912</f>
        <v>0</v>
      </c>
      <c r="AG913" s="407">
        <f t="shared" ref="AG913" si="2678">AG912</f>
        <v>0</v>
      </c>
      <c r="AH913" s="407">
        <f t="shared" ref="AH913" si="2679">AH912</f>
        <v>0</v>
      </c>
      <c r="AI913" s="407">
        <f t="shared" ref="AI913" si="2680">AI912</f>
        <v>0</v>
      </c>
      <c r="AJ913" s="407">
        <f t="shared" ref="AJ913" si="2681">AJ912</f>
        <v>0</v>
      </c>
      <c r="AK913" s="407">
        <f t="shared" ref="AK913" si="2682">AK912</f>
        <v>0</v>
      </c>
      <c r="AL913" s="407">
        <f t="shared" ref="AL913" si="2683">AL912</f>
        <v>0</v>
      </c>
      <c r="AM913" s="407">
        <f t="shared" ref="AM913" si="2684">AM912</f>
        <v>0</v>
      </c>
      <c r="AN913" s="407">
        <f t="shared" ref="AN913" si="2685">AN912</f>
        <v>0</v>
      </c>
      <c r="AO913" s="407">
        <f t="shared" ref="AO913" si="2686">AO912</f>
        <v>0</v>
      </c>
      <c r="AP913" s="407">
        <f t="shared" ref="AP913" si="2687">AP912</f>
        <v>0</v>
      </c>
      <c r="AQ913" s="407">
        <f t="shared" ref="AQ913" si="2688">AQ912</f>
        <v>0</v>
      </c>
      <c r="AR913" s="407">
        <f t="shared" ref="AR913" si="2689">AR912</f>
        <v>0</v>
      </c>
      <c r="AS913" s="303"/>
    </row>
    <row r="914" spans="1:45" ht="15" outlineLevel="1">
      <c r="A914" s="521"/>
      <c r="B914" s="427"/>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408"/>
      <c r="AF914" s="421"/>
      <c r="AG914" s="421"/>
      <c r="AH914" s="421"/>
      <c r="AI914" s="421"/>
      <c r="AJ914" s="421"/>
      <c r="AK914" s="421"/>
      <c r="AL914" s="421"/>
      <c r="AM914" s="421"/>
      <c r="AN914" s="421"/>
      <c r="AO914" s="421"/>
      <c r="AP914" s="421"/>
      <c r="AQ914" s="421"/>
      <c r="AR914" s="421"/>
      <c r="AS914" s="303"/>
    </row>
    <row r="915" spans="1:45" ht="15.6" outlineLevel="1">
      <c r="A915" s="521"/>
      <c r="B915" s="285" t="s">
        <v>499</v>
      </c>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45" outlineLevel="1">
      <c r="A916" s="521">
        <v>36</v>
      </c>
      <c r="B916" s="424" t="s">
        <v>128</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t="15"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90">AF916</f>
        <v>0</v>
      </c>
      <c r="AG917" s="407">
        <f t="shared" ref="AG917" si="2691">AG916</f>
        <v>0</v>
      </c>
      <c r="AH917" s="407">
        <f t="shared" ref="AH917" si="2692">AH916</f>
        <v>0</v>
      </c>
      <c r="AI917" s="407">
        <f t="shared" ref="AI917" si="2693">AI916</f>
        <v>0</v>
      </c>
      <c r="AJ917" s="407">
        <f t="shared" ref="AJ917" si="2694">AJ916</f>
        <v>0</v>
      </c>
      <c r="AK917" s="407">
        <f t="shared" ref="AK917" si="2695">AK916</f>
        <v>0</v>
      </c>
      <c r="AL917" s="407">
        <f t="shared" ref="AL917" si="2696">AL916</f>
        <v>0</v>
      </c>
      <c r="AM917" s="407">
        <f t="shared" ref="AM917" si="2697">AM916</f>
        <v>0</v>
      </c>
      <c r="AN917" s="407">
        <f t="shared" ref="AN917" si="2698">AN916</f>
        <v>0</v>
      </c>
      <c r="AO917" s="407">
        <f t="shared" ref="AO917" si="2699">AO916</f>
        <v>0</v>
      </c>
      <c r="AP917" s="407">
        <f t="shared" ref="AP917" si="2700">AP916</f>
        <v>0</v>
      </c>
      <c r="AQ917" s="407">
        <f t="shared" ref="AQ917" si="2701">AQ916</f>
        <v>0</v>
      </c>
      <c r="AR917" s="407">
        <f t="shared" ref="AR917" si="2702">AR916</f>
        <v>0</v>
      </c>
      <c r="AS917" s="303"/>
    </row>
    <row r="918" spans="1:45" ht="1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t="15" outlineLevel="1">
      <c r="A919" s="521">
        <v>37</v>
      </c>
      <c r="B919" s="424" t="s">
        <v>129</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t="15"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03">AF919</f>
        <v>0</v>
      </c>
      <c r="AG920" s="407">
        <f t="shared" ref="AG920" si="2704">AG919</f>
        <v>0</v>
      </c>
      <c r="AH920" s="407">
        <f t="shared" ref="AH920" si="2705">AH919</f>
        <v>0</v>
      </c>
      <c r="AI920" s="407">
        <f t="shared" ref="AI920" si="2706">AI919</f>
        <v>0</v>
      </c>
      <c r="AJ920" s="407">
        <f t="shared" ref="AJ920" si="2707">AJ919</f>
        <v>0</v>
      </c>
      <c r="AK920" s="407">
        <f t="shared" ref="AK920" si="2708">AK919</f>
        <v>0</v>
      </c>
      <c r="AL920" s="407">
        <f t="shared" ref="AL920" si="2709">AL919</f>
        <v>0</v>
      </c>
      <c r="AM920" s="407">
        <f t="shared" ref="AM920" si="2710">AM919</f>
        <v>0</v>
      </c>
      <c r="AN920" s="407">
        <f t="shared" ref="AN920" si="2711">AN919</f>
        <v>0</v>
      </c>
      <c r="AO920" s="407">
        <f t="shared" ref="AO920" si="2712">AO919</f>
        <v>0</v>
      </c>
      <c r="AP920" s="407">
        <f t="shared" ref="AP920" si="2713">AP919</f>
        <v>0</v>
      </c>
      <c r="AQ920" s="407">
        <f t="shared" ref="AQ920" si="2714">AQ919</f>
        <v>0</v>
      </c>
      <c r="AR920" s="407">
        <f t="shared" ref="AR920" si="2715">AR919</f>
        <v>0</v>
      </c>
      <c r="AS920" s="303"/>
    </row>
    <row r="921" spans="1:45" ht="1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15" outlineLevel="1">
      <c r="A922" s="521">
        <v>38</v>
      </c>
      <c r="B922" s="424" t="s">
        <v>130</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t="15"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16">AF922</f>
        <v>0</v>
      </c>
      <c r="AG923" s="407">
        <f t="shared" ref="AG923" si="2717">AG922</f>
        <v>0</v>
      </c>
      <c r="AH923" s="407">
        <f t="shared" ref="AH923" si="2718">AH922</f>
        <v>0</v>
      </c>
      <c r="AI923" s="407">
        <f t="shared" ref="AI923" si="2719">AI922</f>
        <v>0</v>
      </c>
      <c r="AJ923" s="407">
        <f t="shared" ref="AJ923" si="2720">AJ922</f>
        <v>0</v>
      </c>
      <c r="AK923" s="407">
        <f t="shared" ref="AK923" si="2721">AK922</f>
        <v>0</v>
      </c>
      <c r="AL923" s="407">
        <f t="shared" ref="AL923" si="2722">AL922</f>
        <v>0</v>
      </c>
      <c r="AM923" s="407">
        <f t="shared" ref="AM923" si="2723">AM922</f>
        <v>0</v>
      </c>
      <c r="AN923" s="407">
        <f t="shared" ref="AN923" si="2724">AN922</f>
        <v>0</v>
      </c>
      <c r="AO923" s="407">
        <f t="shared" ref="AO923" si="2725">AO922</f>
        <v>0</v>
      </c>
      <c r="AP923" s="407">
        <f t="shared" ref="AP923" si="2726">AP922</f>
        <v>0</v>
      </c>
      <c r="AQ923" s="407">
        <f t="shared" ref="AQ923" si="2727">AQ922</f>
        <v>0</v>
      </c>
      <c r="AR923" s="407">
        <f t="shared" ref="AR923" si="2728">AR922</f>
        <v>0</v>
      </c>
      <c r="AS923" s="303"/>
    </row>
    <row r="924" spans="1:45" ht="1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39</v>
      </c>
      <c r="B925" s="424" t="s">
        <v>131</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t="15"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29">AF925</f>
        <v>0</v>
      </c>
      <c r="AG926" s="407">
        <f t="shared" ref="AG926" si="2730">AG925</f>
        <v>0</v>
      </c>
      <c r="AH926" s="407">
        <f t="shared" ref="AH926" si="2731">AH925</f>
        <v>0</v>
      </c>
      <c r="AI926" s="407">
        <f t="shared" ref="AI926" si="2732">AI925</f>
        <v>0</v>
      </c>
      <c r="AJ926" s="407">
        <f t="shared" ref="AJ926" si="2733">AJ925</f>
        <v>0</v>
      </c>
      <c r="AK926" s="407">
        <f t="shared" ref="AK926" si="2734">AK925</f>
        <v>0</v>
      </c>
      <c r="AL926" s="407">
        <f t="shared" ref="AL926" si="2735">AL925</f>
        <v>0</v>
      </c>
      <c r="AM926" s="407">
        <f t="shared" ref="AM926" si="2736">AM925</f>
        <v>0</v>
      </c>
      <c r="AN926" s="407">
        <f t="shared" ref="AN926" si="2737">AN925</f>
        <v>0</v>
      </c>
      <c r="AO926" s="407">
        <f t="shared" ref="AO926" si="2738">AO925</f>
        <v>0</v>
      </c>
      <c r="AP926" s="407">
        <f t="shared" ref="AP926" si="2739">AP925</f>
        <v>0</v>
      </c>
      <c r="AQ926" s="407">
        <f t="shared" ref="AQ926" si="2740">AQ925</f>
        <v>0</v>
      </c>
      <c r="AR926" s="407">
        <f t="shared" ref="AR926" si="2741">AR925</f>
        <v>0</v>
      </c>
      <c r="AS926" s="303"/>
    </row>
    <row r="927" spans="1:45" ht="1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40</v>
      </c>
      <c r="B928" s="424" t="s">
        <v>132</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42">AF928</f>
        <v>0</v>
      </c>
      <c r="AG929" s="407">
        <f t="shared" ref="AG929" si="2743">AG928</f>
        <v>0</v>
      </c>
      <c r="AH929" s="407">
        <f t="shared" ref="AH929" si="2744">AH928</f>
        <v>0</v>
      </c>
      <c r="AI929" s="407">
        <f t="shared" ref="AI929" si="2745">AI928</f>
        <v>0</v>
      </c>
      <c r="AJ929" s="407">
        <f t="shared" ref="AJ929" si="2746">AJ928</f>
        <v>0</v>
      </c>
      <c r="AK929" s="407">
        <f t="shared" ref="AK929" si="2747">AK928</f>
        <v>0</v>
      </c>
      <c r="AL929" s="407">
        <f t="shared" ref="AL929" si="2748">AL928</f>
        <v>0</v>
      </c>
      <c r="AM929" s="407">
        <f t="shared" ref="AM929" si="2749">AM928</f>
        <v>0</v>
      </c>
      <c r="AN929" s="407">
        <f t="shared" ref="AN929" si="2750">AN928</f>
        <v>0</v>
      </c>
      <c r="AO929" s="407">
        <f t="shared" ref="AO929" si="2751">AO928</f>
        <v>0</v>
      </c>
      <c r="AP929" s="407">
        <f t="shared" ref="AP929" si="2752">AP928</f>
        <v>0</v>
      </c>
      <c r="AQ929" s="407">
        <f t="shared" ref="AQ929" si="2753">AQ928</f>
        <v>0</v>
      </c>
      <c r="AR929" s="407">
        <f t="shared" ref="AR929" si="2754">AR928</f>
        <v>0</v>
      </c>
      <c r="AS929" s="303"/>
    </row>
    <row r="930" spans="1:45" ht="1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41</v>
      </c>
      <c r="B931" s="424" t="s">
        <v>133</v>
      </c>
      <c r="C931" s="288" t="s">
        <v>25</v>
      </c>
      <c r="D931" s="292"/>
      <c r="E931" s="292"/>
      <c r="F931" s="292"/>
      <c r="G931" s="292"/>
      <c r="H931" s="292"/>
      <c r="I931" s="292"/>
      <c r="J931" s="292"/>
      <c r="K931" s="292"/>
      <c r="L931" s="292"/>
      <c r="M931" s="292"/>
      <c r="N931" s="292"/>
      <c r="O931" s="292"/>
      <c r="P931" s="292"/>
      <c r="Q931" s="292">
        <v>12</v>
      </c>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 outlineLevel="1">
      <c r="A932" s="521"/>
      <c r="B932" s="291" t="s">
        <v>341</v>
      </c>
      <c r="C932" s="288" t="s">
        <v>163</v>
      </c>
      <c r="D932" s="292"/>
      <c r="E932" s="292"/>
      <c r="F932" s="292"/>
      <c r="G932" s="292"/>
      <c r="H932" s="292"/>
      <c r="I932" s="292"/>
      <c r="J932" s="292"/>
      <c r="K932" s="292"/>
      <c r="L932" s="292"/>
      <c r="M932" s="292"/>
      <c r="N932" s="292"/>
      <c r="O932" s="292"/>
      <c r="P932" s="292"/>
      <c r="Q932" s="292">
        <f>Q931</f>
        <v>12</v>
      </c>
      <c r="R932" s="292"/>
      <c r="S932" s="292"/>
      <c r="T932" s="292"/>
      <c r="U932" s="292"/>
      <c r="V932" s="292"/>
      <c r="W932" s="292"/>
      <c r="X932" s="292"/>
      <c r="Y932" s="292"/>
      <c r="Z932" s="292"/>
      <c r="AA932" s="292"/>
      <c r="AB932" s="292"/>
      <c r="AC932" s="292"/>
      <c r="AD932" s="292"/>
      <c r="AE932" s="407">
        <f>AE931</f>
        <v>0</v>
      </c>
      <c r="AF932" s="407">
        <f t="shared" ref="AF932" si="2755">AF931</f>
        <v>0</v>
      </c>
      <c r="AG932" s="407">
        <f t="shared" ref="AG932" si="2756">AG931</f>
        <v>0</v>
      </c>
      <c r="AH932" s="407">
        <f t="shared" ref="AH932" si="2757">AH931</f>
        <v>0</v>
      </c>
      <c r="AI932" s="407">
        <f t="shared" ref="AI932" si="2758">AI931</f>
        <v>0</v>
      </c>
      <c r="AJ932" s="407">
        <f t="shared" ref="AJ932" si="2759">AJ931</f>
        <v>0</v>
      </c>
      <c r="AK932" s="407">
        <f t="shared" ref="AK932" si="2760">AK931</f>
        <v>0</v>
      </c>
      <c r="AL932" s="407">
        <f t="shared" ref="AL932" si="2761">AL931</f>
        <v>0</v>
      </c>
      <c r="AM932" s="407">
        <f t="shared" ref="AM932" si="2762">AM931</f>
        <v>0</v>
      </c>
      <c r="AN932" s="407">
        <f t="shared" ref="AN932" si="2763">AN931</f>
        <v>0</v>
      </c>
      <c r="AO932" s="407">
        <f t="shared" ref="AO932" si="2764">AO931</f>
        <v>0</v>
      </c>
      <c r="AP932" s="407">
        <f t="shared" ref="AP932" si="2765">AP931</f>
        <v>0</v>
      </c>
      <c r="AQ932" s="407">
        <f t="shared" ref="AQ932" si="2766">AQ931</f>
        <v>0</v>
      </c>
      <c r="AR932" s="407">
        <f t="shared" ref="AR932" si="2767">AR931</f>
        <v>0</v>
      </c>
      <c r="AS932" s="303"/>
    </row>
    <row r="933" spans="1:45" ht="1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30" outlineLevel="1">
      <c r="A934" s="521">
        <v>42</v>
      </c>
      <c r="B934" s="424" t="s">
        <v>134</v>
      </c>
      <c r="C934" s="288" t="s">
        <v>25</v>
      </c>
      <c r="D934" s="292"/>
      <c r="E934" s="292"/>
      <c r="F934" s="292"/>
      <c r="G934" s="292"/>
      <c r="H934" s="292"/>
      <c r="I934" s="292"/>
      <c r="J934" s="292"/>
      <c r="K934" s="292"/>
      <c r="L934" s="292"/>
      <c r="M934" s="292"/>
      <c r="N934" s="292"/>
      <c r="O934" s="292"/>
      <c r="P934" s="292"/>
      <c r="Q934" s="288"/>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 outlineLevel="1">
      <c r="A935" s="521"/>
      <c r="B935" s="291" t="s">
        <v>341</v>
      </c>
      <c r="C935" s="288" t="s">
        <v>163</v>
      </c>
      <c r="D935" s="292"/>
      <c r="E935" s="292"/>
      <c r="F935" s="292"/>
      <c r="G935" s="292"/>
      <c r="H935" s="292"/>
      <c r="I935" s="292"/>
      <c r="J935" s="292"/>
      <c r="K935" s="292"/>
      <c r="L935" s="292"/>
      <c r="M935" s="292"/>
      <c r="N935" s="292"/>
      <c r="O935" s="292"/>
      <c r="P935" s="292"/>
      <c r="Q935" s="464"/>
      <c r="R935" s="292"/>
      <c r="S935" s="292"/>
      <c r="T935" s="292"/>
      <c r="U935" s="292"/>
      <c r="V935" s="292"/>
      <c r="W935" s="292"/>
      <c r="X935" s="292"/>
      <c r="Y935" s="292"/>
      <c r="Z935" s="292"/>
      <c r="AA935" s="292"/>
      <c r="AB935" s="292"/>
      <c r="AC935" s="292"/>
      <c r="AD935" s="292"/>
      <c r="AE935" s="407">
        <f>AE934</f>
        <v>0</v>
      </c>
      <c r="AF935" s="407">
        <f t="shared" ref="AF935" si="2768">AF934</f>
        <v>0</v>
      </c>
      <c r="AG935" s="407">
        <f t="shared" ref="AG935" si="2769">AG934</f>
        <v>0</v>
      </c>
      <c r="AH935" s="407">
        <f t="shared" ref="AH935" si="2770">AH934</f>
        <v>0</v>
      </c>
      <c r="AI935" s="407">
        <f t="shared" ref="AI935" si="2771">AI934</f>
        <v>0</v>
      </c>
      <c r="AJ935" s="407">
        <f t="shared" ref="AJ935" si="2772">AJ934</f>
        <v>0</v>
      </c>
      <c r="AK935" s="407">
        <f t="shared" ref="AK935" si="2773">AK934</f>
        <v>0</v>
      </c>
      <c r="AL935" s="407">
        <f t="shared" ref="AL935" si="2774">AL934</f>
        <v>0</v>
      </c>
      <c r="AM935" s="407">
        <f t="shared" ref="AM935" si="2775">AM934</f>
        <v>0</v>
      </c>
      <c r="AN935" s="407">
        <f t="shared" ref="AN935" si="2776">AN934</f>
        <v>0</v>
      </c>
      <c r="AO935" s="407">
        <f t="shared" ref="AO935" si="2777">AO934</f>
        <v>0</v>
      </c>
      <c r="AP935" s="407">
        <f t="shared" ref="AP935" si="2778">AP934</f>
        <v>0</v>
      </c>
      <c r="AQ935" s="407">
        <f t="shared" ref="AQ935" si="2779">AQ934</f>
        <v>0</v>
      </c>
      <c r="AR935" s="407">
        <f t="shared" ref="AR935" si="2780">AR934</f>
        <v>0</v>
      </c>
      <c r="AS935" s="303"/>
    </row>
    <row r="936" spans="1:45" ht="1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15" outlineLevel="1">
      <c r="A937" s="521">
        <v>43</v>
      </c>
      <c r="B937" s="424" t="s">
        <v>135</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t="15"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81">AF937</f>
        <v>0</v>
      </c>
      <c r="AG938" s="407">
        <f t="shared" ref="AG938" si="2782">AG937</f>
        <v>0</v>
      </c>
      <c r="AH938" s="407">
        <f t="shared" ref="AH938" si="2783">AH937</f>
        <v>0</v>
      </c>
      <c r="AI938" s="407">
        <f t="shared" ref="AI938" si="2784">AI937</f>
        <v>0</v>
      </c>
      <c r="AJ938" s="407">
        <f t="shared" ref="AJ938" si="2785">AJ937</f>
        <v>0</v>
      </c>
      <c r="AK938" s="407">
        <f t="shared" ref="AK938" si="2786">AK937</f>
        <v>0</v>
      </c>
      <c r="AL938" s="407">
        <f t="shared" ref="AL938" si="2787">AL937</f>
        <v>0</v>
      </c>
      <c r="AM938" s="407">
        <f t="shared" ref="AM938" si="2788">AM937</f>
        <v>0</v>
      </c>
      <c r="AN938" s="407">
        <f t="shared" ref="AN938" si="2789">AN937</f>
        <v>0</v>
      </c>
      <c r="AO938" s="407">
        <f t="shared" ref="AO938" si="2790">AO937</f>
        <v>0</v>
      </c>
      <c r="AP938" s="407">
        <f t="shared" ref="AP938" si="2791">AP937</f>
        <v>0</v>
      </c>
      <c r="AQ938" s="407">
        <f t="shared" ref="AQ938" si="2792">AQ937</f>
        <v>0</v>
      </c>
      <c r="AR938" s="407">
        <f t="shared" ref="AR938" si="2793">AR937</f>
        <v>0</v>
      </c>
      <c r="AS938" s="303"/>
    </row>
    <row r="939" spans="1:45" ht="1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44</v>
      </c>
      <c r="B940" s="424" t="s">
        <v>136</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t="15"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794">AF940</f>
        <v>0</v>
      </c>
      <c r="AG941" s="407">
        <f t="shared" ref="AG941" si="2795">AG940</f>
        <v>0</v>
      </c>
      <c r="AH941" s="407">
        <f t="shared" ref="AH941" si="2796">AH940</f>
        <v>0</v>
      </c>
      <c r="AI941" s="407">
        <f t="shared" ref="AI941" si="2797">AI940</f>
        <v>0</v>
      </c>
      <c r="AJ941" s="407">
        <f t="shared" ref="AJ941" si="2798">AJ940</f>
        <v>0</v>
      </c>
      <c r="AK941" s="407">
        <f t="shared" ref="AK941" si="2799">AK940</f>
        <v>0</v>
      </c>
      <c r="AL941" s="407">
        <f t="shared" ref="AL941" si="2800">AL940</f>
        <v>0</v>
      </c>
      <c r="AM941" s="407">
        <f t="shared" ref="AM941" si="2801">AM940</f>
        <v>0</v>
      </c>
      <c r="AN941" s="407">
        <f t="shared" ref="AN941" si="2802">AN940</f>
        <v>0</v>
      </c>
      <c r="AO941" s="407">
        <f t="shared" ref="AO941" si="2803">AO940</f>
        <v>0</v>
      </c>
      <c r="AP941" s="407">
        <f t="shared" ref="AP941" si="2804">AP940</f>
        <v>0</v>
      </c>
      <c r="AQ941" s="407">
        <f t="shared" ref="AQ941" si="2805">AQ940</f>
        <v>0</v>
      </c>
      <c r="AR941" s="407">
        <f t="shared" ref="AR941" si="2806">AR940</f>
        <v>0</v>
      </c>
      <c r="AS941" s="303"/>
    </row>
    <row r="942" spans="1:45" ht="1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45</v>
      </c>
      <c r="B943" s="424" t="s">
        <v>137</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t="15"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07">AF943</f>
        <v>0</v>
      </c>
      <c r="AG944" s="407">
        <f t="shared" ref="AG944" si="2808">AG943</f>
        <v>0</v>
      </c>
      <c r="AH944" s="407">
        <f t="shared" ref="AH944" si="2809">AH943</f>
        <v>0</v>
      </c>
      <c r="AI944" s="407">
        <f t="shared" ref="AI944" si="2810">AI943</f>
        <v>0</v>
      </c>
      <c r="AJ944" s="407">
        <f t="shared" ref="AJ944" si="2811">AJ943</f>
        <v>0</v>
      </c>
      <c r="AK944" s="407">
        <f t="shared" ref="AK944" si="2812">AK943</f>
        <v>0</v>
      </c>
      <c r="AL944" s="407">
        <f t="shared" ref="AL944" si="2813">AL943</f>
        <v>0</v>
      </c>
      <c r="AM944" s="407">
        <f t="shared" ref="AM944" si="2814">AM943</f>
        <v>0</v>
      </c>
      <c r="AN944" s="407">
        <f t="shared" ref="AN944" si="2815">AN943</f>
        <v>0</v>
      </c>
      <c r="AO944" s="407">
        <f t="shared" ref="AO944" si="2816">AO943</f>
        <v>0</v>
      </c>
      <c r="AP944" s="407">
        <f t="shared" ref="AP944" si="2817">AP943</f>
        <v>0</v>
      </c>
      <c r="AQ944" s="407">
        <f t="shared" ref="AQ944" si="2818">AQ943</f>
        <v>0</v>
      </c>
      <c r="AR944" s="407">
        <f t="shared" ref="AR944" si="2819">AR943</f>
        <v>0</v>
      </c>
      <c r="AS944" s="303"/>
    </row>
    <row r="945" spans="1:45" ht="1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46</v>
      </c>
      <c r="B946" s="424" t="s">
        <v>138</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t="15"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20">AF946</f>
        <v>0</v>
      </c>
      <c r="AG947" s="407">
        <f t="shared" ref="AG947" si="2821">AG946</f>
        <v>0</v>
      </c>
      <c r="AH947" s="407">
        <f t="shared" ref="AH947" si="2822">AH946</f>
        <v>0</v>
      </c>
      <c r="AI947" s="407">
        <f t="shared" ref="AI947" si="2823">AI946</f>
        <v>0</v>
      </c>
      <c r="AJ947" s="407">
        <f t="shared" ref="AJ947" si="2824">AJ946</f>
        <v>0</v>
      </c>
      <c r="AK947" s="407">
        <f t="shared" ref="AK947" si="2825">AK946</f>
        <v>0</v>
      </c>
      <c r="AL947" s="407">
        <f t="shared" ref="AL947" si="2826">AL946</f>
        <v>0</v>
      </c>
      <c r="AM947" s="407">
        <f t="shared" ref="AM947" si="2827">AM946</f>
        <v>0</v>
      </c>
      <c r="AN947" s="407">
        <f t="shared" ref="AN947" si="2828">AN946</f>
        <v>0</v>
      </c>
      <c r="AO947" s="407">
        <f t="shared" ref="AO947" si="2829">AO946</f>
        <v>0</v>
      </c>
      <c r="AP947" s="407">
        <f t="shared" ref="AP947" si="2830">AP946</f>
        <v>0</v>
      </c>
      <c r="AQ947" s="407">
        <f t="shared" ref="AQ947" si="2831">AQ946</f>
        <v>0</v>
      </c>
      <c r="AR947" s="407">
        <f t="shared" ref="AR947" si="2832">AR946</f>
        <v>0</v>
      </c>
      <c r="AS947" s="303"/>
    </row>
    <row r="948" spans="1:45" ht="1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47</v>
      </c>
      <c r="B949" s="424" t="s">
        <v>139</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t="15"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33">AF949</f>
        <v>0</v>
      </c>
      <c r="AG950" s="407">
        <f t="shared" ref="AG950" si="2834">AG949</f>
        <v>0</v>
      </c>
      <c r="AH950" s="407">
        <f t="shared" ref="AH950" si="2835">AH949</f>
        <v>0</v>
      </c>
      <c r="AI950" s="407">
        <f t="shared" ref="AI950" si="2836">AI949</f>
        <v>0</v>
      </c>
      <c r="AJ950" s="407">
        <f t="shared" ref="AJ950" si="2837">AJ949</f>
        <v>0</v>
      </c>
      <c r="AK950" s="407">
        <f t="shared" ref="AK950" si="2838">AK949</f>
        <v>0</v>
      </c>
      <c r="AL950" s="407">
        <f t="shared" ref="AL950" si="2839">AL949</f>
        <v>0</v>
      </c>
      <c r="AM950" s="407">
        <f t="shared" ref="AM950" si="2840">AM949</f>
        <v>0</v>
      </c>
      <c r="AN950" s="407">
        <f t="shared" ref="AN950" si="2841">AN949</f>
        <v>0</v>
      </c>
      <c r="AO950" s="407">
        <f t="shared" ref="AO950" si="2842">AO949</f>
        <v>0</v>
      </c>
      <c r="AP950" s="407">
        <f t="shared" ref="AP950" si="2843">AP949</f>
        <v>0</v>
      </c>
      <c r="AQ950" s="407">
        <f t="shared" ref="AQ950" si="2844">AQ949</f>
        <v>0</v>
      </c>
      <c r="AR950" s="407">
        <f t="shared" ref="AR950" si="2845">AR949</f>
        <v>0</v>
      </c>
      <c r="AS950" s="303"/>
    </row>
    <row r="951" spans="1:45" ht="1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outlineLevel="1">
      <c r="A952" s="521">
        <v>48</v>
      </c>
      <c r="B952" s="424" t="s">
        <v>140</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t="15"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46">AF952</f>
        <v>0</v>
      </c>
      <c r="AG953" s="407">
        <f t="shared" ref="AG953" si="2847">AG952</f>
        <v>0</v>
      </c>
      <c r="AH953" s="407">
        <f t="shared" ref="AH953" si="2848">AH952</f>
        <v>0</v>
      </c>
      <c r="AI953" s="407">
        <f t="shared" ref="AI953" si="2849">AI952</f>
        <v>0</v>
      </c>
      <c r="AJ953" s="407">
        <f t="shared" ref="AJ953" si="2850">AJ952</f>
        <v>0</v>
      </c>
      <c r="AK953" s="407">
        <f t="shared" ref="AK953" si="2851">AK952</f>
        <v>0</v>
      </c>
      <c r="AL953" s="407">
        <f t="shared" ref="AL953" si="2852">AL952</f>
        <v>0</v>
      </c>
      <c r="AM953" s="407">
        <f t="shared" ref="AM953" si="2853">AM952</f>
        <v>0</v>
      </c>
      <c r="AN953" s="407">
        <f t="shared" ref="AN953" si="2854">AN952</f>
        <v>0</v>
      </c>
      <c r="AO953" s="407">
        <f t="shared" ref="AO953" si="2855">AO952</f>
        <v>0</v>
      </c>
      <c r="AP953" s="407">
        <f t="shared" ref="AP953" si="2856">AP952</f>
        <v>0</v>
      </c>
      <c r="AQ953" s="407">
        <f t="shared" ref="AQ953" si="2857">AQ952</f>
        <v>0</v>
      </c>
      <c r="AR953" s="407">
        <f t="shared" ref="AR953" si="2858">AR952</f>
        <v>0</v>
      </c>
      <c r="AS953" s="303"/>
    </row>
    <row r="954" spans="1:45" ht="15" outlineLevel="1">
      <c r="A954" s="521"/>
      <c r="B954" s="424"/>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408"/>
      <c r="AF954" s="421"/>
      <c r="AG954" s="421"/>
      <c r="AH954" s="421"/>
      <c r="AI954" s="421"/>
      <c r="AJ954" s="421"/>
      <c r="AK954" s="421"/>
      <c r="AL954" s="421"/>
      <c r="AM954" s="421"/>
      <c r="AN954" s="421"/>
      <c r="AO954" s="421"/>
      <c r="AP954" s="421"/>
      <c r="AQ954" s="421"/>
      <c r="AR954" s="421"/>
      <c r="AS954" s="303"/>
    </row>
    <row r="955" spans="1:45" ht="30" outlineLevel="1">
      <c r="A955" s="521">
        <v>49</v>
      </c>
      <c r="B955" s="424" t="s">
        <v>141</v>
      </c>
      <c r="C955" s="288" t="s">
        <v>25</v>
      </c>
      <c r="D955" s="292"/>
      <c r="E955" s="292"/>
      <c r="F955" s="292"/>
      <c r="G955" s="292"/>
      <c r="H955" s="292"/>
      <c r="I955" s="292"/>
      <c r="J955" s="292"/>
      <c r="K955" s="292"/>
      <c r="L955" s="292"/>
      <c r="M955" s="292"/>
      <c r="N955" s="292"/>
      <c r="O955" s="292"/>
      <c r="P955" s="292"/>
      <c r="Q955" s="292">
        <v>12</v>
      </c>
      <c r="R955" s="292"/>
      <c r="S955" s="292"/>
      <c r="T955" s="292"/>
      <c r="U955" s="292"/>
      <c r="V955" s="292"/>
      <c r="W955" s="292"/>
      <c r="X955" s="292"/>
      <c r="Y955" s="292"/>
      <c r="Z955" s="292"/>
      <c r="AA955" s="292"/>
      <c r="AB955" s="292"/>
      <c r="AC955" s="292"/>
      <c r="AD955" s="292"/>
      <c r="AE955" s="422"/>
      <c r="AF955" s="411"/>
      <c r="AG955" s="411"/>
      <c r="AH955" s="411"/>
      <c r="AI955" s="411"/>
      <c r="AJ955" s="411"/>
      <c r="AK955" s="411"/>
      <c r="AL955" s="411"/>
      <c r="AM955" s="411"/>
      <c r="AN955" s="411"/>
      <c r="AO955" s="411"/>
      <c r="AP955" s="411"/>
      <c r="AQ955" s="411"/>
      <c r="AR955" s="411"/>
      <c r="AS955" s="293">
        <f>SUM(AE955:AR955)</f>
        <v>0</v>
      </c>
    </row>
    <row r="956" spans="1:45" ht="15" outlineLevel="1">
      <c r="A956" s="521"/>
      <c r="B956" s="291" t="s">
        <v>341</v>
      </c>
      <c r="C956" s="288" t="s">
        <v>163</v>
      </c>
      <c r="D956" s="292"/>
      <c r="E956" s="292"/>
      <c r="F956" s="292"/>
      <c r="G956" s="292"/>
      <c r="H956" s="292"/>
      <c r="I956" s="292"/>
      <c r="J956" s="292"/>
      <c r="K956" s="292"/>
      <c r="L956" s="292"/>
      <c r="M956" s="292"/>
      <c r="N956" s="292"/>
      <c r="O956" s="292"/>
      <c r="P956" s="292"/>
      <c r="Q956" s="292">
        <f>Q955</f>
        <v>12</v>
      </c>
      <c r="R956" s="292"/>
      <c r="S956" s="292"/>
      <c r="T956" s="292"/>
      <c r="U956" s="292"/>
      <c r="V956" s="292"/>
      <c r="W956" s="292"/>
      <c r="X956" s="292"/>
      <c r="Y956" s="292"/>
      <c r="Z956" s="292"/>
      <c r="AA956" s="292"/>
      <c r="AB956" s="292"/>
      <c r="AC956" s="292"/>
      <c r="AD956" s="292"/>
      <c r="AE956" s="407">
        <f>AE955</f>
        <v>0</v>
      </c>
      <c r="AF956" s="407">
        <f t="shared" ref="AF956" si="2859">AF955</f>
        <v>0</v>
      </c>
      <c r="AG956" s="407">
        <f t="shared" ref="AG956" si="2860">AG955</f>
        <v>0</v>
      </c>
      <c r="AH956" s="407">
        <f t="shared" ref="AH956" si="2861">AH955</f>
        <v>0</v>
      </c>
      <c r="AI956" s="407">
        <f t="shared" ref="AI956" si="2862">AI955</f>
        <v>0</v>
      </c>
      <c r="AJ956" s="407">
        <f t="shared" ref="AJ956" si="2863">AJ955</f>
        <v>0</v>
      </c>
      <c r="AK956" s="407">
        <f t="shared" ref="AK956" si="2864">AK955</f>
        <v>0</v>
      </c>
      <c r="AL956" s="407">
        <f t="shared" ref="AL956" si="2865">AL955</f>
        <v>0</v>
      </c>
      <c r="AM956" s="407">
        <f t="shared" ref="AM956" si="2866">AM955</f>
        <v>0</v>
      </c>
      <c r="AN956" s="407">
        <f t="shared" ref="AN956" si="2867">AN955</f>
        <v>0</v>
      </c>
      <c r="AO956" s="407">
        <f t="shared" ref="AO956" si="2868">AO955</f>
        <v>0</v>
      </c>
      <c r="AP956" s="407">
        <f t="shared" ref="AP956" si="2869">AP955</f>
        <v>0</v>
      </c>
      <c r="AQ956" s="407">
        <f t="shared" ref="AQ956" si="2870">AQ955</f>
        <v>0</v>
      </c>
      <c r="AR956" s="407">
        <f t="shared" ref="AR956" si="2871">AR955</f>
        <v>0</v>
      </c>
      <c r="AS956" s="303"/>
    </row>
    <row r="957" spans="1:45" ht="15.6" outlineLevel="1">
      <c r="A957" s="521"/>
      <c r="B957" s="320"/>
      <c r="C957" s="297"/>
      <c r="D957" s="288"/>
      <c r="E957" s="288"/>
      <c r="F957" s="288"/>
      <c r="G957" s="288"/>
      <c r="H957" s="288"/>
      <c r="I957" s="288"/>
      <c r="J957" s="288"/>
      <c r="K957" s="288"/>
      <c r="L957" s="288"/>
      <c r="M957" s="288"/>
      <c r="N957" s="288"/>
      <c r="O957" s="288"/>
      <c r="P957" s="288"/>
      <c r="Q957" s="297"/>
      <c r="R957" s="288"/>
      <c r="S957" s="288"/>
      <c r="T957" s="288"/>
      <c r="U957" s="288"/>
      <c r="V957" s="288"/>
      <c r="W957" s="288"/>
      <c r="X957" s="288"/>
      <c r="Y957" s="288"/>
      <c r="Z957" s="288"/>
      <c r="AA957" s="288"/>
      <c r="AB957" s="288"/>
      <c r="AC957" s="288"/>
      <c r="AD957" s="288"/>
      <c r="AE957" s="408"/>
      <c r="AF957" s="408"/>
      <c r="AG957" s="408"/>
      <c r="AH957" s="408"/>
      <c r="AI957" s="408"/>
      <c r="AJ957" s="408"/>
      <c r="AK957" s="408"/>
      <c r="AL957" s="408"/>
      <c r="AM957" s="408"/>
      <c r="AN957" s="408"/>
      <c r="AO957" s="408"/>
      <c r="AP957" s="408"/>
      <c r="AQ957" s="408"/>
      <c r="AR957" s="408"/>
      <c r="AS957" s="303"/>
    </row>
    <row r="958" spans="1:45" ht="15.6" outlineLevel="1">
      <c r="A958" s="521"/>
      <c r="B958" s="756" t="s">
        <v>919</v>
      </c>
      <c r="AS958" s="752"/>
    </row>
    <row r="959" spans="1:45" ht="15" outlineLevel="1">
      <c r="A959" s="521">
        <v>50</v>
      </c>
      <c r="B959" s="291"/>
      <c r="AS959" s="752"/>
    </row>
    <row r="960" spans="1:45" ht="15.6" outlineLevel="1">
      <c r="A960" s="521"/>
      <c r="B960" s="424" t="s">
        <v>918</v>
      </c>
      <c r="C960" s="288" t="s">
        <v>25</v>
      </c>
      <c r="D960" s="292"/>
      <c r="E960" s="292"/>
      <c r="F960" s="292"/>
      <c r="G960" s="292"/>
      <c r="H960" s="292"/>
      <c r="I960" s="292"/>
      <c r="J960" s="292"/>
      <c r="K960" s="292"/>
      <c r="L960" s="292"/>
      <c r="M960" s="292"/>
      <c r="N960" s="292"/>
      <c r="O960" s="292"/>
      <c r="P960" s="292"/>
      <c r="Q960" s="292">
        <v>12</v>
      </c>
      <c r="R960" s="292"/>
      <c r="S960" s="292"/>
      <c r="T960" s="292"/>
      <c r="U960" s="292"/>
      <c r="V960" s="292"/>
      <c r="W960" s="292"/>
      <c r="X960" s="292"/>
      <c r="Y960" s="292"/>
      <c r="Z960" s="292"/>
      <c r="AA960" s="292"/>
      <c r="AB960" s="292"/>
      <c r="AC960" s="292"/>
      <c r="AD960" s="292"/>
      <c r="AE960" s="422"/>
      <c r="AF960" s="411"/>
      <c r="AG960" s="411"/>
      <c r="AH960" s="411"/>
      <c r="AI960" s="411"/>
      <c r="AJ960" s="411"/>
      <c r="AK960" s="411"/>
      <c r="AL960" s="411"/>
      <c r="AM960" s="411"/>
      <c r="AN960" s="411"/>
      <c r="AO960" s="411"/>
      <c r="AP960" s="411"/>
      <c r="AQ960" s="411"/>
      <c r="AR960" s="411"/>
      <c r="AS960" s="293">
        <f>SUM(AE960:AR960)</f>
        <v>0</v>
      </c>
    </row>
    <row r="961" spans="1:45" ht="15" outlineLevel="1">
      <c r="A961" s="521"/>
      <c r="B961" s="291" t="s">
        <v>341</v>
      </c>
      <c r="C961" s="288" t="s">
        <v>163</v>
      </c>
      <c r="D961" s="292"/>
      <c r="E961" s="292"/>
      <c r="F961" s="292"/>
      <c r="G961" s="292"/>
      <c r="H961" s="292"/>
      <c r="I961" s="292"/>
      <c r="J961" s="292"/>
      <c r="K961" s="292"/>
      <c r="L961" s="292"/>
      <c r="M961" s="292"/>
      <c r="N961" s="292"/>
      <c r="O961" s="292"/>
      <c r="P961" s="292"/>
      <c r="Q961" s="292">
        <f>Q960</f>
        <v>12</v>
      </c>
      <c r="R961" s="292"/>
      <c r="S961" s="292"/>
      <c r="T961" s="292"/>
      <c r="U961" s="292"/>
      <c r="V961" s="292"/>
      <c r="W961" s="292"/>
      <c r="X961" s="292"/>
      <c r="Y961" s="292"/>
      <c r="Z961" s="292"/>
      <c r="AA961" s="292"/>
      <c r="AB961" s="292"/>
      <c r="AC961" s="292"/>
      <c r="AD961" s="292"/>
      <c r="AE961" s="407">
        <f>AE960</f>
        <v>0</v>
      </c>
      <c r="AF961" s="407">
        <f t="shared" ref="AF961:AR961" si="2872">AF960</f>
        <v>0</v>
      </c>
      <c r="AG961" s="407">
        <f t="shared" si="2872"/>
        <v>0</v>
      </c>
      <c r="AH961" s="407">
        <f t="shared" si="2872"/>
        <v>0</v>
      </c>
      <c r="AI961" s="407">
        <f t="shared" si="2872"/>
        <v>0</v>
      </c>
      <c r="AJ961" s="407">
        <f t="shared" si="2872"/>
        <v>0</v>
      </c>
      <c r="AK961" s="407">
        <f t="shared" si="2872"/>
        <v>0</v>
      </c>
      <c r="AL961" s="407">
        <f t="shared" si="2872"/>
        <v>0</v>
      </c>
      <c r="AM961" s="407">
        <f t="shared" si="2872"/>
        <v>0</v>
      </c>
      <c r="AN961" s="407">
        <f t="shared" si="2872"/>
        <v>0</v>
      </c>
      <c r="AO961" s="407">
        <f t="shared" si="2872"/>
        <v>0</v>
      </c>
      <c r="AP961" s="407">
        <f t="shared" si="2872"/>
        <v>0</v>
      </c>
      <c r="AQ961" s="407">
        <f t="shared" si="2872"/>
        <v>0</v>
      </c>
      <c r="AR961" s="407">
        <f t="shared" si="2872"/>
        <v>0</v>
      </c>
      <c r="AS961" s="303"/>
    </row>
    <row r="962" spans="1:45" ht="15" outlineLevel="1">
      <c r="A962" s="521"/>
      <c r="B962" s="291"/>
      <c r="C962" s="302"/>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98"/>
      <c r="AF962" s="298"/>
      <c r="AG962" s="298"/>
      <c r="AH962" s="298"/>
      <c r="AI962" s="298"/>
      <c r="AJ962" s="298"/>
      <c r="AK962" s="298"/>
      <c r="AL962" s="298"/>
      <c r="AM962" s="298"/>
      <c r="AN962" s="298"/>
      <c r="AO962" s="298"/>
      <c r="AP962" s="298"/>
      <c r="AQ962" s="298"/>
      <c r="AR962" s="298"/>
      <c r="AS962" s="303"/>
    </row>
    <row r="963" spans="1:45" ht="15.6">
      <c r="B963" s="324" t="s">
        <v>327</v>
      </c>
      <c r="C963" s="326"/>
      <c r="D963" s="326">
        <f>SUM(D801:D956)</f>
        <v>4763.8662922227186</v>
      </c>
      <c r="E963" s="326"/>
      <c r="F963" s="326"/>
      <c r="G963" s="326"/>
      <c r="H963" s="326"/>
      <c r="I963" s="326"/>
      <c r="J963" s="326"/>
      <c r="K963" s="326"/>
      <c r="L963" s="326"/>
      <c r="M963" s="326"/>
      <c r="N963" s="326"/>
      <c r="O963" s="326"/>
      <c r="P963" s="326"/>
      <c r="Q963" s="326"/>
      <c r="R963" s="326">
        <f>SUM(R801:R956)</f>
        <v>0</v>
      </c>
      <c r="S963" s="326"/>
      <c r="T963" s="326"/>
      <c r="U963" s="326"/>
      <c r="V963" s="326"/>
      <c r="W963" s="326"/>
      <c r="X963" s="326"/>
      <c r="Y963" s="326"/>
      <c r="Z963" s="326"/>
      <c r="AA963" s="326"/>
      <c r="AB963" s="326"/>
      <c r="AC963" s="326"/>
      <c r="AD963" s="326"/>
      <c r="AE963" s="326">
        <f>IF(AE799="kWh",SUMPRODUCT(D801:D961,AE801:AE961))</f>
        <v>0</v>
      </c>
      <c r="AF963" s="326">
        <f>IF(AF799="kWh",SUMPRODUCT(D801:D961,AF801:AF961))</f>
        <v>4763.8662922227186</v>
      </c>
      <c r="AG963" s="326">
        <f>IF(AG799="kw",SUMPRODUCT($Q$801:$Q$961,$R$801:$R$961,AG801:AG961),SUMPRODUCT($D$801:$D$961,AG801:AG961))</f>
        <v>0</v>
      </c>
      <c r="AH963" s="326">
        <f t="shared" ref="AH963:AR963" si="2873">IF(AH799="kw",SUMPRODUCT($Q$801:$Q$961,$R$801:$R$961,AH801:AH961),SUMPRODUCT($D$801:$D$961,AH801:AH961))</f>
        <v>0</v>
      </c>
      <c r="AI963" s="326">
        <f>IF(AI799="kw",SUMPRODUCT($Q$801:$Q$961,$R$801:$R$961,AI801:AI961),SUMPRODUCT($D$801:$D$961,AI801:AI961))</f>
        <v>0</v>
      </c>
      <c r="AJ963" s="326">
        <f t="shared" si="2873"/>
        <v>0</v>
      </c>
      <c r="AK963" s="326">
        <f t="shared" si="2873"/>
        <v>0</v>
      </c>
      <c r="AL963" s="326">
        <f t="shared" si="2873"/>
        <v>0</v>
      </c>
      <c r="AM963" s="326">
        <f t="shared" si="2873"/>
        <v>0</v>
      </c>
      <c r="AN963" s="326">
        <f t="shared" si="2873"/>
        <v>0</v>
      </c>
      <c r="AO963" s="326">
        <f t="shared" si="2873"/>
        <v>0</v>
      </c>
      <c r="AP963" s="326">
        <f t="shared" si="2873"/>
        <v>0</v>
      </c>
      <c r="AQ963" s="326">
        <f t="shared" si="2873"/>
        <v>0</v>
      </c>
      <c r="AR963" s="326">
        <f t="shared" si="2873"/>
        <v>0</v>
      </c>
      <c r="AS963" s="327"/>
    </row>
    <row r="964" spans="1:45" ht="15.6">
      <c r="B964" s="387" t="s">
        <v>328</v>
      </c>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f>HLOOKUP(AE798,'2. LRAMVA Threshold'!$B$42:$Q$60,11,FALSE)</f>
        <v>334349</v>
      </c>
      <c r="AF964" s="388">
        <f>HLOOKUP(AF798,'2. LRAMVA Threshold'!$B$42:$Q$53,11,FALSE)</f>
        <v>206130.59399999998</v>
      </c>
      <c r="AG964" s="388">
        <f>HLOOKUP(AG608,'2. LRAMVA Threshold'!$B$42:$Q$53,11,FALSE)</f>
        <v>44.569200000000002</v>
      </c>
      <c r="AH964" s="388">
        <f>HLOOKUP(AH608,'2. LRAMVA Threshold'!$B$42:$Q$53,11,FALSE)</f>
        <v>418.43</v>
      </c>
      <c r="AI964" s="388">
        <f>HLOOKUP(AI608,'2. LRAMVA Threshold'!$B$42:$Q$53,11,FALSE)</f>
        <v>0</v>
      </c>
      <c r="AJ964" s="388">
        <f>HLOOKUP(AJ608,'2. LRAMVA Threshold'!$B$42:$Q$53,11,FALSE)</f>
        <v>0</v>
      </c>
      <c r="AK964" s="388">
        <f>HLOOKUP(AK608,'2. LRAMVA Threshold'!$B$42:$Q$53,11,FALSE)</f>
        <v>0</v>
      </c>
      <c r="AL964" s="388">
        <f>HLOOKUP(AL608,'2. LRAMVA Threshold'!$B$42:$Q$53,11,FALSE)</f>
        <v>0</v>
      </c>
      <c r="AM964" s="388">
        <f>HLOOKUP(AM608,'2. LRAMVA Threshold'!$B$42:$Q$53,11,FALSE)</f>
        <v>0</v>
      </c>
      <c r="AN964" s="388">
        <f>HLOOKUP(AN608,'2. LRAMVA Threshold'!$B$42:$Q$53,11,FALSE)</f>
        <v>0</v>
      </c>
      <c r="AO964" s="388">
        <f>HLOOKUP(AO608,'2. LRAMVA Threshold'!$B$42:$Q$53,11,FALSE)</f>
        <v>0</v>
      </c>
      <c r="AP964" s="388">
        <f>HLOOKUP(AP608,'2. LRAMVA Threshold'!$B$42:$Q$53,11,FALSE)</f>
        <v>0</v>
      </c>
      <c r="AQ964" s="388">
        <f>HLOOKUP(AQ608,'2. LRAMVA Threshold'!$B$42:$Q$53,11,FALSE)</f>
        <v>0</v>
      </c>
      <c r="AR964" s="388">
        <f>HLOOKUP(AR608,'2. LRAMVA Threshold'!$B$42:$Q$53,11,FALSE)</f>
        <v>0</v>
      </c>
      <c r="AS964" s="438"/>
    </row>
    <row r="965" spans="1:45" ht="15">
      <c r="B965" s="390"/>
      <c r="C965" s="428"/>
      <c r="D965" s="429"/>
      <c r="E965" s="429"/>
      <c r="F965" s="429"/>
      <c r="G965" s="429"/>
      <c r="H965" s="429"/>
      <c r="I965" s="429"/>
      <c r="J965" s="429"/>
      <c r="K965" s="429"/>
      <c r="L965" s="429"/>
      <c r="M965" s="429"/>
      <c r="N965" s="392"/>
      <c r="O965" s="392"/>
      <c r="P965" s="392"/>
      <c r="Q965" s="429"/>
      <c r="R965" s="430"/>
      <c r="S965" s="429"/>
      <c r="T965" s="429"/>
      <c r="U965" s="429"/>
      <c r="V965" s="431"/>
      <c r="W965" s="431"/>
      <c r="X965" s="431"/>
      <c r="Y965" s="431"/>
      <c r="Z965" s="429"/>
      <c r="AA965" s="429"/>
      <c r="AB965" s="392"/>
      <c r="AC965" s="392"/>
      <c r="AD965" s="392"/>
      <c r="AE965" s="432"/>
      <c r="AF965" s="432"/>
      <c r="AG965" s="432"/>
      <c r="AH965" s="432"/>
      <c r="AI965" s="432"/>
      <c r="AJ965" s="432"/>
      <c r="AK965" s="432"/>
      <c r="AL965" s="395"/>
      <c r="AM965" s="395"/>
      <c r="AN965" s="395"/>
      <c r="AO965" s="395"/>
      <c r="AP965" s="395"/>
      <c r="AQ965" s="395"/>
      <c r="AR965" s="395"/>
      <c r="AS965" s="396"/>
    </row>
    <row r="966" spans="1:45" ht="15">
      <c r="B966" s="321" t="s">
        <v>329</v>
      </c>
      <c r="C966" s="335"/>
      <c r="D966" s="335"/>
      <c r="E966" s="372"/>
      <c r="F966" s="372"/>
      <c r="G966" s="372"/>
      <c r="H966" s="372"/>
      <c r="I966" s="372"/>
      <c r="J966" s="372"/>
      <c r="K966" s="372"/>
      <c r="L966" s="372"/>
      <c r="M966" s="372"/>
      <c r="N966" s="372"/>
      <c r="O966" s="372"/>
      <c r="P966" s="372"/>
      <c r="Q966" s="372"/>
      <c r="R966" s="288"/>
      <c r="S966" s="337"/>
      <c r="T966" s="337"/>
      <c r="U966" s="337"/>
      <c r="V966" s="336"/>
      <c r="W966" s="336"/>
      <c r="X966" s="336"/>
      <c r="Y966" s="336"/>
      <c r="Z966" s="337"/>
      <c r="AA966" s="337"/>
      <c r="AB966" s="337"/>
      <c r="AC966" s="337"/>
      <c r="AD966" s="337"/>
      <c r="AE966" s="817">
        <f>HLOOKUP(AE$35,'3.  Distribution Rates'!$C$122:$P$135,11,FALSE)</f>
        <v>5.4999999999999997E-3</v>
      </c>
      <c r="AF966" s="817">
        <f>HLOOKUP(AF$35,'3.  Distribution Rates'!$C$122:$P$135,11,FALSE)</f>
        <v>1.12E-2</v>
      </c>
      <c r="AG966" s="338">
        <f>HLOOKUP(AG$35,'3.  Distribution Rates'!$C$122:$P$135,11,FALSE)</f>
        <v>2.2776999999999998</v>
      </c>
      <c r="AH966" s="338">
        <f>HLOOKUP(AH$35,'3.  Distribution Rates'!$C$122:$P$135,11,FALSE)</f>
        <v>12.960699999999999</v>
      </c>
      <c r="AI966" s="338">
        <f>HLOOKUP(AI$35,'3.  Distribution Rates'!$C$122:$P$135,11,FALSE)</f>
        <v>0</v>
      </c>
      <c r="AJ966" s="338">
        <f>HLOOKUP(AJ$35,'3.  Distribution Rates'!$C$122:$P$135,11,FALSE)</f>
        <v>0</v>
      </c>
      <c r="AK966" s="338">
        <f>HLOOKUP(AK$35,'3.  Distribution Rates'!$C$122:$P$135,11,FALSE)</f>
        <v>0</v>
      </c>
      <c r="AL966" s="338">
        <f>HLOOKUP(AL$35,'3.  Distribution Rates'!$C$122:$P$135,11,FALSE)</f>
        <v>0</v>
      </c>
      <c r="AM966" s="338">
        <f>HLOOKUP(AM$35,'3.  Distribution Rates'!$C$122:$P$135,11,FALSE)</f>
        <v>0</v>
      </c>
      <c r="AN966" s="338">
        <f>HLOOKUP(AN$35,'3.  Distribution Rates'!$C$122:$P$135,11,FALSE)</f>
        <v>0</v>
      </c>
      <c r="AO966" s="338">
        <f>HLOOKUP(AO$35,'3.  Distribution Rates'!$C$122:$P$135,11,FALSE)</f>
        <v>0</v>
      </c>
      <c r="AP966" s="338">
        <f>HLOOKUP(AP$35,'3.  Distribution Rates'!$C$122:$P$135,11,FALSE)</f>
        <v>0</v>
      </c>
      <c r="AQ966" s="338">
        <f>HLOOKUP(AQ$35,'3.  Distribution Rates'!$C$122:$P$135,11,FALSE)</f>
        <v>0</v>
      </c>
      <c r="AR966" s="338">
        <f>HLOOKUP(AR$35,'3.  Distribution Rates'!$C$122:$P$135,11,FALSE)</f>
        <v>0</v>
      </c>
      <c r="AS966" s="373"/>
    </row>
    <row r="967" spans="1:45" ht="15">
      <c r="B967" s="321" t="s">
        <v>330</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LRAM'!AM142*AE966</f>
        <v>0</v>
      </c>
      <c r="AF967" s="374">
        <f>'4.  2011-2014 LRAM'!AN142*AF966</f>
        <v>0</v>
      </c>
      <c r="AG967" s="374">
        <f>'4.  2011-2014 LRAM'!AO142*AG966</f>
        <v>0</v>
      </c>
      <c r="AH967" s="374">
        <f>'4.  2011-2014 LRAM'!AP142*AH966</f>
        <v>0</v>
      </c>
      <c r="AI967" s="374">
        <f>'4.  2011-2014 LRAM'!AQ142*AI966</f>
        <v>0</v>
      </c>
      <c r="AJ967" s="374">
        <f>'4.  2011-2014 LRAM'!AR142*AJ966</f>
        <v>0</v>
      </c>
      <c r="AK967" s="374">
        <f>'4.  2011-2014 LRAM'!AS142*AK966</f>
        <v>0</v>
      </c>
      <c r="AL967" s="374">
        <f>'4.  2011-2014 LRAM'!AT142*AL966</f>
        <v>0</v>
      </c>
      <c r="AM967" s="374">
        <f>'4.  2011-2014 LRAM'!AU142*AM966</f>
        <v>0</v>
      </c>
      <c r="AN967" s="374">
        <f>'4.  2011-2014 LRAM'!AV142*AN966</f>
        <v>0</v>
      </c>
      <c r="AO967" s="374">
        <f>'4.  2011-2014 LRAM'!AW142*AO966</f>
        <v>0</v>
      </c>
      <c r="AP967" s="374">
        <f>'4.  2011-2014 LRAM'!AX142*AP966</f>
        <v>0</v>
      </c>
      <c r="AQ967" s="374">
        <f>'4.  2011-2014 LRAM'!AY142*AQ966</f>
        <v>0</v>
      </c>
      <c r="AR967" s="374">
        <f>'4.  2011-2014 LRAM'!AZ142*AR966</f>
        <v>0</v>
      </c>
      <c r="AS967" s="615">
        <f t="shared" ref="AS967:AS974" si="2874">SUM(AE967:AR967)</f>
        <v>0</v>
      </c>
    </row>
    <row r="968" spans="1:45" ht="15">
      <c r="B968" s="321" t="s">
        <v>331</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LRAM'!AM281*AE966</f>
        <v>0</v>
      </c>
      <c r="AF968" s="374">
        <f>'4.  2011-2014 LRAM'!AN281*AF966</f>
        <v>0</v>
      </c>
      <c r="AG968" s="374">
        <f>'4.  2011-2014 LRAM'!AO281*AG966</f>
        <v>0</v>
      </c>
      <c r="AH968" s="374">
        <f>'4.  2011-2014 LRAM'!AP281*AH966</f>
        <v>0</v>
      </c>
      <c r="AI968" s="374">
        <f>'4.  2011-2014 LRAM'!AQ281*AI966</f>
        <v>0</v>
      </c>
      <c r="AJ968" s="374">
        <f>'4.  2011-2014 LRAM'!AR281*AJ966</f>
        <v>0</v>
      </c>
      <c r="AK968" s="374">
        <f>'4.  2011-2014 LRAM'!AS281*AK966</f>
        <v>0</v>
      </c>
      <c r="AL968" s="374">
        <f>'4.  2011-2014 LRAM'!AT281*AL966</f>
        <v>0</v>
      </c>
      <c r="AM968" s="374">
        <f>'4.  2011-2014 LRAM'!AU281*AM966</f>
        <v>0</v>
      </c>
      <c r="AN968" s="374">
        <f>'4.  2011-2014 LRAM'!AV281*AN966</f>
        <v>0</v>
      </c>
      <c r="AO968" s="374">
        <f>'4.  2011-2014 LRAM'!AW281*AO966</f>
        <v>0</v>
      </c>
      <c r="AP968" s="374">
        <f>'4.  2011-2014 LRAM'!AX281*AP966</f>
        <v>0</v>
      </c>
      <c r="AQ968" s="374">
        <f>'4.  2011-2014 LRAM'!AY281*AQ966</f>
        <v>0</v>
      </c>
      <c r="AR968" s="374">
        <f>'4.  2011-2014 LRAM'!AZ281*AR966</f>
        <v>0</v>
      </c>
      <c r="AS968" s="615">
        <f t="shared" si="2874"/>
        <v>0</v>
      </c>
    </row>
    <row r="969" spans="1:45" ht="15">
      <c r="B969" s="321" t="s">
        <v>332</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LRAM'!AM417*AE966</f>
        <v>0</v>
      </c>
      <c r="AF969" s="374">
        <f>'4.  2011-2014 LRAM'!AN417*AF966</f>
        <v>0</v>
      </c>
      <c r="AG969" s="374">
        <f>'4.  2011-2014 LRAM'!AO417*AG966</f>
        <v>0</v>
      </c>
      <c r="AH969" s="374">
        <f>'4.  2011-2014 LRAM'!AP417*AH966</f>
        <v>0</v>
      </c>
      <c r="AI969" s="374">
        <f>'4.  2011-2014 LRAM'!AQ417*AI966</f>
        <v>0</v>
      </c>
      <c r="AJ969" s="374">
        <f>'4.  2011-2014 LRAM'!AR417*AJ966</f>
        <v>0</v>
      </c>
      <c r="AK969" s="374">
        <f>'4.  2011-2014 LRAM'!AS417*AK966</f>
        <v>0</v>
      </c>
      <c r="AL969" s="374">
        <f>'4.  2011-2014 LRAM'!AT417*AL966</f>
        <v>0</v>
      </c>
      <c r="AM969" s="374">
        <f>'4.  2011-2014 LRAM'!AU417*AM966</f>
        <v>0</v>
      </c>
      <c r="AN969" s="374">
        <f>'4.  2011-2014 LRAM'!AV417*AN966</f>
        <v>0</v>
      </c>
      <c r="AO969" s="374">
        <f>'4.  2011-2014 LRAM'!AW417*AO966</f>
        <v>0</v>
      </c>
      <c r="AP969" s="374">
        <f>'4.  2011-2014 LRAM'!AX417*AP966</f>
        <v>0</v>
      </c>
      <c r="AQ969" s="374">
        <f>'4.  2011-2014 LRAM'!AY417*AQ966</f>
        <v>0</v>
      </c>
      <c r="AR969" s="374">
        <f>'4.  2011-2014 LRAM'!AZ417*AR966</f>
        <v>0</v>
      </c>
      <c r="AS969" s="615">
        <f t="shared" si="2874"/>
        <v>0</v>
      </c>
    </row>
    <row r="970" spans="1:45" ht="15">
      <c r="B970" s="321" t="s">
        <v>333</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LRAM'!AM554*AE966</f>
        <v>0</v>
      </c>
      <c r="AF970" s="374">
        <f>'4.  2011-2014 LRAM'!AN554*AF966</f>
        <v>0</v>
      </c>
      <c r="AG970" s="374">
        <f>'4.  2011-2014 LRAM'!AO554*AG966</f>
        <v>0</v>
      </c>
      <c r="AH970" s="374">
        <f>'4.  2011-2014 LRAM'!AP554*AH966</f>
        <v>0</v>
      </c>
      <c r="AI970" s="374">
        <f>'4.  2011-2014 LRAM'!AQ554*AI966</f>
        <v>0</v>
      </c>
      <c r="AJ970" s="374">
        <f>'4.  2011-2014 LRAM'!AR554*AJ966</f>
        <v>0</v>
      </c>
      <c r="AK970" s="374">
        <f>'4.  2011-2014 LRAM'!AS554*AK966</f>
        <v>0</v>
      </c>
      <c r="AL970" s="374">
        <f>'4.  2011-2014 LRAM'!AT554*AL966</f>
        <v>0</v>
      </c>
      <c r="AM970" s="374">
        <f>'4.  2011-2014 LRAM'!AU554*AM966</f>
        <v>0</v>
      </c>
      <c r="AN970" s="374">
        <f>'4.  2011-2014 LRAM'!AV554*AN966</f>
        <v>0</v>
      </c>
      <c r="AO970" s="374">
        <f>'4.  2011-2014 LRAM'!AW554*AO966</f>
        <v>0</v>
      </c>
      <c r="AP970" s="374">
        <f>'4.  2011-2014 LRAM'!AX554*AP966</f>
        <v>0</v>
      </c>
      <c r="AQ970" s="374">
        <f>'4.  2011-2014 LRAM'!AY554*AQ966</f>
        <v>0</v>
      </c>
      <c r="AR970" s="374">
        <f>'4.  2011-2014 LRAM'!AZ554*AR966</f>
        <v>0</v>
      </c>
      <c r="AS970" s="615">
        <f t="shared" si="2874"/>
        <v>0</v>
      </c>
    </row>
    <row r="971" spans="1:45" ht="15">
      <c r="B971" s="321" t="s">
        <v>334</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AE211*AE966</f>
        <v>0</v>
      </c>
      <c r="AF971" s="374">
        <f t="shared" ref="AF971:AR971" si="2875">AF211*AF966</f>
        <v>0</v>
      </c>
      <c r="AG971" s="374">
        <f t="shared" si="2875"/>
        <v>0</v>
      </c>
      <c r="AH971" s="374">
        <f t="shared" si="2875"/>
        <v>0</v>
      </c>
      <c r="AI971" s="374">
        <f t="shared" si="2875"/>
        <v>0</v>
      </c>
      <c r="AJ971" s="374">
        <f t="shared" si="2875"/>
        <v>0</v>
      </c>
      <c r="AK971" s="374">
        <f t="shared" si="2875"/>
        <v>0</v>
      </c>
      <c r="AL971" s="374">
        <f t="shared" si="2875"/>
        <v>0</v>
      </c>
      <c r="AM971" s="374">
        <f t="shared" si="2875"/>
        <v>0</v>
      </c>
      <c r="AN971" s="374">
        <f t="shared" si="2875"/>
        <v>0</v>
      </c>
      <c r="AO971" s="374">
        <f t="shared" si="2875"/>
        <v>0</v>
      </c>
      <c r="AP971" s="374">
        <f t="shared" si="2875"/>
        <v>0</v>
      </c>
      <c r="AQ971" s="374">
        <f t="shared" si="2875"/>
        <v>0</v>
      </c>
      <c r="AR971" s="374">
        <f t="shared" si="2875"/>
        <v>0</v>
      </c>
      <c r="AS971" s="615">
        <f t="shared" si="2874"/>
        <v>0</v>
      </c>
    </row>
    <row r="972" spans="1:45" ht="15">
      <c r="B972" s="321" t="s">
        <v>335</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AE401*AE966</f>
        <v>2001.5984999999998</v>
      </c>
      <c r="AF972" s="374">
        <f t="shared" ref="AF972:AR972" si="2876">AF401*AF966</f>
        <v>2540.4129631999999</v>
      </c>
      <c r="AG972" s="374">
        <f t="shared" si="2876"/>
        <v>138.68733083999999</v>
      </c>
      <c r="AH972" s="374">
        <f t="shared" si="2876"/>
        <v>0</v>
      </c>
      <c r="AI972" s="374">
        <f t="shared" si="2876"/>
        <v>0</v>
      </c>
      <c r="AJ972" s="374">
        <f t="shared" si="2876"/>
        <v>0</v>
      </c>
      <c r="AK972" s="374">
        <f t="shared" si="2876"/>
        <v>0</v>
      </c>
      <c r="AL972" s="374">
        <f t="shared" si="2876"/>
        <v>0</v>
      </c>
      <c r="AM972" s="374">
        <f t="shared" si="2876"/>
        <v>0</v>
      </c>
      <c r="AN972" s="374">
        <f t="shared" si="2876"/>
        <v>0</v>
      </c>
      <c r="AO972" s="374">
        <f t="shared" si="2876"/>
        <v>0</v>
      </c>
      <c r="AP972" s="374">
        <f t="shared" si="2876"/>
        <v>0</v>
      </c>
      <c r="AQ972" s="374">
        <f t="shared" si="2876"/>
        <v>0</v>
      </c>
      <c r="AR972" s="374">
        <f t="shared" si="2876"/>
        <v>0</v>
      </c>
      <c r="AS972" s="615">
        <f t="shared" si="2874"/>
        <v>4680.6987940399995</v>
      </c>
    </row>
    <row r="973" spans="1:45" ht="15">
      <c r="B973" s="321" t="s">
        <v>336</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AE594*AE966</f>
        <v>3785.4240969102093</v>
      </c>
      <c r="AF973" s="374">
        <f t="shared" ref="AF973:AR973" si="2877">AF594*AF966</f>
        <v>7828.6418767042733</v>
      </c>
      <c r="AG973" s="374">
        <f t="shared" si="2877"/>
        <v>1280.0798206170696</v>
      </c>
      <c r="AH973" s="374">
        <f t="shared" si="2877"/>
        <v>0</v>
      </c>
      <c r="AI973" s="374">
        <f t="shared" si="2877"/>
        <v>0</v>
      </c>
      <c r="AJ973" s="374">
        <f t="shared" si="2877"/>
        <v>0</v>
      </c>
      <c r="AK973" s="374">
        <f t="shared" si="2877"/>
        <v>0</v>
      </c>
      <c r="AL973" s="374">
        <f t="shared" si="2877"/>
        <v>0</v>
      </c>
      <c r="AM973" s="374">
        <f t="shared" si="2877"/>
        <v>0</v>
      </c>
      <c r="AN973" s="374">
        <f t="shared" si="2877"/>
        <v>0</v>
      </c>
      <c r="AO973" s="374">
        <f t="shared" si="2877"/>
        <v>0</v>
      </c>
      <c r="AP973" s="374">
        <f t="shared" si="2877"/>
        <v>0</v>
      </c>
      <c r="AQ973" s="374">
        <f t="shared" si="2877"/>
        <v>0</v>
      </c>
      <c r="AR973" s="374">
        <f t="shared" si="2877"/>
        <v>0</v>
      </c>
      <c r="AS973" s="615">
        <f t="shared" si="2874"/>
        <v>12894.145794231552</v>
      </c>
    </row>
    <row r="974" spans="1:45" ht="15">
      <c r="B974" s="321" t="s">
        <v>337</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f>AE784*AE966</f>
        <v>897.9219761909734</v>
      </c>
      <c r="AF974" s="374">
        <f t="shared" ref="AF974:AR974" si="2878">AF784*AF966</f>
        <v>1945.3498903530287</v>
      </c>
      <c r="AG974" s="374">
        <f t="shared" si="2878"/>
        <v>2546.1731472767774</v>
      </c>
      <c r="AH974" s="374">
        <f t="shared" si="2878"/>
        <v>0</v>
      </c>
      <c r="AI974" s="374">
        <f t="shared" si="2878"/>
        <v>0</v>
      </c>
      <c r="AJ974" s="374">
        <f t="shared" si="2878"/>
        <v>0</v>
      </c>
      <c r="AK974" s="374">
        <f t="shared" si="2878"/>
        <v>0</v>
      </c>
      <c r="AL974" s="374">
        <f t="shared" si="2878"/>
        <v>0</v>
      </c>
      <c r="AM974" s="374">
        <f t="shared" si="2878"/>
        <v>0</v>
      </c>
      <c r="AN974" s="374">
        <f t="shared" si="2878"/>
        <v>0</v>
      </c>
      <c r="AO974" s="374">
        <f t="shared" si="2878"/>
        <v>0</v>
      </c>
      <c r="AP974" s="374">
        <f t="shared" si="2878"/>
        <v>0</v>
      </c>
      <c r="AQ974" s="374">
        <f t="shared" si="2878"/>
        <v>0</v>
      </c>
      <c r="AR974" s="374">
        <f t="shared" si="2878"/>
        <v>0</v>
      </c>
      <c r="AS974" s="615">
        <f t="shared" si="2874"/>
        <v>5389.4450138207794</v>
      </c>
    </row>
    <row r="975" spans="1:45" ht="15">
      <c r="B975" s="321" t="s">
        <v>338</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AE963*AE966</f>
        <v>0</v>
      </c>
      <c r="AF975" s="374">
        <f t="shared" ref="AF975:AR975" si="2879">AF963*AF966</f>
        <v>53.355302472894451</v>
      </c>
      <c r="AG975" s="374">
        <f t="shared" si="2879"/>
        <v>0</v>
      </c>
      <c r="AH975" s="374">
        <f t="shared" si="2879"/>
        <v>0</v>
      </c>
      <c r="AI975" s="374">
        <f t="shared" si="2879"/>
        <v>0</v>
      </c>
      <c r="AJ975" s="374">
        <f t="shared" si="2879"/>
        <v>0</v>
      </c>
      <c r="AK975" s="374">
        <f t="shared" si="2879"/>
        <v>0</v>
      </c>
      <c r="AL975" s="374">
        <f t="shared" si="2879"/>
        <v>0</v>
      </c>
      <c r="AM975" s="374">
        <f t="shared" si="2879"/>
        <v>0</v>
      </c>
      <c r="AN975" s="374">
        <f t="shared" si="2879"/>
        <v>0</v>
      </c>
      <c r="AO975" s="374">
        <f t="shared" si="2879"/>
        <v>0</v>
      </c>
      <c r="AP975" s="374">
        <f t="shared" si="2879"/>
        <v>0</v>
      </c>
      <c r="AQ975" s="374">
        <f t="shared" si="2879"/>
        <v>0</v>
      </c>
      <c r="AR975" s="374">
        <f t="shared" si="2879"/>
        <v>0</v>
      </c>
      <c r="AS975" s="615">
        <f>SUM(AE975:AR975)</f>
        <v>53.355302472894451</v>
      </c>
    </row>
    <row r="976" spans="1:45" ht="15.6">
      <c r="B976" s="346" t="s">
        <v>342</v>
      </c>
      <c r="C976" s="342"/>
      <c r="D976" s="333"/>
      <c r="E976" s="331"/>
      <c r="F976" s="331"/>
      <c r="G976" s="331"/>
      <c r="H976" s="331"/>
      <c r="I976" s="331"/>
      <c r="J976" s="331"/>
      <c r="K976" s="331"/>
      <c r="L976" s="331"/>
      <c r="M976" s="331"/>
      <c r="N976" s="331"/>
      <c r="O976" s="331"/>
      <c r="P976" s="331"/>
      <c r="Q976" s="331"/>
      <c r="R976" s="297"/>
      <c r="S976" s="331"/>
      <c r="T976" s="331"/>
      <c r="U976" s="331"/>
      <c r="V976" s="333"/>
      <c r="W976" s="333"/>
      <c r="X976" s="333"/>
      <c r="Y976" s="333"/>
      <c r="Z976" s="331"/>
      <c r="AA976" s="331"/>
      <c r="AB976" s="331"/>
      <c r="AC976" s="331"/>
      <c r="AD976" s="331"/>
      <c r="AE976" s="343">
        <f>SUM(AE967:AE975)</f>
        <v>6684.9445731011829</v>
      </c>
      <c r="AF976" s="343">
        <f t="shared" ref="AF976:AK976" si="2880">SUM(AF967:AF975)</f>
        <v>12367.760032730197</v>
      </c>
      <c r="AG976" s="343">
        <f t="shared" si="2880"/>
        <v>3964.9402987338472</v>
      </c>
      <c r="AH976" s="343">
        <f t="shared" si="2880"/>
        <v>0</v>
      </c>
      <c r="AI976" s="343">
        <f t="shared" si="2880"/>
        <v>0</v>
      </c>
      <c r="AJ976" s="343">
        <f t="shared" si="2880"/>
        <v>0</v>
      </c>
      <c r="AK976" s="343">
        <f t="shared" si="2880"/>
        <v>0</v>
      </c>
      <c r="AL976" s="343">
        <f>SUM(AL967:AL975)</f>
        <v>0</v>
      </c>
      <c r="AM976" s="343">
        <f t="shared" ref="AM976:AR976" si="2881">SUM(AM967:AM975)</f>
        <v>0</v>
      </c>
      <c r="AN976" s="343">
        <f t="shared" si="2881"/>
        <v>0</v>
      </c>
      <c r="AO976" s="343">
        <f t="shared" si="2881"/>
        <v>0</v>
      </c>
      <c r="AP976" s="343">
        <f t="shared" si="2881"/>
        <v>0</v>
      </c>
      <c r="AQ976" s="343">
        <f t="shared" si="2881"/>
        <v>0</v>
      </c>
      <c r="AR976" s="343">
        <f t="shared" si="2881"/>
        <v>0</v>
      </c>
      <c r="AS976" s="403">
        <f>SUM(AS967:AS975)</f>
        <v>23017.644904565226</v>
      </c>
    </row>
    <row r="977" spans="2:45" ht="15.6">
      <c r="B977" s="346" t="s">
        <v>343</v>
      </c>
      <c r="C977" s="342"/>
      <c r="D977" s="347"/>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4">
        <f>AE964*AE966</f>
        <v>1838.9195</v>
      </c>
      <c r="AF977" s="344">
        <f t="shared" ref="AF977:AK977" si="2882">AF964*AF966</f>
        <v>2308.6626527999997</v>
      </c>
      <c r="AG977" s="344">
        <f t="shared" si="2882"/>
        <v>101.51526684</v>
      </c>
      <c r="AH977" s="344">
        <f t="shared" si="2882"/>
        <v>5423.1457009999995</v>
      </c>
      <c r="AI977" s="344">
        <f t="shared" si="2882"/>
        <v>0</v>
      </c>
      <c r="AJ977" s="344">
        <f t="shared" si="2882"/>
        <v>0</v>
      </c>
      <c r="AK977" s="344">
        <f t="shared" si="2882"/>
        <v>0</v>
      </c>
      <c r="AL977" s="344">
        <f>AL964*AL966</f>
        <v>0</v>
      </c>
      <c r="AM977" s="344">
        <f t="shared" ref="AM977:AR977" si="2883">AM964*AM966</f>
        <v>0</v>
      </c>
      <c r="AN977" s="344">
        <f t="shared" si="2883"/>
        <v>0</v>
      </c>
      <c r="AO977" s="344">
        <f t="shared" si="2883"/>
        <v>0</v>
      </c>
      <c r="AP977" s="344">
        <f t="shared" si="2883"/>
        <v>0</v>
      </c>
      <c r="AQ977" s="344">
        <f t="shared" si="2883"/>
        <v>0</v>
      </c>
      <c r="AR977" s="344">
        <f t="shared" si="2883"/>
        <v>0</v>
      </c>
      <c r="AS977" s="403">
        <f>SUM(AE977:AR977)</f>
        <v>9672.2431206399997</v>
      </c>
    </row>
    <row r="978" spans="2:45" ht="15.6">
      <c r="B978" s="346" t="s">
        <v>344</v>
      </c>
      <c r="C978" s="342"/>
      <c r="D978" s="347"/>
      <c r="E978" s="331"/>
      <c r="F978" s="331"/>
      <c r="G978" s="331"/>
      <c r="H978" s="331"/>
      <c r="I978" s="331"/>
      <c r="J978" s="331"/>
      <c r="K978" s="331"/>
      <c r="L978" s="331"/>
      <c r="M978" s="331"/>
      <c r="N978" s="331"/>
      <c r="O978" s="331"/>
      <c r="P978" s="331"/>
      <c r="Q978" s="331"/>
      <c r="R978" s="297"/>
      <c r="S978" s="331"/>
      <c r="T978" s="331"/>
      <c r="U978" s="331"/>
      <c r="V978" s="347"/>
      <c r="W978" s="347"/>
      <c r="X978" s="347"/>
      <c r="Y978" s="347"/>
      <c r="Z978" s="331"/>
      <c r="AA978" s="331"/>
      <c r="AB978" s="331"/>
      <c r="AC978" s="331"/>
      <c r="AD978" s="331"/>
      <c r="AE978" s="348"/>
      <c r="AF978" s="348"/>
      <c r="AG978" s="348"/>
      <c r="AH978" s="348"/>
      <c r="AI978" s="348"/>
      <c r="AJ978" s="348"/>
      <c r="AK978" s="348"/>
      <c r="AL978" s="348"/>
      <c r="AM978" s="348"/>
      <c r="AN978" s="348"/>
      <c r="AO978" s="348"/>
      <c r="AP978" s="348"/>
      <c r="AQ978" s="348"/>
      <c r="AR978" s="348"/>
      <c r="AS978" s="403">
        <f>AS976-AS977</f>
        <v>13345.401783925226</v>
      </c>
    </row>
    <row r="979" spans="2:45" ht="15">
      <c r="B979" s="321"/>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349"/>
      <c r="AF979" s="349"/>
      <c r="AG979" s="349"/>
      <c r="AH979" s="349"/>
      <c r="AI979" s="349"/>
      <c r="AJ979" s="349"/>
      <c r="AK979" s="349"/>
      <c r="AL979" s="349"/>
      <c r="AM979" s="349"/>
      <c r="AN979" s="349"/>
      <c r="AO979" s="349"/>
      <c r="AP979" s="349"/>
      <c r="AQ979" s="349"/>
      <c r="AR979" s="349"/>
      <c r="AS979" s="334"/>
    </row>
    <row r="980" spans="2:45" ht="15">
      <c r="B980" s="321" t="s">
        <v>339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3">
        <f>SUMPRODUCT($E$801:$E$961,AE801:AE961)</f>
        <v>0</v>
      </c>
      <c r="AF980" s="763">
        <f>SUMPRODUCT($E$801:$E$961,AF801:AF961)</f>
        <v>4194.5905912125372</v>
      </c>
      <c r="AG980" s="288">
        <f>IF($AG$799="kw",SUMPRODUCT($Q$801:$Q$961,$S$801:$S$961,AG801:AG961),SUMPRODUCT($E$801:$E$961,AG801:AG961))</f>
        <v>0</v>
      </c>
      <c r="AH980" s="288">
        <f>IF($AG$799="kw",SUMPRODUCT($Q$801:$Q$961,$S$801:$S$961,AH801:AH961),SUMPRODUCT($E$801:$E$961,AH801:AH961))</f>
        <v>0</v>
      </c>
      <c r="AI980" s="288">
        <f t="shared" ref="AI980:AR980" si="2884">IF(AI799="kw",SUMPRODUCT($Q$801:$Q$961,$S$801:$S$961,AI801:AI961),SUMPRODUCT($E$801:$E$961,AI801:AI961))</f>
        <v>0</v>
      </c>
      <c r="AJ980" s="288">
        <f t="shared" si="2884"/>
        <v>0</v>
      </c>
      <c r="AK980" s="288">
        <f t="shared" si="2884"/>
        <v>0</v>
      </c>
      <c r="AL980" s="288">
        <f t="shared" si="2884"/>
        <v>0</v>
      </c>
      <c r="AM980" s="288">
        <f t="shared" si="2884"/>
        <v>0</v>
      </c>
      <c r="AN980" s="288">
        <f t="shared" si="2884"/>
        <v>0</v>
      </c>
      <c r="AO980" s="288">
        <f t="shared" si="2884"/>
        <v>0</v>
      </c>
      <c r="AP980" s="288">
        <f t="shared" si="2884"/>
        <v>0</v>
      </c>
      <c r="AQ980" s="288">
        <f t="shared" si="2884"/>
        <v>0</v>
      </c>
      <c r="AR980" s="288">
        <f t="shared" si="2884"/>
        <v>0</v>
      </c>
      <c r="AS980" s="334"/>
    </row>
    <row r="981" spans="2:45" ht="15">
      <c r="B981" s="321" t="s">
        <v>830</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3">
        <f>SUMPRODUCT($F$801:$F$961,AE801:AE961)</f>
        <v>0</v>
      </c>
      <c r="AF981" s="763">
        <f>SUMPRODUCT($F$801:$F$961,AF801:AF961)</f>
        <v>3063.1109023269701</v>
      </c>
      <c r="AG981" s="288">
        <f>IF(AG799="kw",SUMPRODUCT($Q$801:$Q$961,$T$801:$T$961,AG801:AG961),SUMPRODUCT($F$801:$F$961,AG801:AG961))</f>
        <v>0</v>
      </c>
      <c r="AH981" s="288">
        <f t="shared" ref="AH981:AR981" si="2885">IF(AH799="kw",SUMPRODUCT($Q$801:$Q$961,$T$801:$T$961,AH801:AH961),SUMPRODUCT($F$801:$F$961,AH801:AH961))</f>
        <v>0</v>
      </c>
      <c r="AI981" s="288">
        <f t="shared" si="2885"/>
        <v>0</v>
      </c>
      <c r="AJ981" s="288">
        <f t="shared" si="2885"/>
        <v>0</v>
      </c>
      <c r="AK981" s="288">
        <f t="shared" si="2885"/>
        <v>0</v>
      </c>
      <c r="AL981" s="288">
        <f t="shared" si="2885"/>
        <v>0</v>
      </c>
      <c r="AM981" s="288">
        <f t="shared" si="2885"/>
        <v>0</v>
      </c>
      <c r="AN981" s="288">
        <f t="shared" si="2885"/>
        <v>0</v>
      </c>
      <c r="AO981" s="288">
        <f t="shared" si="2885"/>
        <v>0</v>
      </c>
      <c r="AP981" s="288">
        <f t="shared" si="2885"/>
        <v>0</v>
      </c>
      <c r="AQ981" s="288">
        <f t="shared" si="2885"/>
        <v>0</v>
      </c>
      <c r="AR981" s="288">
        <f t="shared" si="2885"/>
        <v>0</v>
      </c>
      <c r="AS981" s="334"/>
    </row>
    <row r="982" spans="2:45" ht="15">
      <c r="B982" s="321" t="s">
        <v>855</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3">
        <f>SUMPRODUCT($G$801:$G$961,AE801:AE961)</f>
        <v>0</v>
      </c>
      <c r="AF982" s="763">
        <f>SUMPRODUCT($G$801:$G$961,AF801:AF961)</f>
        <v>3053.8191086789793</v>
      </c>
      <c r="AG982" s="288">
        <f>IF(AG799="kw",SUMPRODUCT($Q$801:$Q$961,$U$801:$U$961,AG801:AG961),SUMPRODUCT($G$801:$G$961,AG801:AG961))</f>
        <v>0</v>
      </c>
      <c r="AH982" s="288">
        <f t="shared" ref="AH982:AR982" si="2886">IF(AH799="kw",SUMPRODUCT($Q$801:$Q$961,$U$801:$U$961,AH801:AH961),SUMPRODUCT($G$801:$G$961,AH801:AH961))</f>
        <v>0</v>
      </c>
      <c r="AI982" s="288">
        <f t="shared" si="2886"/>
        <v>0</v>
      </c>
      <c r="AJ982" s="288">
        <f t="shared" si="2886"/>
        <v>0</v>
      </c>
      <c r="AK982" s="288">
        <f t="shared" si="2886"/>
        <v>0</v>
      </c>
      <c r="AL982" s="288">
        <f t="shared" si="2886"/>
        <v>0</v>
      </c>
      <c r="AM982" s="288">
        <f t="shared" si="2886"/>
        <v>0</v>
      </c>
      <c r="AN982" s="288">
        <f t="shared" si="2886"/>
        <v>0</v>
      </c>
      <c r="AO982" s="288">
        <f t="shared" si="2886"/>
        <v>0</v>
      </c>
      <c r="AP982" s="288">
        <f t="shared" si="2886"/>
        <v>0</v>
      </c>
      <c r="AQ982" s="288">
        <f t="shared" si="2886"/>
        <v>0</v>
      </c>
      <c r="AR982" s="288">
        <f t="shared" si="2886"/>
        <v>0</v>
      </c>
      <c r="AS982" s="334"/>
    </row>
    <row r="983" spans="2:45" ht="15">
      <c r="B983" s="321" t="s">
        <v>856</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3"/>
      <c r="AF983" s="763"/>
      <c r="AG983" s="288"/>
      <c r="AH983" s="288"/>
      <c r="AI983" s="288">
        <f t="shared" ref="AI983:AR983" si="2887">IF(AI799="kw",SUMPRODUCT($Q$801:$Q$961,$V$801:$V$961,AI801:AI961),SUMPRODUCT($H$801:$H$961,AI801:AI961))</f>
        <v>0</v>
      </c>
      <c r="AJ983" s="288">
        <f t="shared" si="2887"/>
        <v>0</v>
      </c>
      <c r="AK983" s="288">
        <f t="shared" si="2887"/>
        <v>0</v>
      </c>
      <c r="AL983" s="288">
        <f t="shared" si="2887"/>
        <v>0</v>
      </c>
      <c r="AM983" s="288">
        <f t="shared" si="2887"/>
        <v>0</v>
      </c>
      <c r="AN983" s="288">
        <f t="shared" si="2887"/>
        <v>0</v>
      </c>
      <c r="AO983" s="288">
        <f t="shared" si="2887"/>
        <v>0</v>
      </c>
      <c r="AP983" s="288">
        <f t="shared" si="2887"/>
        <v>0</v>
      </c>
      <c r="AQ983" s="288">
        <f t="shared" si="2887"/>
        <v>0</v>
      </c>
      <c r="AR983" s="288">
        <f t="shared" si="2887"/>
        <v>0</v>
      </c>
      <c r="AS983" s="334"/>
    </row>
    <row r="984" spans="2:45" ht="15">
      <c r="B984" s="321" t="s">
        <v>857</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763"/>
      <c r="AF984" s="763"/>
      <c r="AG984" s="288"/>
      <c r="AH984" s="288"/>
      <c r="AI984" s="288">
        <f t="shared" ref="AI984:AR984" si="2888">IF(AI799="kw",SUMPRODUCT($Q$801:$Q$961,$W$801:$W$961,AI801:AI961),SUMPRODUCT($I$801:$I$961,AI801:AI961))</f>
        <v>0</v>
      </c>
      <c r="AJ984" s="288">
        <f t="shared" si="2888"/>
        <v>0</v>
      </c>
      <c r="AK984" s="288">
        <f t="shared" si="2888"/>
        <v>0</v>
      </c>
      <c r="AL984" s="288">
        <f t="shared" si="2888"/>
        <v>0</v>
      </c>
      <c r="AM984" s="288">
        <f t="shared" si="2888"/>
        <v>0</v>
      </c>
      <c r="AN984" s="288">
        <f t="shared" si="2888"/>
        <v>0</v>
      </c>
      <c r="AO984" s="288">
        <f t="shared" si="2888"/>
        <v>0</v>
      </c>
      <c r="AP984" s="288">
        <f t="shared" si="2888"/>
        <v>0</v>
      </c>
      <c r="AQ984" s="288">
        <f t="shared" si="2888"/>
        <v>0</v>
      </c>
      <c r="AR984" s="288">
        <f t="shared" si="2888"/>
        <v>0</v>
      </c>
      <c r="AS984" s="334"/>
    </row>
    <row r="985" spans="2:45" ht="15">
      <c r="B985" s="321" t="s">
        <v>858</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763"/>
      <c r="AF985" s="763"/>
      <c r="AG985" s="288"/>
      <c r="AH985" s="288"/>
      <c r="AI985" s="288">
        <f t="shared" ref="AI985:AR985" si="2889">IF(AI799="kw",SUMPRODUCT($Q$801:$Q$961,$X$801:$X$961,AI801:AI961),SUMPRODUCT($J$801:$J$961,AI801:AI961))</f>
        <v>0</v>
      </c>
      <c r="AJ985" s="288">
        <f t="shared" si="2889"/>
        <v>0</v>
      </c>
      <c r="AK985" s="288">
        <f t="shared" si="2889"/>
        <v>0</v>
      </c>
      <c r="AL985" s="288">
        <f t="shared" si="2889"/>
        <v>0</v>
      </c>
      <c r="AM985" s="288">
        <f t="shared" si="2889"/>
        <v>0</v>
      </c>
      <c r="AN985" s="288">
        <f t="shared" si="2889"/>
        <v>0</v>
      </c>
      <c r="AO985" s="288">
        <f t="shared" si="2889"/>
        <v>0</v>
      </c>
      <c r="AP985" s="288">
        <f t="shared" si="2889"/>
        <v>0</v>
      </c>
      <c r="AQ985" s="288">
        <f t="shared" si="2889"/>
        <v>0</v>
      </c>
      <c r="AR985" s="288">
        <f t="shared" si="2889"/>
        <v>0</v>
      </c>
      <c r="AS985" s="334"/>
    </row>
    <row r="986" spans="2:45" ht="15">
      <c r="B986" s="321" t="s">
        <v>859</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763"/>
      <c r="AF986" s="763"/>
      <c r="AG986" s="288"/>
      <c r="AH986" s="288"/>
      <c r="AI986" s="288">
        <f t="shared" ref="AI986:AR986" si="2890">IF(AI799="kw",SUMPRODUCT($Q$801:$Q$961,$Y$801:$Y$961,AI801:AI961),SUMPRODUCT($K$801:$K$961,AI801:AI961))</f>
        <v>0</v>
      </c>
      <c r="AJ986" s="288">
        <f t="shared" si="2890"/>
        <v>0</v>
      </c>
      <c r="AK986" s="288">
        <f t="shared" si="2890"/>
        <v>0</v>
      </c>
      <c r="AL986" s="288">
        <f t="shared" si="2890"/>
        <v>0</v>
      </c>
      <c r="AM986" s="288">
        <f t="shared" si="2890"/>
        <v>0</v>
      </c>
      <c r="AN986" s="288">
        <f t="shared" si="2890"/>
        <v>0</v>
      </c>
      <c r="AO986" s="288">
        <f t="shared" si="2890"/>
        <v>0</v>
      </c>
      <c r="AP986" s="288">
        <f t="shared" si="2890"/>
        <v>0</v>
      </c>
      <c r="AQ986" s="288">
        <f t="shared" si="2890"/>
        <v>0</v>
      </c>
      <c r="AR986" s="288">
        <f t="shared" si="2890"/>
        <v>0</v>
      </c>
      <c r="AS986" s="334"/>
    </row>
    <row r="987" spans="2:45" ht="15">
      <c r="B987" s="436" t="s">
        <v>860</v>
      </c>
      <c r="C987" s="361"/>
      <c r="D987" s="380"/>
      <c r="E987" s="380"/>
      <c r="F987" s="380"/>
      <c r="G987" s="380"/>
      <c r="H987" s="380"/>
      <c r="I987" s="380"/>
      <c r="J987" s="380"/>
      <c r="K987" s="380"/>
      <c r="L987" s="380"/>
      <c r="M987" s="380"/>
      <c r="N987" s="380"/>
      <c r="O987" s="380"/>
      <c r="P987" s="380"/>
      <c r="Q987" s="380"/>
      <c r="R987" s="379"/>
      <c r="S987" s="380"/>
      <c r="T987" s="380"/>
      <c r="U987" s="380"/>
      <c r="V987" s="361"/>
      <c r="W987" s="381"/>
      <c r="X987" s="381"/>
      <c r="Y987" s="380"/>
      <c r="Z987" s="380"/>
      <c r="AA987" s="381"/>
      <c r="AB987" s="381"/>
      <c r="AC987" s="381"/>
      <c r="AD987" s="381"/>
      <c r="AE987" s="764"/>
      <c r="AF987" s="764"/>
      <c r="AG987" s="323"/>
      <c r="AH987" s="323"/>
      <c r="AI987" s="323">
        <f t="shared" ref="AI987:AR987" si="2891">IF(AI799="kw",SUMPRODUCT($Q$801:$Q$961,$Z$801:$Z$961,AI801:AI961),SUMPRODUCT($L$801:$L$961,AI801:AI961))</f>
        <v>0</v>
      </c>
      <c r="AJ987" s="323">
        <f t="shared" si="2891"/>
        <v>0</v>
      </c>
      <c r="AK987" s="323">
        <f t="shared" si="2891"/>
        <v>0</v>
      </c>
      <c r="AL987" s="323">
        <f t="shared" si="2891"/>
        <v>0</v>
      </c>
      <c r="AM987" s="323">
        <f t="shared" si="2891"/>
        <v>0</v>
      </c>
      <c r="AN987" s="323">
        <f t="shared" si="2891"/>
        <v>0</v>
      </c>
      <c r="AO987" s="323">
        <f t="shared" si="2891"/>
        <v>0</v>
      </c>
      <c r="AP987" s="323">
        <f t="shared" si="2891"/>
        <v>0</v>
      </c>
      <c r="AQ987" s="323">
        <f t="shared" si="2891"/>
        <v>0</v>
      </c>
      <c r="AR987" s="323">
        <f t="shared" si="2891"/>
        <v>0</v>
      </c>
      <c r="AS987" s="382"/>
    </row>
    <row r="988" spans="2:45" ht="18.75" customHeight="1">
      <c r="B988" s="364" t="s">
        <v>578</v>
      </c>
      <c r="C988" s="383"/>
      <c r="D988" s="384"/>
      <c r="E988" s="384"/>
      <c r="F988" s="384"/>
      <c r="G988" s="384"/>
      <c r="H988" s="384"/>
      <c r="I988" s="384"/>
      <c r="J988" s="384"/>
      <c r="K988" s="384"/>
      <c r="L988" s="384"/>
      <c r="M988" s="384"/>
      <c r="N988" s="384"/>
      <c r="O988" s="384"/>
      <c r="P988" s="384"/>
      <c r="Q988" s="384"/>
      <c r="R988" s="384"/>
      <c r="S988" s="384"/>
      <c r="T988" s="384"/>
      <c r="U988" s="384"/>
      <c r="V988" s="367"/>
      <c r="W988" s="368"/>
      <c r="X988" s="384"/>
      <c r="Y988" s="384"/>
      <c r="Z988" s="384"/>
      <c r="AA988" s="384"/>
      <c r="AB988" s="384"/>
      <c r="AC988" s="384"/>
      <c r="AD988" s="384"/>
      <c r="AE988" s="405"/>
      <c r="AF988" s="405"/>
      <c r="AG988" s="405"/>
      <c r="AH988" s="405"/>
      <c r="AI988" s="405"/>
      <c r="AJ988" s="405"/>
      <c r="AK988" s="405"/>
      <c r="AL988" s="405"/>
      <c r="AM988" s="405"/>
      <c r="AN988" s="405"/>
      <c r="AO988" s="405"/>
      <c r="AP988" s="405"/>
      <c r="AQ988" s="405"/>
      <c r="AR988" s="405"/>
      <c r="AS988" s="385"/>
    </row>
    <row r="989" spans="2:45" collapsed="1"/>
    <row r="991" spans="2:45" ht="15.6">
      <c r="B991" s="277" t="s">
        <v>340</v>
      </c>
      <c r="C991" s="278"/>
      <c r="D991" s="579" t="s">
        <v>523</v>
      </c>
      <c r="E991" s="250"/>
      <c r="F991" s="579"/>
      <c r="G991" s="250"/>
      <c r="H991" s="250"/>
      <c r="I991" s="250"/>
      <c r="J991" s="250"/>
      <c r="K991" s="250"/>
      <c r="L991" s="250"/>
      <c r="M991" s="250"/>
      <c r="N991" s="250"/>
      <c r="O991" s="250"/>
      <c r="P991" s="250"/>
      <c r="Q991" s="250"/>
      <c r="R991" s="278"/>
      <c r="S991" s="250"/>
      <c r="T991" s="250"/>
      <c r="U991" s="250"/>
      <c r="V991" s="250"/>
      <c r="W991" s="250"/>
      <c r="X991" s="250"/>
      <c r="Y991" s="250"/>
      <c r="Z991" s="250"/>
      <c r="AA991" s="250"/>
      <c r="AB991" s="250"/>
      <c r="AC991" s="250"/>
      <c r="AD991" s="250"/>
      <c r="AE991" s="267"/>
      <c r="AF991" s="264"/>
      <c r="AG991" s="264"/>
      <c r="AH991" s="264"/>
      <c r="AI991" s="264"/>
      <c r="AJ991" s="264"/>
      <c r="AK991" s="264"/>
      <c r="AL991" s="264"/>
      <c r="AM991" s="264"/>
      <c r="AN991" s="264"/>
      <c r="AO991" s="264"/>
      <c r="AP991" s="264"/>
      <c r="AQ991" s="264"/>
      <c r="AR991" s="264"/>
    </row>
    <row r="992" spans="2:45" ht="39.75" customHeight="1">
      <c r="B992" s="970" t="s">
        <v>211</v>
      </c>
      <c r="C992" s="972" t="s">
        <v>33</v>
      </c>
      <c r="D992" s="281" t="s">
        <v>421</v>
      </c>
      <c r="E992" s="976" t="s">
        <v>209</v>
      </c>
      <c r="F992" s="977"/>
      <c r="G992" s="977"/>
      <c r="H992" s="977"/>
      <c r="I992" s="977"/>
      <c r="J992" s="977"/>
      <c r="K992" s="977"/>
      <c r="L992" s="977"/>
      <c r="M992" s="977"/>
      <c r="N992" s="977"/>
      <c r="O992" s="977"/>
      <c r="P992" s="978"/>
      <c r="Q992" s="974" t="s">
        <v>213</v>
      </c>
      <c r="R992" s="281" t="s">
        <v>422</v>
      </c>
      <c r="S992" s="967" t="s">
        <v>212</v>
      </c>
      <c r="T992" s="968"/>
      <c r="U992" s="968"/>
      <c r="V992" s="968"/>
      <c r="W992" s="968"/>
      <c r="X992" s="968"/>
      <c r="Y992" s="968"/>
      <c r="Z992" s="968"/>
      <c r="AA992" s="968"/>
      <c r="AB992" s="968"/>
      <c r="AC992" s="968"/>
      <c r="AD992" s="979"/>
      <c r="AE992" s="967" t="s">
        <v>242</v>
      </c>
      <c r="AF992" s="968"/>
      <c r="AG992" s="968"/>
      <c r="AH992" s="968"/>
      <c r="AI992" s="968"/>
      <c r="AJ992" s="968"/>
      <c r="AK992" s="968"/>
      <c r="AL992" s="968"/>
      <c r="AM992" s="968"/>
      <c r="AN992" s="968"/>
      <c r="AO992" s="968"/>
      <c r="AP992" s="968"/>
      <c r="AQ992" s="968"/>
      <c r="AR992" s="968"/>
      <c r="AS992" s="969"/>
    </row>
    <row r="993" spans="1:45" ht="65.25" customHeight="1">
      <c r="B993" s="971"/>
      <c r="C993" s="973"/>
      <c r="D993" s="282">
        <v>2020</v>
      </c>
      <c r="E993" s="282">
        <v>2021</v>
      </c>
      <c r="F993" s="282">
        <v>2022</v>
      </c>
      <c r="G993" s="282">
        <v>2023</v>
      </c>
      <c r="H993" s="282">
        <v>2024</v>
      </c>
      <c r="I993" s="282">
        <v>2025</v>
      </c>
      <c r="J993" s="282">
        <v>2026</v>
      </c>
      <c r="K993" s="282">
        <v>2027</v>
      </c>
      <c r="L993" s="282">
        <v>2028</v>
      </c>
      <c r="M993" s="282">
        <v>2029</v>
      </c>
      <c r="N993" s="282">
        <v>2030</v>
      </c>
      <c r="O993" s="282">
        <v>2031</v>
      </c>
      <c r="P993" s="282">
        <v>2032</v>
      </c>
      <c r="Q993" s="975"/>
      <c r="R993" s="282">
        <v>2020</v>
      </c>
      <c r="S993" s="282">
        <v>2021</v>
      </c>
      <c r="T993" s="282">
        <v>2022</v>
      </c>
      <c r="U993" s="282">
        <v>2023</v>
      </c>
      <c r="V993" s="282">
        <v>2024</v>
      </c>
      <c r="W993" s="282">
        <v>2025</v>
      </c>
      <c r="X993" s="282">
        <v>2026</v>
      </c>
      <c r="Y993" s="282">
        <v>2027</v>
      </c>
      <c r="Z993" s="282">
        <v>2028</v>
      </c>
      <c r="AA993" s="282">
        <v>2029</v>
      </c>
      <c r="AB993" s="282">
        <v>2030</v>
      </c>
      <c r="AC993" s="282">
        <v>2031</v>
      </c>
      <c r="AD993" s="282">
        <v>2032</v>
      </c>
      <c r="AE993" s="282" t="str">
        <f>'1.  LRAMVA Summary'!$D$53</f>
        <v>Residential</v>
      </c>
      <c r="AF993" s="282" t="str">
        <f>'1.  LRAMVA Summary'!$E$53</f>
        <v>GS&lt;50 kW</v>
      </c>
      <c r="AG993" s="282" t="str">
        <f>'1.  LRAMVA Summary'!$F$53</f>
        <v>GS 50 TO 4,999 KW</v>
      </c>
      <c r="AH993" s="282" t="str">
        <f>'1.  LRAMVA Summary'!$G$53</f>
        <v>Street Lighting</v>
      </c>
      <c r="AI993" s="282" t="str">
        <f>'1.  LRAMVA Summary'!$H$53</f>
        <v/>
      </c>
      <c r="AJ993" s="282" t="str">
        <f>'1.  LRAMVA Summary'!$I$53</f>
        <v/>
      </c>
      <c r="AK993" s="282" t="str">
        <f>'1.  LRAMVA Summary'!$J$53</f>
        <v/>
      </c>
      <c r="AL993" s="282" t="str">
        <f>'1.  LRAMVA Summary'!$K$53</f>
        <v/>
      </c>
      <c r="AM993" s="282" t="str">
        <f>'1.  LRAMVA Summary'!$L$53</f>
        <v/>
      </c>
      <c r="AN993" s="282" t="str">
        <f>'1.  LRAMVA Summary'!$M$53</f>
        <v/>
      </c>
      <c r="AO993" s="282" t="str">
        <f>'1.  LRAMVA Summary'!$N$53</f>
        <v/>
      </c>
      <c r="AP993" s="282" t="str">
        <f>'1.  LRAMVA Summary'!$O$53</f>
        <v/>
      </c>
      <c r="AQ993" s="282" t="str">
        <f>'1.  LRAMVA Summary'!$P$53</f>
        <v/>
      </c>
      <c r="AR993" s="282" t="str">
        <f>'1.  LRAMVA Summary'!$Q$53</f>
        <v/>
      </c>
      <c r="AS993" s="284" t="str">
        <f>'1.  LRAMVA Summary'!$R$53</f>
        <v>Total</v>
      </c>
    </row>
    <row r="994" spans="1:45" ht="15" customHeight="1">
      <c r="A994" s="521"/>
      <c r="B994" s="507" t="s">
        <v>501</v>
      </c>
      <c r="C994" s="286"/>
      <c r="D994" s="286"/>
      <c r="E994" s="286"/>
      <c r="F994" s="286"/>
      <c r="G994" s="286"/>
      <c r="H994" s="286"/>
      <c r="I994" s="286"/>
      <c r="J994" s="286"/>
      <c r="K994" s="286"/>
      <c r="L994" s="286"/>
      <c r="M994" s="286"/>
      <c r="N994" s="286"/>
      <c r="O994" s="286"/>
      <c r="P994" s="286"/>
      <c r="Q994" s="287"/>
      <c r="R994" s="286"/>
      <c r="S994" s="286"/>
      <c r="T994" s="286"/>
      <c r="U994" s="286"/>
      <c r="V994" s="286"/>
      <c r="W994" s="286"/>
      <c r="X994" s="286"/>
      <c r="Y994" s="286"/>
      <c r="Z994" s="286"/>
      <c r="AA994" s="286"/>
      <c r="AB994" s="286"/>
      <c r="AC994" s="286"/>
      <c r="AD994" s="286"/>
      <c r="AE994" s="288" t="str">
        <f>'1.  LRAMVA Summary'!$D$54</f>
        <v>kWh</v>
      </c>
      <c r="AF994" s="288" t="str">
        <f>'1.  LRAMVA Summary'!$E$54</f>
        <v>kWh</v>
      </c>
      <c r="AG994" s="288" t="str">
        <f>'1.  LRAMVA Summary'!$F$54</f>
        <v>kW</v>
      </c>
      <c r="AH994" s="288" t="str">
        <f>'1.  LRAMVA Summary'!$G$54</f>
        <v>kW</v>
      </c>
      <c r="AI994" s="288">
        <f>'1.  LRAMVA Summary'!$H$54</f>
        <v>0</v>
      </c>
      <c r="AJ994" s="288">
        <f>'1.  LRAMVA Summary'!$I$54</f>
        <v>0</v>
      </c>
      <c r="AK994" s="288">
        <f>'1.  LRAMVA Summary'!$J$54</f>
        <v>0</v>
      </c>
      <c r="AL994" s="288">
        <f>'1.  LRAMVA Summary'!$K$54</f>
        <v>0</v>
      </c>
      <c r="AM994" s="288">
        <f>'1.  LRAMVA Summary'!$L$54</f>
        <v>0</v>
      </c>
      <c r="AN994" s="288">
        <f>'1.  LRAMVA Summary'!$M$54</f>
        <v>0</v>
      </c>
      <c r="AO994" s="288">
        <f>'1.  LRAMVA Summary'!$N$54</f>
        <v>0</v>
      </c>
      <c r="AP994" s="288">
        <f>'1.  LRAMVA Summary'!$O$54</f>
        <v>0</v>
      </c>
      <c r="AQ994" s="288">
        <f>'1.  LRAMVA Summary'!$P$54</f>
        <v>0</v>
      </c>
      <c r="AR994" s="288">
        <f>'1.  LRAMVA Summary'!$Q$54</f>
        <v>0</v>
      </c>
      <c r="AS994" s="289"/>
    </row>
    <row r="995" spans="1:45" ht="15" customHeight="1" outlineLevel="1">
      <c r="A995" s="521"/>
      <c r="B995" s="493" t="s">
        <v>494</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c r="AF995" s="288"/>
      <c r="AG995" s="288"/>
      <c r="AH995" s="288"/>
      <c r="AI995" s="288"/>
      <c r="AJ995" s="288"/>
      <c r="AK995" s="288"/>
      <c r="AL995" s="288"/>
      <c r="AM995" s="288"/>
      <c r="AN995" s="288"/>
      <c r="AO995" s="288"/>
      <c r="AP995" s="288"/>
      <c r="AQ995" s="288"/>
      <c r="AR995" s="288"/>
      <c r="AS995" s="289"/>
    </row>
    <row r="996" spans="1:45" ht="15" customHeight="1" outlineLevel="1">
      <c r="A996" s="521">
        <v>1</v>
      </c>
      <c r="B996" s="424" t="s">
        <v>95</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892">AF996</f>
        <v>0</v>
      </c>
      <c r="AG997" s="407">
        <f t="shared" ref="AG997" si="2893">AG996</f>
        <v>0</v>
      </c>
      <c r="AH997" s="407">
        <f t="shared" ref="AH997" si="2894">AH996</f>
        <v>0</v>
      </c>
      <c r="AI997" s="407">
        <f t="shared" ref="AI997" si="2895">AI996</f>
        <v>0</v>
      </c>
      <c r="AJ997" s="407">
        <f t="shared" ref="AJ997" si="2896">AJ996</f>
        <v>0</v>
      </c>
      <c r="AK997" s="407">
        <f t="shared" ref="AK997" si="2897">AK996</f>
        <v>0</v>
      </c>
      <c r="AL997" s="407">
        <f t="shared" ref="AL997" si="2898">AL996</f>
        <v>0</v>
      </c>
      <c r="AM997" s="407">
        <f t="shared" ref="AM997" si="2899">AM996</f>
        <v>0</v>
      </c>
      <c r="AN997" s="407">
        <f t="shared" ref="AN997" si="2900">AN996</f>
        <v>0</v>
      </c>
      <c r="AO997" s="407">
        <f t="shared" ref="AO997" si="2901">AO996</f>
        <v>0</v>
      </c>
      <c r="AP997" s="407">
        <f t="shared" ref="AP997" si="2902">AP996</f>
        <v>0</v>
      </c>
      <c r="AQ997" s="407">
        <f t="shared" ref="AQ997" si="2903">AQ996</f>
        <v>0</v>
      </c>
      <c r="AR997" s="407">
        <f t="shared" ref="AR997" si="2904">AR996</f>
        <v>0</v>
      </c>
      <c r="AS997" s="294"/>
    </row>
    <row r="998" spans="1:45" ht="15" customHeight="1" outlineLevel="1">
      <c r="A998" s="521"/>
      <c r="B998" s="295"/>
      <c r="C998" s="296"/>
      <c r="D998" s="296"/>
      <c r="E998" s="296"/>
      <c r="F998" s="296"/>
      <c r="G998" s="296"/>
      <c r="H998" s="296"/>
      <c r="I998" s="296"/>
      <c r="J998" s="740"/>
      <c r="K998" s="296"/>
      <c r="L998" s="296"/>
      <c r="M998" s="296"/>
      <c r="N998" s="296"/>
      <c r="O998" s="296"/>
      <c r="P998" s="296"/>
      <c r="Q998" s="297"/>
      <c r="R998" s="296"/>
      <c r="S998" s="296"/>
      <c r="T998" s="296"/>
      <c r="U998" s="296"/>
      <c r="V998" s="296"/>
      <c r="W998" s="296"/>
      <c r="X998" s="296"/>
      <c r="Y998" s="296"/>
      <c r="Z998" s="296"/>
      <c r="AA998" s="296"/>
      <c r="AB998" s="296"/>
      <c r="AC998" s="296"/>
      <c r="AD998" s="296"/>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2</v>
      </c>
      <c r="B999" s="424" t="s">
        <v>96</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05">AF999</f>
        <v>0</v>
      </c>
      <c r="AG1000" s="407">
        <f t="shared" ref="AG1000" si="2906">AG999</f>
        <v>0</v>
      </c>
      <c r="AH1000" s="407">
        <f t="shared" ref="AH1000" si="2907">AH999</f>
        <v>0</v>
      </c>
      <c r="AI1000" s="407">
        <f t="shared" ref="AI1000" si="2908">AI999</f>
        <v>0</v>
      </c>
      <c r="AJ1000" s="407">
        <f t="shared" ref="AJ1000" si="2909">AJ999</f>
        <v>0</v>
      </c>
      <c r="AK1000" s="407">
        <f t="shared" ref="AK1000" si="2910">AK999</f>
        <v>0</v>
      </c>
      <c r="AL1000" s="407">
        <f t="shared" ref="AL1000" si="2911">AL999</f>
        <v>0</v>
      </c>
      <c r="AM1000" s="407">
        <f t="shared" ref="AM1000" si="2912">AM999</f>
        <v>0</v>
      </c>
      <c r="AN1000" s="407">
        <f t="shared" ref="AN1000" si="2913">AN999</f>
        <v>0</v>
      </c>
      <c r="AO1000" s="407">
        <f t="shared" ref="AO1000" si="2914">AO999</f>
        <v>0</v>
      </c>
      <c r="AP1000" s="407">
        <f t="shared" ref="AP1000" si="2915">AP999</f>
        <v>0</v>
      </c>
      <c r="AQ1000" s="407">
        <f t="shared" ref="AQ1000" si="2916">AQ999</f>
        <v>0</v>
      </c>
      <c r="AR1000" s="407">
        <f t="shared" ref="AR1000" si="2917">AR999</f>
        <v>0</v>
      </c>
      <c r="AS1000" s="294"/>
    </row>
    <row r="1001" spans="1:45" ht="15" customHeight="1" outlineLevel="1">
      <c r="A1001" s="521"/>
      <c r="B1001" s="295"/>
      <c r="C1001" s="296"/>
      <c r="D1001" s="301"/>
      <c r="E1001" s="301"/>
      <c r="F1001" s="301"/>
      <c r="G1001" s="301"/>
      <c r="H1001" s="301"/>
      <c r="I1001" s="301"/>
      <c r="J1001" s="301"/>
      <c r="K1001" s="301"/>
      <c r="L1001" s="301"/>
      <c r="M1001" s="301"/>
      <c r="N1001" s="301"/>
      <c r="O1001" s="301"/>
      <c r="P1001" s="301"/>
      <c r="Q1001" s="297"/>
      <c r="R1001" s="301"/>
      <c r="S1001" s="301"/>
      <c r="T1001" s="301"/>
      <c r="U1001" s="301"/>
      <c r="V1001" s="301"/>
      <c r="W1001" s="301"/>
      <c r="X1001" s="301"/>
      <c r="Y1001" s="301"/>
      <c r="Z1001" s="301"/>
      <c r="AA1001" s="301"/>
      <c r="AB1001" s="301"/>
      <c r="AC1001" s="301"/>
      <c r="AD1001" s="301"/>
      <c r="AE1001" s="408"/>
      <c r="AF1001" s="409"/>
      <c r="AG1001" s="409"/>
      <c r="AH1001" s="409"/>
      <c r="AI1001" s="409"/>
      <c r="AJ1001" s="409"/>
      <c r="AK1001" s="409"/>
      <c r="AL1001" s="409"/>
      <c r="AM1001" s="409"/>
      <c r="AN1001" s="409"/>
      <c r="AO1001" s="409"/>
      <c r="AP1001" s="409"/>
      <c r="AQ1001" s="409"/>
      <c r="AR1001" s="409"/>
      <c r="AS1001" s="299"/>
    </row>
    <row r="1002" spans="1:45" ht="15" customHeight="1" outlineLevel="1">
      <c r="A1002" s="521">
        <v>3</v>
      </c>
      <c r="B1002" s="424" t="s">
        <v>97</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18">AF1002</f>
        <v>0</v>
      </c>
      <c r="AG1003" s="407">
        <f t="shared" ref="AG1003" si="2919">AG1002</f>
        <v>0</v>
      </c>
      <c r="AH1003" s="407">
        <f t="shared" ref="AH1003" si="2920">AH1002</f>
        <v>0</v>
      </c>
      <c r="AI1003" s="407">
        <f t="shared" ref="AI1003" si="2921">AI1002</f>
        <v>0</v>
      </c>
      <c r="AJ1003" s="407">
        <f t="shared" ref="AJ1003" si="2922">AJ1002</f>
        <v>0</v>
      </c>
      <c r="AK1003" s="407">
        <f t="shared" ref="AK1003" si="2923">AK1002</f>
        <v>0</v>
      </c>
      <c r="AL1003" s="407">
        <f t="shared" ref="AL1003" si="2924">AL1002</f>
        <v>0</v>
      </c>
      <c r="AM1003" s="407">
        <f t="shared" ref="AM1003" si="2925">AM1002</f>
        <v>0</v>
      </c>
      <c r="AN1003" s="407">
        <f t="shared" ref="AN1003" si="2926">AN1002</f>
        <v>0</v>
      </c>
      <c r="AO1003" s="407">
        <f t="shared" ref="AO1003" si="2927">AO1002</f>
        <v>0</v>
      </c>
      <c r="AP1003" s="407">
        <f t="shared" ref="AP1003" si="2928">AP1002</f>
        <v>0</v>
      </c>
      <c r="AQ1003" s="407">
        <f t="shared" ref="AQ1003" si="2929">AQ1002</f>
        <v>0</v>
      </c>
      <c r="AR1003" s="407">
        <f t="shared" ref="AR1003" si="2930">AR1002</f>
        <v>0</v>
      </c>
      <c r="AS1003" s="294"/>
    </row>
    <row r="1004" spans="1:45" ht="15" customHeight="1" outlineLevel="1">
      <c r="A1004" s="521"/>
      <c r="B1004" s="291"/>
      <c r="C1004" s="302"/>
      <c r="D1004" s="288"/>
      <c r="E1004" s="288"/>
      <c r="F1004" s="288"/>
      <c r="G1004" s="288"/>
      <c r="H1004" s="288"/>
      <c r="I1004" s="288"/>
      <c r="J1004" s="288"/>
      <c r="K1004" s="288"/>
      <c r="L1004" s="288"/>
      <c r="M1004" s="288"/>
      <c r="N1004" s="288"/>
      <c r="O1004" s="288"/>
      <c r="P1004" s="288"/>
      <c r="Q1004" s="288"/>
      <c r="R1004" s="288"/>
      <c r="S1004" s="288"/>
      <c r="T1004" s="288"/>
      <c r="U1004" s="288"/>
      <c r="V1004" s="288"/>
      <c r="W1004" s="288"/>
      <c r="X1004" s="288"/>
      <c r="Y1004" s="288"/>
      <c r="Z1004" s="288"/>
      <c r="AA1004" s="288"/>
      <c r="AB1004" s="288"/>
      <c r="AC1004" s="288"/>
      <c r="AD1004" s="288"/>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4</v>
      </c>
      <c r="B1005" s="509" t="s">
        <v>653</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31">AF1005</f>
        <v>0</v>
      </c>
      <c r="AG1006" s="407">
        <f t="shared" ref="AG1006" si="2932">AG1005</f>
        <v>0</v>
      </c>
      <c r="AH1006" s="407">
        <f t="shared" ref="AH1006" si="2933">AH1005</f>
        <v>0</v>
      </c>
      <c r="AI1006" s="407">
        <f t="shared" ref="AI1006" si="2934">AI1005</f>
        <v>0</v>
      </c>
      <c r="AJ1006" s="407">
        <f t="shared" ref="AJ1006" si="2935">AJ1005</f>
        <v>0</v>
      </c>
      <c r="AK1006" s="407">
        <f t="shared" ref="AK1006" si="2936">AK1005</f>
        <v>0</v>
      </c>
      <c r="AL1006" s="407">
        <f t="shared" ref="AL1006" si="2937">AL1005</f>
        <v>0</v>
      </c>
      <c r="AM1006" s="407">
        <f t="shared" ref="AM1006" si="2938">AM1005</f>
        <v>0</v>
      </c>
      <c r="AN1006" s="407">
        <f t="shared" ref="AN1006" si="2939">AN1005</f>
        <v>0</v>
      </c>
      <c r="AO1006" s="407">
        <f t="shared" ref="AO1006" si="2940">AO1005</f>
        <v>0</v>
      </c>
      <c r="AP1006" s="407">
        <f t="shared" ref="AP1006" si="2941">AP1005</f>
        <v>0</v>
      </c>
      <c r="AQ1006" s="407">
        <f t="shared" ref="AQ1006" si="2942">AQ1005</f>
        <v>0</v>
      </c>
      <c r="AR1006" s="407">
        <f t="shared" ref="AR1006" si="2943">AR1005</f>
        <v>0</v>
      </c>
      <c r="AS1006" s="294"/>
    </row>
    <row r="1007" spans="1:45" ht="15" customHeight="1" outlineLevel="1">
      <c r="A1007" s="521"/>
      <c r="B1007" s="291"/>
      <c r="C1007" s="302"/>
      <c r="D1007" s="301"/>
      <c r="E1007" s="301"/>
      <c r="F1007" s="301"/>
      <c r="G1007" s="301"/>
      <c r="H1007" s="301"/>
      <c r="I1007" s="301"/>
      <c r="J1007" s="301"/>
      <c r="K1007" s="301"/>
      <c r="L1007" s="301"/>
      <c r="M1007" s="301"/>
      <c r="N1007" s="301"/>
      <c r="O1007" s="301"/>
      <c r="P1007" s="301"/>
      <c r="Q1007" s="288"/>
      <c r="R1007" s="301"/>
      <c r="S1007" s="301"/>
      <c r="T1007" s="301"/>
      <c r="U1007" s="301"/>
      <c r="V1007" s="301"/>
      <c r="W1007" s="301"/>
      <c r="X1007" s="301"/>
      <c r="Y1007" s="301"/>
      <c r="Z1007" s="301"/>
      <c r="AA1007" s="301"/>
      <c r="AB1007" s="301"/>
      <c r="AC1007" s="301"/>
      <c r="AD1007" s="301"/>
      <c r="AE1007" s="408"/>
      <c r="AF1007" s="408"/>
      <c r="AG1007" s="408"/>
      <c r="AH1007" s="408"/>
      <c r="AI1007" s="408"/>
      <c r="AJ1007" s="408"/>
      <c r="AK1007" s="408"/>
      <c r="AL1007" s="408"/>
      <c r="AM1007" s="408"/>
      <c r="AN1007" s="408"/>
      <c r="AO1007" s="408"/>
      <c r="AP1007" s="408"/>
      <c r="AQ1007" s="408"/>
      <c r="AR1007" s="408"/>
      <c r="AS1007" s="303"/>
    </row>
    <row r="1008" spans="1:45" ht="15" customHeight="1" outlineLevel="1">
      <c r="A1008" s="521">
        <v>5</v>
      </c>
      <c r="B1008" s="424" t="s">
        <v>98</v>
      </c>
      <c r="C1008" s="288" t="s">
        <v>25</v>
      </c>
      <c r="D1008" s="292"/>
      <c r="E1008" s="292"/>
      <c r="F1008" s="292"/>
      <c r="G1008" s="292"/>
      <c r="H1008" s="292"/>
      <c r="I1008" s="292"/>
      <c r="J1008" s="292"/>
      <c r="K1008" s="292"/>
      <c r="L1008" s="292"/>
      <c r="M1008" s="292"/>
      <c r="N1008" s="292"/>
      <c r="O1008" s="292"/>
      <c r="P1008" s="292"/>
      <c r="Q1008" s="288"/>
      <c r="R1008" s="292"/>
      <c r="S1008" s="292"/>
      <c r="T1008" s="292"/>
      <c r="U1008" s="292"/>
      <c r="V1008" s="292"/>
      <c r="W1008" s="292"/>
      <c r="X1008" s="292"/>
      <c r="Y1008" s="292"/>
      <c r="Z1008" s="292"/>
      <c r="AA1008" s="292"/>
      <c r="AB1008" s="292"/>
      <c r="AC1008" s="292"/>
      <c r="AD1008" s="292"/>
      <c r="AE1008" s="411"/>
      <c r="AF1008" s="411"/>
      <c r="AG1008" s="411"/>
      <c r="AH1008" s="411"/>
      <c r="AI1008" s="411"/>
      <c r="AJ1008" s="411"/>
      <c r="AK1008" s="411"/>
      <c r="AL1008" s="406"/>
      <c r="AM1008" s="406"/>
      <c r="AN1008" s="406"/>
      <c r="AO1008" s="406"/>
      <c r="AP1008" s="406"/>
      <c r="AQ1008" s="406"/>
      <c r="AR1008" s="406"/>
      <c r="AS1008" s="293">
        <f>SUM(AE1008:AR1008)</f>
        <v>0</v>
      </c>
    </row>
    <row r="1009" spans="1:45" ht="15" customHeight="1" outlineLevel="1">
      <c r="A1009" s="521"/>
      <c r="B1009" s="291" t="s">
        <v>345</v>
      </c>
      <c r="C1009" s="288" t="s">
        <v>163</v>
      </c>
      <c r="D1009" s="292"/>
      <c r="E1009" s="292"/>
      <c r="F1009" s="292"/>
      <c r="G1009" s="292"/>
      <c r="H1009" s="292"/>
      <c r="I1009" s="292"/>
      <c r="J1009" s="292"/>
      <c r="K1009" s="292"/>
      <c r="L1009" s="292"/>
      <c r="M1009" s="292"/>
      <c r="N1009" s="292"/>
      <c r="O1009" s="292"/>
      <c r="P1009" s="292"/>
      <c r="Q1009" s="464"/>
      <c r="R1009" s="292"/>
      <c r="S1009" s="292"/>
      <c r="T1009" s="292"/>
      <c r="U1009" s="292"/>
      <c r="V1009" s="292"/>
      <c r="W1009" s="292"/>
      <c r="X1009" s="292"/>
      <c r="Y1009" s="292"/>
      <c r="Z1009" s="292"/>
      <c r="AA1009" s="292"/>
      <c r="AB1009" s="292"/>
      <c r="AC1009" s="292"/>
      <c r="AD1009" s="292"/>
      <c r="AE1009" s="407">
        <f>AE1008</f>
        <v>0</v>
      </c>
      <c r="AF1009" s="407">
        <f t="shared" ref="AF1009" si="2944">AF1008</f>
        <v>0</v>
      </c>
      <c r="AG1009" s="407">
        <f t="shared" ref="AG1009" si="2945">AG1008</f>
        <v>0</v>
      </c>
      <c r="AH1009" s="407">
        <f t="shared" ref="AH1009" si="2946">AH1008</f>
        <v>0</v>
      </c>
      <c r="AI1009" s="407">
        <f t="shared" ref="AI1009" si="2947">AI1008</f>
        <v>0</v>
      </c>
      <c r="AJ1009" s="407">
        <f t="shared" ref="AJ1009" si="2948">AJ1008</f>
        <v>0</v>
      </c>
      <c r="AK1009" s="407">
        <f t="shared" ref="AK1009" si="2949">AK1008</f>
        <v>0</v>
      </c>
      <c r="AL1009" s="407">
        <f t="shared" ref="AL1009" si="2950">AL1008</f>
        <v>0</v>
      </c>
      <c r="AM1009" s="407">
        <f t="shared" ref="AM1009" si="2951">AM1008</f>
        <v>0</v>
      </c>
      <c r="AN1009" s="407">
        <f t="shared" ref="AN1009" si="2952">AN1008</f>
        <v>0</v>
      </c>
      <c r="AO1009" s="407">
        <f t="shared" ref="AO1009" si="2953">AO1008</f>
        <v>0</v>
      </c>
      <c r="AP1009" s="407">
        <f t="shared" ref="AP1009" si="2954">AP1008</f>
        <v>0</v>
      </c>
      <c r="AQ1009" s="407">
        <f t="shared" ref="AQ1009" si="2955">AQ1008</f>
        <v>0</v>
      </c>
      <c r="AR1009" s="407">
        <f t="shared" ref="AR1009" si="2956">AR1008</f>
        <v>0</v>
      </c>
      <c r="AS1009" s="294"/>
    </row>
    <row r="1010" spans="1:45" ht="15" customHeight="1" outlineLevel="1">
      <c r="A1010" s="521"/>
      <c r="B1010" s="291"/>
      <c r="C1010" s="288"/>
      <c r="D1010" s="288"/>
      <c r="E1010" s="288"/>
      <c r="F1010" s="288"/>
      <c r="G1010" s="288"/>
      <c r="H1010" s="288"/>
      <c r="I1010" s="288"/>
      <c r="J1010" s="288"/>
      <c r="K1010" s="288"/>
      <c r="L1010" s="288"/>
      <c r="M1010" s="288"/>
      <c r="N1010" s="288"/>
      <c r="O1010" s="288"/>
      <c r="P1010" s="288"/>
      <c r="Q1010" s="288"/>
      <c r="R1010" s="288"/>
      <c r="S1010" s="288"/>
      <c r="T1010" s="288"/>
      <c r="U1010" s="288"/>
      <c r="V1010" s="288"/>
      <c r="W1010" s="288"/>
      <c r="X1010" s="288"/>
      <c r="Y1010" s="288"/>
      <c r="Z1010" s="288"/>
      <c r="AA1010" s="288"/>
      <c r="AB1010" s="288"/>
      <c r="AC1010" s="288"/>
      <c r="AD1010" s="288"/>
      <c r="AE1010" s="418"/>
      <c r="AF1010" s="419"/>
      <c r="AG1010" s="419"/>
      <c r="AH1010" s="419"/>
      <c r="AI1010" s="419"/>
      <c r="AJ1010" s="419"/>
      <c r="AK1010" s="419"/>
      <c r="AL1010" s="419"/>
      <c r="AM1010" s="419"/>
      <c r="AN1010" s="419"/>
      <c r="AO1010" s="419"/>
      <c r="AP1010" s="419"/>
      <c r="AQ1010" s="419"/>
      <c r="AR1010" s="419"/>
      <c r="AS1010" s="294"/>
    </row>
    <row r="1011" spans="1:45" ht="15.6" outlineLevel="1">
      <c r="A1011" s="521"/>
      <c r="B1011" s="316" t="s">
        <v>495</v>
      </c>
      <c r="C1011" s="286"/>
      <c r="D1011" s="286"/>
      <c r="E1011" s="286"/>
      <c r="F1011" s="286"/>
      <c r="G1011" s="286"/>
      <c r="H1011" s="286"/>
      <c r="I1011" s="286"/>
      <c r="J1011" s="286"/>
      <c r="K1011" s="286"/>
      <c r="L1011" s="286"/>
      <c r="M1011" s="286"/>
      <c r="N1011" s="286"/>
      <c r="O1011" s="286"/>
      <c r="P1011" s="286"/>
      <c r="Q1011" s="287"/>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289"/>
    </row>
    <row r="1012" spans="1:45" ht="15" customHeight="1" outlineLevel="1">
      <c r="A1012" s="521">
        <v>6</v>
      </c>
      <c r="B1012" s="424" t="s">
        <v>99</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57">AF1012</f>
        <v>0</v>
      </c>
      <c r="AG1013" s="407">
        <f t="shared" ref="AG1013" si="2958">AG1012</f>
        <v>0</v>
      </c>
      <c r="AH1013" s="407">
        <f t="shared" ref="AH1013" si="2959">AH1012</f>
        <v>0</v>
      </c>
      <c r="AI1013" s="407">
        <f t="shared" ref="AI1013" si="2960">AI1012</f>
        <v>0</v>
      </c>
      <c r="AJ1013" s="407">
        <f t="shared" ref="AJ1013" si="2961">AJ1012</f>
        <v>0</v>
      </c>
      <c r="AK1013" s="407">
        <f t="shared" ref="AK1013" si="2962">AK1012</f>
        <v>0</v>
      </c>
      <c r="AL1013" s="407">
        <f t="shared" ref="AL1013" si="2963">AL1012</f>
        <v>0</v>
      </c>
      <c r="AM1013" s="407">
        <f t="shared" ref="AM1013" si="2964">AM1012</f>
        <v>0</v>
      </c>
      <c r="AN1013" s="407">
        <f t="shared" ref="AN1013" si="2965">AN1012</f>
        <v>0</v>
      </c>
      <c r="AO1013" s="407">
        <f t="shared" ref="AO1013" si="2966">AO1012</f>
        <v>0</v>
      </c>
      <c r="AP1013" s="407">
        <f t="shared" ref="AP1013" si="2967">AP1012</f>
        <v>0</v>
      </c>
      <c r="AQ1013" s="407">
        <f t="shared" ref="AQ1013" si="2968">AQ1012</f>
        <v>0</v>
      </c>
      <c r="AR1013" s="407">
        <f t="shared" ref="AR1013" si="2969">AR1012</f>
        <v>0</v>
      </c>
      <c r="AS1013" s="308"/>
    </row>
    <row r="1014" spans="1:45" ht="15" customHeight="1" outlineLevel="1">
      <c r="A1014" s="521"/>
      <c r="B1014" s="307"/>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2"/>
      <c r="AG1014" s="412"/>
      <c r="AH1014" s="412"/>
      <c r="AI1014" s="412"/>
      <c r="AJ1014" s="412"/>
      <c r="AK1014" s="412"/>
      <c r="AL1014" s="412"/>
      <c r="AM1014" s="412"/>
      <c r="AN1014" s="412"/>
      <c r="AO1014" s="412"/>
      <c r="AP1014" s="412"/>
      <c r="AQ1014" s="412"/>
      <c r="AR1014" s="412"/>
      <c r="AS1014" s="310"/>
    </row>
    <row r="1015" spans="1:45" ht="15" customHeight="1" outlineLevel="1">
      <c r="A1015" s="521">
        <v>7</v>
      </c>
      <c r="B1015" s="424" t="s">
        <v>100</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70">AF1015</f>
        <v>0</v>
      </c>
      <c r="AG1016" s="407">
        <f t="shared" ref="AG1016" si="2971">AG1015</f>
        <v>0</v>
      </c>
      <c r="AH1016" s="407">
        <f t="shared" ref="AH1016" si="2972">AH1015</f>
        <v>0</v>
      </c>
      <c r="AI1016" s="407">
        <f t="shared" ref="AI1016" si="2973">AI1015</f>
        <v>0</v>
      </c>
      <c r="AJ1016" s="407">
        <f t="shared" ref="AJ1016" si="2974">AJ1015</f>
        <v>0</v>
      </c>
      <c r="AK1016" s="407">
        <f t="shared" ref="AK1016" si="2975">AK1015</f>
        <v>0</v>
      </c>
      <c r="AL1016" s="407">
        <f t="shared" ref="AL1016" si="2976">AL1015</f>
        <v>0</v>
      </c>
      <c r="AM1016" s="407">
        <f t="shared" ref="AM1016" si="2977">AM1015</f>
        <v>0</v>
      </c>
      <c r="AN1016" s="407">
        <f t="shared" ref="AN1016" si="2978">AN1015</f>
        <v>0</v>
      </c>
      <c r="AO1016" s="407">
        <f t="shared" ref="AO1016" si="2979">AO1015</f>
        <v>0</v>
      </c>
      <c r="AP1016" s="407">
        <f t="shared" ref="AP1016" si="2980">AP1015</f>
        <v>0</v>
      </c>
      <c r="AQ1016" s="407">
        <f t="shared" ref="AQ1016" si="2981">AQ1015</f>
        <v>0</v>
      </c>
      <c r="AR1016" s="407">
        <f t="shared" ref="AR1016" si="2982">AR1015</f>
        <v>0</v>
      </c>
      <c r="AS1016" s="308"/>
    </row>
    <row r="1017" spans="1:45" ht="15" customHeight="1" outlineLevel="1">
      <c r="A1017" s="521"/>
      <c r="B1017" s="311"/>
      <c r="C1017" s="309"/>
      <c r="D1017" s="288"/>
      <c r="E1017" s="288"/>
      <c r="F1017" s="288"/>
      <c r="G1017" s="288"/>
      <c r="H1017" s="288"/>
      <c r="I1017" s="288"/>
      <c r="J1017" s="288"/>
      <c r="K1017" s="288"/>
      <c r="L1017" s="288"/>
      <c r="M1017" s="288"/>
      <c r="N1017" s="288"/>
      <c r="O1017" s="288"/>
      <c r="P1017" s="288"/>
      <c r="Q1017" s="288"/>
      <c r="R1017" s="288"/>
      <c r="S1017" s="288"/>
      <c r="T1017" s="288"/>
      <c r="U1017" s="288"/>
      <c r="V1017" s="288"/>
      <c r="W1017" s="288"/>
      <c r="X1017" s="288"/>
      <c r="Y1017" s="288"/>
      <c r="Z1017" s="288"/>
      <c r="AA1017" s="288"/>
      <c r="AB1017" s="288"/>
      <c r="AC1017" s="288"/>
      <c r="AD1017" s="288"/>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8</v>
      </c>
      <c r="B1018" s="424" t="s">
        <v>101</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83">AF1018</f>
        <v>0</v>
      </c>
      <c r="AG1019" s="407">
        <f t="shared" ref="AG1019" si="2984">AG1018</f>
        <v>0</v>
      </c>
      <c r="AH1019" s="407">
        <f t="shared" ref="AH1019" si="2985">AH1018</f>
        <v>0</v>
      </c>
      <c r="AI1019" s="407">
        <f t="shared" ref="AI1019" si="2986">AI1018</f>
        <v>0</v>
      </c>
      <c r="AJ1019" s="407">
        <f t="shared" ref="AJ1019" si="2987">AJ1018</f>
        <v>0</v>
      </c>
      <c r="AK1019" s="407">
        <f t="shared" ref="AK1019" si="2988">AK1018</f>
        <v>0</v>
      </c>
      <c r="AL1019" s="407">
        <f t="shared" ref="AL1019" si="2989">AL1018</f>
        <v>0</v>
      </c>
      <c r="AM1019" s="407">
        <f t="shared" ref="AM1019" si="2990">AM1018</f>
        <v>0</v>
      </c>
      <c r="AN1019" s="407">
        <f t="shared" ref="AN1019" si="2991">AN1018</f>
        <v>0</v>
      </c>
      <c r="AO1019" s="407">
        <f t="shared" ref="AO1019" si="2992">AO1018</f>
        <v>0</v>
      </c>
      <c r="AP1019" s="407">
        <f t="shared" ref="AP1019" si="2993">AP1018</f>
        <v>0</v>
      </c>
      <c r="AQ1019" s="407">
        <f t="shared" ref="AQ1019" si="2994">AQ1018</f>
        <v>0</v>
      </c>
      <c r="AR1019" s="407">
        <f t="shared" ref="AR1019" si="2995">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3"/>
      <c r="AG1020" s="412"/>
      <c r="AH1020" s="412"/>
      <c r="AI1020" s="412"/>
      <c r="AJ1020" s="412"/>
      <c r="AK1020" s="412"/>
      <c r="AL1020" s="412"/>
      <c r="AM1020" s="412"/>
      <c r="AN1020" s="412"/>
      <c r="AO1020" s="412"/>
      <c r="AP1020" s="412"/>
      <c r="AQ1020" s="412"/>
      <c r="AR1020" s="412"/>
      <c r="AS1020" s="310"/>
    </row>
    <row r="1021" spans="1:45" ht="15" customHeight="1" outlineLevel="1">
      <c r="A1021" s="521">
        <v>9</v>
      </c>
      <c r="B1021" s="424" t="s">
        <v>102</v>
      </c>
      <c r="C1021" s="288" t="s">
        <v>25</v>
      </c>
      <c r="D1021" s="292"/>
      <c r="E1021" s="292"/>
      <c r="F1021" s="292"/>
      <c r="G1021" s="292"/>
      <c r="H1021" s="292"/>
      <c r="I1021" s="292"/>
      <c r="J1021" s="292"/>
      <c r="K1021" s="292"/>
      <c r="L1021" s="292"/>
      <c r="M1021" s="292"/>
      <c r="N1021" s="292"/>
      <c r="O1021" s="292"/>
      <c r="P1021" s="292"/>
      <c r="Q1021" s="292">
        <v>12</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12</v>
      </c>
      <c r="R1022" s="292"/>
      <c r="S1022" s="292"/>
      <c r="T1022" s="292"/>
      <c r="U1022" s="292"/>
      <c r="V1022" s="292"/>
      <c r="W1022" s="292"/>
      <c r="X1022" s="292"/>
      <c r="Y1022" s="292"/>
      <c r="Z1022" s="292"/>
      <c r="AA1022" s="292"/>
      <c r="AB1022" s="292"/>
      <c r="AC1022" s="292"/>
      <c r="AD1022" s="292"/>
      <c r="AE1022" s="407">
        <f>AE1021</f>
        <v>0</v>
      </c>
      <c r="AF1022" s="407">
        <f t="shared" ref="AF1022" si="2996">AF1021</f>
        <v>0</v>
      </c>
      <c r="AG1022" s="407">
        <f t="shared" ref="AG1022" si="2997">AG1021</f>
        <v>0</v>
      </c>
      <c r="AH1022" s="407">
        <f t="shared" ref="AH1022" si="2998">AH1021</f>
        <v>0</v>
      </c>
      <c r="AI1022" s="407">
        <f t="shared" ref="AI1022" si="2999">AI1021</f>
        <v>0</v>
      </c>
      <c r="AJ1022" s="407">
        <f t="shared" ref="AJ1022" si="3000">AJ1021</f>
        <v>0</v>
      </c>
      <c r="AK1022" s="407">
        <f t="shared" ref="AK1022" si="3001">AK1021</f>
        <v>0</v>
      </c>
      <c r="AL1022" s="407">
        <f t="shared" ref="AL1022" si="3002">AL1021</f>
        <v>0</v>
      </c>
      <c r="AM1022" s="407">
        <f t="shared" ref="AM1022" si="3003">AM1021</f>
        <v>0</v>
      </c>
      <c r="AN1022" s="407">
        <f t="shared" ref="AN1022" si="3004">AN1021</f>
        <v>0</v>
      </c>
      <c r="AO1022" s="407">
        <f t="shared" ref="AO1022" si="3005">AO1021</f>
        <v>0</v>
      </c>
      <c r="AP1022" s="407">
        <f t="shared" ref="AP1022" si="3006">AP1021</f>
        <v>0</v>
      </c>
      <c r="AQ1022" s="407">
        <f t="shared" ref="AQ1022" si="3007">AQ1021</f>
        <v>0</v>
      </c>
      <c r="AR1022" s="407">
        <f t="shared" ref="AR1022" si="3008">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2"/>
      <c r="AG1023" s="412"/>
      <c r="AH1023" s="412"/>
      <c r="AI1023" s="412"/>
      <c r="AJ1023" s="412"/>
      <c r="AK1023" s="412"/>
      <c r="AL1023" s="412"/>
      <c r="AM1023" s="412"/>
      <c r="AN1023" s="412"/>
      <c r="AO1023" s="412"/>
      <c r="AP1023" s="412"/>
      <c r="AQ1023" s="412"/>
      <c r="AR1023" s="412"/>
      <c r="AS1023" s="310"/>
    </row>
    <row r="1024" spans="1:45" ht="15" customHeight="1" outlineLevel="1">
      <c r="A1024" s="521">
        <v>10</v>
      </c>
      <c r="B1024" s="424" t="s">
        <v>103</v>
      </c>
      <c r="C1024" s="288" t="s">
        <v>25</v>
      </c>
      <c r="D1024" s="292"/>
      <c r="E1024" s="292"/>
      <c r="F1024" s="292"/>
      <c r="G1024" s="292"/>
      <c r="H1024" s="292"/>
      <c r="I1024" s="292"/>
      <c r="J1024" s="292"/>
      <c r="K1024" s="292"/>
      <c r="L1024" s="292"/>
      <c r="M1024" s="292"/>
      <c r="N1024" s="292"/>
      <c r="O1024" s="292"/>
      <c r="P1024" s="292"/>
      <c r="Q1024" s="292">
        <v>3</v>
      </c>
      <c r="R1024" s="292"/>
      <c r="S1024" s="292"/>
      <c r="T1024" s="292"/>
      <c r="U1024" s="292"/>
      <c r="V1024" s="292"/>
      <c r="W1024" s="292"/>
      <c r="X1024" s="292"/>
      <c r="Y1024" s="292"/>
      <c r="Z1024" s="292"/>
      <c r="AA1024" s="292"/>
      <c r="AB1024" s="292"/>
      <c r="AC1024" s="292"/>
      <c r="AD1024" s="292"/>
      <c r="AE1024" s="411"/>
      <c r="AF1024" s="411"/>
      <c r="AG1024" s="411"/>
      <c r="AH1024" s="411"/>
      <c r="AI1024" s="411"/>
      <c r="AJ1024" s="411"/>
      <c r="AK1024" s="411"/>
      <c r="AL1024" s="411"/>
      <c r="AM1024" s="411"/>
      <c r="AN1024" s="411"/>
      <c r="AO1024" s="411"/>
      <c r="AP1024" s="411"/>
      <c r="AQ1024" s="411"/>
      <c r="AR1024" s="411"/>
      <c r="AS1024" s="293">
        <f>SUM(AE1024:AR1024)</f>
        <v>0</v>
      </c>
    </row>
    <row r="1025" spans="1:46" ht="15" customHeight="1" outlineLevel="1">
      <c r="A1025" s="521"/>
      <c r="B1025" s="291" t="s">
        <v>345</v>
      </c>
      <c r="C1025" s="288" t="s">
        <v>163</v>
      </c>
      <c r="D1025" s="292"/>
      <c r="E1025" s="292"/>
      <c r="F1025" s="292"/>
      <c r="G1025" s="292"/>
      <c r="H1025" s="292"/>
      <c r="I1025" s="292"/>
      <c r="J1025" s="292"/>
      <c r="K1025" s="292"/>
      <c r="L1025" s="292"/>
      <c r="M1025" s="292"/>
      <c r="N1025" s="292"/>
      <c r="O1025" s="292"/>
      <c r="P1025" s="292"/>
      <c r="Q1025" s="292">
        <f>Q1024</f>
        <v>3</v>
      </c>
      <c r="R1025" s="292"/>
      <c r="S1025" s="292"/>
      <c r="T1025" s="292"/>
      <c r="U1025" s="292"/>
      <c r="V1025" s="292"/>
      <c r="W1025" s="292"/>
      <c r="X1025" s="292"/>
      <c r="Y1025" s="292"/>
      <c r="Z1025" s="292"/>
      <c r="AA1025" s="292"/>
      <c r="AB1025" s="292"/>
      <c r="AC1025" s="292"/>
      <c r="AD1025" s="292"/>
      <c r="AE1025" s="407">
        <f>AE1024</f>
        <v>0</v>
      </c>
      <c r="AF1025" s="407">
        <f t="shared" ref="AF1025" si="3009">AF1024</f>
        <v>0</v>
      </c>
      <c r="AG1025" s="407">
        <f t="shared" ref="AG1025" si="3010">AG1024</f>
        <v>0</v>
      </c>
      <c r="AH1025" s="407">
        <f t="shared" ref="AH1025" si="3011">AH1024</f>
        <v>0</v>
      </c>
      <c r="AI1025" s="407">
        <f t="shared" ref="AI1025" si="3012">AI1024</f>
        <v>0</v>
      </c>
      <c r="AJ1025" s="407">
        <f t="shared" ref="AJ1025" si="3013">AJ1024</f>
        <v>0</v>
      </c>
      <c r="AK1025" s="407">
        <f t="shared" ref="AK1025" si="3014">AK1024</f>
        <v>0</v>
      </c>
      <c r="AL1025" s="407">
        <f t="shared" ref="AL1025" si="3015">AL1024</f>
        <v>0</v>
      </c>
      <c r="AM1025" s="407">
        <f t="shared" ref="AM1025" si="3016">AM1024</f>
        <v>0</v>
      </c>
      <c r="AN1025" s="407">
        <f t="shared" ref="AN1025" si="3017">AN1024</f>
        <v>0</v>
      </c>
      <c r="AO1025" s="407">
        <f t="shared" ref="AO1025" si="3018">AO1024</f>
        <v>0</v>
      </c>
      <c r="AP1025" s="407">
        <f t="shared" ref="AP1025" si="3019">AP1024</f>
        <v>0</v>
      </c>
      <c r="AQ1025" s="407">
        <f t="shared" ref="AQ1025" si="3020">AQ1024</f>
        <v>0</v>
      </c>
      <c r="AR1025" s="407">
        <f t="shared" ref="AR1025" si="3021">AR1024</f>
        <v>0</v>
      </c>
      <c r="AS1025" s="308"/>
    </row>
    <row r="1026" spans="1:46" ht="15" customHeight="1" outlineLevel="1">
      <c r="A1026" s="521"/>
      <c r="B1026" s="311"/>
      <c r="C1026" s="309"/>
      <c r="D1026" s="313"/>
      <c r="E1026" s="313"/>
      <c r="F1026" s="313"/>
      <c r="G1026" s="313"/>
      <c r="H1026" s="313"/>
      <c r="I1026" s="313"/>
      <c r="J1026" s="313"/>
      <c r="K1026" s="313"/>
      <c r="L1026" s="313"/>
      <c r="M1026" s="313"/>
      <c r="N1026" s="313"/>
      <c r="O1026" s="313"/>
      <c r="P1026" s="313"/>
      <c r="Q1026" s="288"/>
      <c r="R1026" s="313"/>
      <c r="S1026" s="313"/>
      <c r="T1026" s="313"/>
      <c r="U1026" s="313"/>
      <c r="V1026" s="313"/>
      <c r="W1026" s="313"/>
      <c r="X1026" s="313"/>
      <c r="Y1026" s="313"/>
      <c r="Z1026" s="313"/>
      <c r="AA1026" s="313"/>
      <c r="AB1026" s="313"/>
      <c r="AC1026" s="313"/>
      <c r="AD1026" s="313"/>
      <c r="AE1026" s="412"/>
      <c r="AF1026" s="413"/>
      <c r="AG1026" s="412"/>
      <c r="AH1026" s="412"/>
      <c r="AI1026" s="412"/>
      <c r="AJ1026" s="412"/>
      <c r="AK1026" s="412"/>
      <c r="AL1026" s="412"/>
      <c r="AM1026" s="412"/>
      <c r="AN1026" s="412"/>
      <c r="AO1026" s="412"/>
      <c r="AP1026" s="412"/>
      <c r="AQ1026" s="412"/>
      <c r="AR1026" s="412"/>
      <c r="AS1026" s="310"/>
    </row>
    <row r="1027" spans="1:46" ht="15" customHeight="1" outlineLevel="1">
      <c r="A1027" s="521"/>
      <c r="B1027" s="285" t="s">
        <v>10</v>
      </c>
      <c r="C1027" s="286"/>
      <c r="D1027" s="286"/>
      <c r="E1027" s="286"/>
      <c r="F1027" s="286"/>
      <c r="G1027" s="286"/>
      <c r="H1027" s="286"/>
      <c r="I1027" s="286"/>
      <c r="J1027" s="286"/>
      <c r="K1027" s="286"/>
      <c r="L1027" s="286"/>
      <c r="M1027" s="286"/>
      <c r="N1027" s="286"/>
      <c r="O1027" s="286"/>
      <c r="P1027" s="286"/>
      <c r="Q1027" s="287"/>
      <c r="R1027" s="286"/>
      <c r="S1027" s="286"/>
      <c r="T1027" s="286"/>
      <c r="U1027" s="286"/>
      <c r="V1027" s="286"/>
      <c r="W1027" s="286"/>
      <c r="X1027" s="286"/>
      <c r="Y1027" s="286"/>
      <c r="Z1027" s="286"/>
      <c r="AA1027" s="286"/>
      <c r="AB1027" s="286"/>
      <c r="AC1027" s="286"/>
      <c r="AD1027" s="286"/>
      <c r="AE1027" s="410"/>
      <c r="AF1027" s="410"/>
      <c r="AG1027" s="410"/>
      <c r="AH1027" s="410"/>
      <c r="AI1027" s="410"/>
      <c r="AJ1027" s="410"/>
      <c r="AK1027" s="410"/>
      <c r="AL1027" s="410"/>
      <c r="AM1027" s="410"/>
      <c r="AN1027" s="410"/>
      <c r="AO1027" s="410"/>
      <c r="AP1027" s="410"/>
      <c r="AQ1027" s="410"/>
      <c r="AR1027" s="410"/>
      <c r="AS1027" s="289"/>
    </row>
    <row r="1028" spans="1:46" ht="15" customHeight="1" outlineLevel="1">
      <c r="A1028" s="521">
        <v>11</v>
      </c>
      <c r="B1028" s="424" t="s">
        <v>104</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22"/>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22">AF1028</f>
        <v>0</v>
      </c>
      <c r="AG1029" s="407">
        <f t="shared" ref="AG1029" si="3023">AG1028</f>
        <v>0</v>
      </c>
      <c r="AH1029" s="407">
        <f t="shared" ref="AH1029" si="3024">AH1028</f>
        <v>0</v>
      </c>
      <c r="AI1029" s="407">
        <f t="shared" ref="AI1029" si="3025">AI1028</f>
        <v>0</v>
      </c>
      <c r="AJ1029" s="407">
        <f t="shared" ref="AJ1029" si="3026">AJ1028</f>
        <v>0</v>
      </c>
      <c r="AK1029" s="407">
        <f t="shared" ref="AK1029" si="3027">AK1028</f>
        <v>0</v>
      </c>
      <c r="AL1029" s="407">
        <f t="shared" ref="AL1029" si="3028">AL1028</f>
        <v>0</v>
      </c>
      <c r="AM1029" s="407">
        <f t="shared" ref="AM1029" si="3029">AM1028</f>
        <v>0</v>
      </c>
      <c r="AN1029" s="407">
        <f t="shared" ref="AN1029" si="3030">AN1028</f>
        <v>0</v>
      </c>
      <c r="AO1029" s="407">
        <f t="shared" ref="AO1029" si="3031">AO1028</f>
        <v>0</v>
      </c>
      <c r="AP1029" s="407">
        <f t="shared" ref="AP1029" si="3032">AP1028</f>
        <v>0</v>
      </c>
      <c r="AQ1029" s="407">
        <f t="shared" ref="AQ1029" si="3033">AQ1028</f>
        <v>0</v>
      </c>
      <c r="AR1029" s="407">
        <f t="shared" ref="AR1029" si="3034">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08"/>
      <c r="AF1030" s="417"/>
      <c r="AG1030" s="417"/>
      <c r="AH1030" s="417"/>
      <c r="AI1030" s="417"/>
      <c r="AJ1030" s="417"/>
      <c r="AK1030" s="417"/>
      <c r="AL1030" s="417"/>
      <c r="AM1030" s="417"/>
      <c r="AN1030" s="417"/>
      <c r="AO1030" s="417"/>
      <c r="AP1030" s="417"/>
      <c r="AQ1030" s="417"/>
      <c r="AR1030" s="417"/>
      <c r="AS1030" s="303"/>
    </row>
    <row r="1031" spans="1:46" ht="28.5" customHeight="1" outlineLevel="1">
      <c r="A1031" s="521">
        <v>12</v>
      </c>
      <c r="B1031" s="424" t="s">
        <v>105</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35">AF1031</f>
        <v>0</v>
      </c>
      <c r="AG1032" s="407">
        <f t="shared" ref="AG1032" si="3036">AG1031</f>
        <v>0</v>
      </c>
      <c r="AH1032" s="407">
        <f t="shared" ref="AH1032" si="3037">AH1031</f>
        <v>0</v>
      </c>
      <c r="AI1032" s="407">
        <f t="shared" ref="AI1032" si="3038">AI1031</f>
        <v>0</v>
      </c>
      <c r="AJ1032" s="407">
        <f t="shared" ref="AJ1032" si="3039">AJ1031</f>
        <v>0</v>
      </c>
      <c r="AK1032" s="407">
        <f t="shared" ref="AK1032" si="3040">AK1031</f>
        <v>0</v>
      </c>
      <c r="AL1032" s="407">
        <f t="shared" ref="AL1032" si="3041">AL1031</f>
        <v>0</v>
      </c>
      <c r="AM1032" s="407">
        <f t="shared" ref="AM1032" si="3042">AM1031</f>
        <v>0</v>
      </c>
      <c r="AN1032" s="407">
        <f t="shared" ref="AN1032" si="3043">AN1031</f>
        <v>0</v>
      </c>
      <c r="AO1032" s="407">
        <f t="shared" ref="AO1032" si="3044">AO1031</f>
        <v>0</v>
      </c>
      <c r="AP1032" s="407">
        <f t="shared" ref="AP1032" si="3045">AP1031</f>
        <v>0</v>
      </c>
      <c r="AQ1032" s="407">
        <f t="shared" ref="AQ1032" si="3046">AQ1031</f>
        <v>0</v>
      </c>
      <c r="AR1032" s="407">
        <f t="shared" ref="AR1032" si="3047">AR1031</f>
        <v>0</v>
      </c>
      <c r="AS1032" s="294"/>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18"/>
      <c r="AF1033" s="418"/>
      <c r="AG1033" s="408"/>
      <c r="AH1033" s="408"/>
      <c r="AI1033" s="408"/>
      <c r="AJ1033" s="408"/>
      <c r="AK1033" s="408"/>
      <c r="AL1033" s="408"/>
      <c r="AM1033" s="408"/>
      <c r="AN1033" s="408"/>
      <c r="AO1033" s="408"/>
      <c r="AP1033" s="408"/>
      <c r="AQ1033" s="408"/>
      <c r="AR1033" s="408"/>
      <c r="AS1033" s="303"/>
    </row>
    <row r="1034" spans="1:46" ht="15" customHeight="1" outlineLevel="1">
      <c r="A1034" s="521">
        <v>13</v>
      </c>
      <c r="B1034" s="424" t="s">
        <v>106</v>
      </c>
      <c r="C1034" s="288" t="s">
        <v>25</v>
      </c>
      <c r="D1034" s="292"/>
      <c r="E1034" s="292"/>
      <c r="F1034" s="292"/>
      <c r="G1034" s="292"/>
      <c r="H1034" s="292"/>
      <c r="I1034" s="292"/>
      <c r="J1034" s="292"/>
      <c r="K1034" s="292"/>
      <c r="L1034" s="292"/>
      <c r="M1034" s="292"/>
      <c r="N1034" s="292"/>
      <c r="O1034" s="292"/>
      <c r="P1034" s="292"/>
      <c r="Q1034" s="292">
        <v>12</v>
      </c>
      <c r="R1034" s="292"/>
      <c r="S1034" s="292"/>
      <c r="T1034" s="292"/>
      <c r="U1034" s="292"/>
      <c r="V1034" s="292"/>
      <c r="W1034" s="292"/>
      <c r="X1034" s="292"/>
      <c r="Y1034" s="292"/>
      <c r="Z1034" s="292"/>
      <c r="AA1034" s="292"/>
      <c r="AB1034" s="292"/>
      <c r="AC1034" s="292"/>
      <c r="AD1034" s="292"/>
      <c r="AE1034" s="406"/>
      <c r="AF1034" s="411"/>
      <c r="AG1034" s="411"/>
      <c r="AH1034" s="411"/>
      <c r="AI1034" s="411"/>
      <c r="AJ1034" s="411"/>
      <c r="AK1034" s="411"/>
      <c r="AL1034" s="411"/>
      <c r="AM1034" s="411"/>
      <c r="AN1034" s="411"/>
      <c r="AO1034" s="411"/>
      <c r="AP1034" s="411"/>
      <c r="AQ1034" s="411"/>
      <c r="AR1034" s="411"/>
      <c r="AS1034" s="293">
        <f>SUM(AE1034:AR1034)</f>
        <v>0</v>
      </c>
    </row>
    <row r="1035" spans="1:46" ht="15" customHeight="1" outlineLevel="1">
      <c r="A1035" s="521"/>
      <c r="B1035" s="291" t="s">
        <v>345</v>
      </c>
      <c r="C1035" s="288" t="s">
        <v>163</v>
      </c>
      <c r="D1035" s="292"/>
      <c r="E1035" s="292"/>
      <c r="F1035" s="292"/>
      <c r="G1035" s="292"/>
      <c r="H1035" s="292"/>
      <c r="I1035" s="292"/>
      <c r="J1035" s="292"/>
      <c r="K1035" s="292"/>
      <c r="L1035" s="292"/>
      <c r="M1035" s="292"/>
      <c r="N1035" s="292"/>
      <c r="O1035" s="292"/>
      <c r="P1035" s="292"/>
      <c r="Q1035" s="292">
        <f>Q1034</f>
        <v>12</v>
      </c>
      <c r="R1035" s="292"/>
      <c r="S1035" s="292"/>
      <c r="T1035" s="292"/>
      <c r="U1035" s="292"/>
      <c r="V1035" s="292"/>
      <c r="W1035" s="292"/>
      <c r="X1035" s="292"/>
      <c r="Y1035" s="292"/>
      <c r="Z1035" s="292"/>
      <c r="AA1035" s="292"/>
      <c r="AB1035" s="292"/>
      <c r="AC1035" s="292"/>
      <c r="AD1035" s="292"/>
      <c r="AE1035" s="407">
        <f>AE1034</f>
        <v>0</v>
      </c>
      <c r="AF1035" s="407">
        <f t="shared" ref="AF1035" si="3048">AF1034</f>
        <v>0</v>
      </c>
      <c r="AG1035" s="407">
        <f t="shared" ref="AG1035" si="3049">AG1034</f>
        <v>0</v>
      </c>
      <c r="AH1035" s="407">
        <f t="shared" ref="AH1035" si="3050">AH1034</f>
        <v>0</v>
      </c>
      <c r="AI1035" s="407">
        <f t="shared" ref="AI1035" si="3051">AI1034</f>
        <v>0</v>
      </c>
      <c r="AJ1035" s="407">
        <f t="shared" ref="AJ1035" si="3052">AJ1034</f>
        <v>0</v>
      </c>
      <c r="AK1035" s="407">
        <f t="shared" ref="AK1035" si="3053">AK1034</f>
        <v>0</v>
      </c>
      <c r="AL1035" s="407">
        <f t="shared" ref="AL1035" si="3054">AL1034</f>
        <v>0</v>
      </c>
      <c r="AM1035" s="407">
        <f t="shared" ref="AM1035" si="3055">AM1034</f>
        <v>0</v>
      </c>
      <c r="AN1035" s="407">
        <f t="shared" ref="AN1035" si="3056">AN1034</f>
        <v>0</v>
      </c>
      <c r="AO1035" s="407">
        <f t="shared" ref="AO1035" si="3057">AO1034</f>
        <v>0</v>
      </c>
      <c r="AP1035" s="407">
        <f t="shared" ref="AP1035" si="3058">AP1034</f>
        <v>0</v>
      </c>
      <c r="AQ1035" s="407">
        <f t="shared" ref="AQ1035" si="3059">AQ1034</f>
        <v>0</v>
      </c>
      <c r="AR1035" s="407">
        <f t="shared" ref="AR1035" si="3060">AR1034</f>
        <v>0</v>
      </c>
      <c r="AS1035" s="303"/>
    </row>
    <row r="1036" spans="1:46" ht="15" customHeight="1" outlineLevel="1">
      <c r="A1036" s="521"/>
      <c r="B1036" s="312"/>
      <c r="C1036" s="302"/>
      <c r="D1036" s="288"/>
      <c r="E1036" s="288"/>
      <c r="F1036" s="288"/>
      <c r="G1036" s="288"/>
      <c r="H1036" s="288"/>
      <c r="I1036" s="288"/>
      <c r="J1036" s="288"/>
      <c r="K1036" s="288"/>
      <c r="L1036" s="288"/>
      <c r="M1036" s="288"/>
      <c r="N1036" s="288"/>
      <c r="O1036" s="288"/>
      <c r="P1036" s="288"/>
      <c r="Q1036" s="288"/>
      <c r="R1036" s="288"/>
      <c r="S1036" s="288"/>
      <c r="T1036" s="288"/>
      <c r="U1036" s="288"/>
      <c r="V1036" s="288"/>
      <c r="W1036" s="288"/>
      <c r="X1036" s="288"/>
      <c r="Y1036" s="288"/>
      <c r="Z1036" s="288"/>
      <c r="AA1036" s="288"/>
      <c r="AB1036" s="288"/>
      <c r="AC1036" s="288"/>
      <c r="AD1036" s="288"/>
      <c r="AE1036" s="408"/>
      <c r="AF1036" s="408"/>
      <c r="AG1036" s="408"/>
      <c r="AH1036" s="408"/>
      <c r="AI1036" s="408"/>
      <c r="AJ1036" s="408"/>
      <c r="AK1036" s="408"/>
      <c r="AL1036" s="408"/>
      <c r="AM1036" s="408"/>
      <c r="AN1036" s="408"/>
      <c r="AO1036" s="408"/>
      <c r="AP1036" s="408"/>
      <c r="AQ1036" s="408"/>
      <c r="AR1036" s="408"/>
      <c r="AS1036" s="303"/>
    </row>
    <row r="1037" spans="1:46" ht="15" customHeight="1" outlineLevel="1">
      <c r="A1037" s="521"/>
      <c r="B1037" s="285" t="s">
        <v>107</v>
      </c>
      <c r="C1037" s="286"/>
      <c r="D1037" s="287"/>
      <c r="E1037" s="287"/>
      <c r="F1037" s="287"/>
      <c r="G1037" s="287"/>
      <c r="H1037" s="287"/>
      <c r="I1037" s="287"/>
      <c r="J1037" s="287"/>
      <c r="K1037" s="287"/>
      <c r="L1037" s="287"/>
      <c r="M1037" s="287"/>
      <c r="N1037" s="287"/>
      <c r="O1037" s="287"/>
      <c r="P1037" s="287"/>
      <c r="Q1037" s="287"/>
      <c r="R1037" s="287"/>
      <c r="S1037" s="286"/>
      <c r="T1037" s="286"/>
      <c r="U1037" s="286"/>
      <c r="V1037" s="286"/>
      <c r="W1037" s="286"/>
      <c r="X1037" s="286"/>
      <c r="Y1037" s="286"/>
      <c r="Z1037" s="286"/>
      <c r="AA1037" s="286"/>
      <c r="AB1037" s="286"/>
      <c r="AC1037" s="286"/>
      <c r="AD1037" s="286"/>
      <c r="AE1037" s="410"/>
      <c r="AF1037" s="410"/>
      <c r="AG1037" s="410"/>
      <c r="AH1037" s="410"/>
      <c r="AI1037" s="410"/>
      <c r="AJ1037" s="410"/>
      <c r="AK1037" s="410"/>
      <c r="AL1037" s="410"/>
      <c r="AM1037" s="410"/>
      <c r="AN1037" s="410"/>
      <c r="AO1037" s="410"/>
      <c r="AP1037" s="410"/>
      <c r="AQ1037" s="410"/>
      <c r="AR1037" s="410"/>
      <c r="AS1037" s="289"/>
    </row>
    <row r="1038" spans="1:46" ht="15" customHeight="1" outlineLevel="1">
      <c r="A1038" s="521">
        <v>14</v>
      </c>
      <c r="B1038" s="312" t="s">
        <v>108</v>
      </c>
      <c r="C1038" s="288" t="s">
        <v>25</v>
      </c>
      <c r="D1038" s="292"/>
      <c r="E1038" s="292"/>
      <c r="F1038" s="292"/>
      <c r="G1038" s="292"/>
      <c r="H1038" s="292"/>
      <c r="I1038" s="292"/>
      <c r="J1038" s="292"/>
      <c r="K1038" s="292"/>
      <c r="L1038" s="292"/>
      <c r="M1038" s="292"/>
      <c r="N1038" s="292"/>
      <c r="O1038" s="292"/>
      <c r="P1038" s="292"/>
      <c r="Q1038" s="292">
        <v>12</v>
      </c>
      <c r="R1038" s="292"/>
      <c r="S1038" s="292"/>
      <c r="T1038" s="292"/>
      <c r="U1038" s="292"/>
      <c r="V1038" s="292"/>
      <c r="W1038" s="292"/>
      <c r="X1038" s="292"/>
      <c r="Y1038" s="292"/>
      <c r="Z1038" s="292"/>
      <c r="AA1038" s="292"/>
      <c r="AB1038" s="292"/>
      <c r="AC1038" s="292"/>
      <c r="AD1038" s="292"/>
      <c r="AE1038" s="406"/>
      <c r="AF1038" s="406"/>
      <c r="AG1038" s="406"/>
      <c r="AH1038" s="406"/>
      <c r="AI1038" s="406"/>
      <c r="AJ1038" s="406"/>
      <c r="AK1038" s="406"/>
      <c r="AL1038" s="406"/>
      <c r="AM1038" s="406"/>
      <c r="AN1038" s="406"/>
      <c r="AO1038" s="406"/>
      <c r="AP1038" s="406"/>
      <c r="AQ1038" s="406"/>
      <c r="AR1038" s="406"/>
      <c r="AS1038" s="293">
        <f>SUM(AE1038:AR1038)</f>
        <v>0</v>
      </c>
    </row>
    <row r="1039" spans="1:46" ht="15" customHeight="1" outlineLevel="1">
      <c r="A1039" s="521"/>
      <c r="B1039" s="291" t="s">
        <v>345</v>
      </c>
      <c r="C1039" s="288" t="s">
        <v>163</v>
      </c>
      <c r="D1039" s="292"/>
      <c r="E1039" s="292"/>
      <c r="F1039" s="292"/>
      <c r="G1039" s="292"/>
      <c r="H1039" s="292"/>
      <c r="I1039" s="292"/>
      <c r="J1039" s="292"/>
      <c r="K1039" s="292"/>
      <c r="L1039" s="292"/>
      <c r="M1039" s="292"/>
      <c r="N1039" s="292"/>
      <c r="O1039" s="292"/>
      <c r="P1039" s="292"/>
      <c r="Q1039" s="292">
        <f>Q1038</f>
        <v>12</v>
      </c>
      <c r="R1039" s="292"/>
      <c r="S1039" s="292"/>
      <c r="T1039" s="292"/>
      <c r="U1039" s="292"/>
      <c r="V1039" s="292"/>
      <c r="W1039" s="292"/>
      <c r="X1039" s="292"/>
      <c r="Y1039" s="292"/>
      <c r="Z1039" s="292"/>
      <c r="AA1039" s="292"/>
      <c r="AB1039" s="292"/>
      <c r="AC1039" s="292"/>
      <c r="AD1039" s="292"/>
      <c r="AE1039" s="407">
        <f>AE1038</f>
        <v>0</v>
      </c>
      <c r="AF1039" s="407">
        <f t="shared" ref="AF1039" si="3061">AF1038</f>
        <v>0</v>
      </c>
      <c r="AG1039" s="407">
        <f t="shared" ref="AG1039" si="3062">AG1038</f>
        <v>0</v>
      </c>
      <c r="AH1039" s="407">
        <f t="shared" ref="AH1039" si="3063">AH1038</f>
        <v>0</v>
      </c>
      <c r="AI1039" s="407">
        <f t="shared" ref="AI1039" si="3064">AI1038</f>
        <v>0</v>
      </c>
      <c r="AJ1039" s="407">
        <f t="shared" ref="AJ1039" si="3065">AJ1038</f>
        <v>0</v>
      </c>
      <c r="AK1039" s="407">
        <f t="shared" ref="AK1039" si="3066">AK1038</f>
        <v>0</v>
      </c>
      <c r="AL1039" s="407">
        <f t="shared" ref="AL1039" si="3067">AL1038</f>
        <v>0</v>
      </c>
      <c r="AM1039" s="407">
        <f t="shared" ref="AM1039" si="3068">AM1038</f>
        <v>0</v>
      </c>
      <c r="AN1039" s="407">
        <f t="shared" ref="AN1039" si="3069">AN1038</f>
        <v>0</v>
      </c>
      <c r="AO1039" s="407">
        <f t="shared" ref="AO1039" si="3070">AO1038</f>
        <v>0</v>
      </c>
      <c r="AP1039" s="407">
        <f t="shared" ref="AP1039" si="3071">AP1038</f>
        <v>0</v>
      </c>
      <c r="AQ1039" s="407">
        <f t="shared" ref="AQ1039" si="3072">AQ1038</f>
        <v>0</v>
      </c>
      <c r="AR1039" s="407">
        <f t="shared" ref="AR1039" si="3073">AR1038</f>
        <v>0</v>
      </c>
      <c r="AS1039" s="294"/>
    </row>
    <row r="1040" spans="1:46" ht="15" customHeight="1" outlineLevel="1">
      <c r="A1040" s="521"/>
      <c r="B1040" s="312"/>
      <c r="C1040" s="302"/>
      <c r="D1040" s="288"/>
      <c r="E1040" s="288"/>
      <c r="F1040" s="288"/>
      <c r="G1040" s="288"/>
      <c r="H1040" s="288"/>
      <c r="I1040" s="288"/>
      <c r="J1040" s="288"/>
      <c r="K1040" s="288"/>
      <c r="L1040" s="288"/>
      <c r="M1040" s="288"/>
      <c r="N1040" s="288"/>
      <c r="O1040" s="288"/>
      <c r="P1040" s="288"/>
      <c r="Q1040" s="464"/>
      <c r="R1040" s="288"/>
      <c r="S1040" s="288"/>
      <c r="T1040" s="288"/>
      <c r="U1040" s="288"/>
      <c r="V1040" s="288"/>
      <c r="W1040" s="288"/>
      <c r="X1040" s="288"/>
      <c r="Y1040" s="288"/>
      <c r="Z1040" s="288"/>
      <c r="AA1040" s="288"/>
      <c r="AB1040" s="288"/>
      <c r="AC1040" s="288"/>
      <c r="AD1040" s="288"/>
      <c r="AE1040" s="408"/>
      <c r="AF1040" s="408"/>
      <c r="AG1040" s="408"/>
      <c r="AH1040" s="408"/>
      <c r="AI1040" s="408"/>
      <c r="AJ1040" s="408"/>
      <c r="AK1040" s="408"/>
      <c r="AL1040" s="408"/>
      <c r="AM1040" s="408"/>
      <c r="AN1040" s="408"/>
      <c r="AO1040" s="408"/>
      <c r="AP1040" s="408"/>
      <c r="AQ1040" s="408"/>
      <c r="AR1040" s="408"/>
      <c r="AS1040" s="298"/>
      <c r="AT1040" s="616"/>
    </row>
    <row r="1041" spans="1:46" s="306" customFormat="1" ht="15.6" outlineLevel="1">
      <c r="A1041" s="521"/>
      <c r="B1041" s="285" t="s">
        <v>487</v>
      </c>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12"/>
      <c r="AL1041" s="412"/>
      <c r="AM1041" s="412"/>
      <c r="AN1041" s="412"/>
      <c r="AO1041" s="412"/>
      <c r="AP1041" s="412"/>
      <c r="AQ1041" s="412"/>
      <c r="AR1041" s="412"/>
      <c r="AS1041" s="506"/>
      <c r="AT1041" s="617"/>
    </row>
    <row r="1042" spans="1:46" ht="15" outlineLevel="1">
      <c r="A1042" s="521">
        <v>15</v>
      </c>
      <c r="B1042" s="291" t="s">
        <v>492</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618">
        <f>SUM(AE1042:AR1042)</f>
        <v>0</v>
      </c>
      <c r="AT1042" s="616"/>
    </row>
    <row r="1043" spans="1:46" ht="15"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AF1042</f>
        <v>0</v>
      </c>
      <c r="AG1043" s="407">
        <f t="shared" ref="AG1043:AR1043" si="3074">AG1042</f>
        <v>0</v>
      </c>
      <c r="AH1043" s="407">
        <f t="shared" si="3074"/>
        <v>0</v>
      </c>
      <c r="AI1043" s="407">
        <f t="shared" si="3074"/>
        <v>0</v>
      </c>
      <c r="AJ1043" s="407">
        <f>AJ1042</f>
        <v>0</v>
      </c>
      <c r="AK1043" s="407">
        <f t="shared" si="3074"/>
        <v>0</v>
      </c>
      <c r="AL1043" s="407">
        <f t="shared" si="3074"/>
        <v>0</v>
      </c>
      <c r="AM1043" s="407">
        <f t="shared" si="3074"/>
        <v>0</v>
      </c>
      <c r="AN1043" s="407">
        <f t="shared" si="3074"/>
        <v>0</v>
      </c>
      <c r="AO1043" s="407">
        <f t="shared" si="3074"/>
        <v>0</v>
      </c>
      <c r="AP1043" s="407">
        <f t="shared" si="3074"/>
        <v>0</v>
      </c>
      <c r="AQ1043" s="407">
        <f t="shared" si="3074"/>
        <v>0</v>
      </c>
      <c r="AR1043" s="407">
        <f t="shared" si="3074"/>
        <v>0</v>
      </c>
      <c r="AS1043" s="294"/>
    </row>
    <row r="1044" spans="1:46" ht="15" outlineLevel="1">
      <c r="A1044" s="521"/>
      <c r="B1044" s="312"/>
      <c r="C1044" s="302"/>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08"/>
      <c r="AL1044" s="408"/>
      <c r="AM1044" s="408"/>
      <c r="AN1044" s="408"/>
      <c r="AO1044" s="408"/>
      <c r="AP1044" s="408"/>
      <c r="AQ1044" s="408"/>
      <c r="AR1044" s="408"/>
      <c r="AS1044" s="303"/>
    </row>
    <row r="1045" spans="1:46" s="280" customFormat="1" ht="15" outlineLevel="1">
      <c r="A1045" s="521">
        <v>16</v>
      </c>
      <c r="B1045" s="321" t="s">
        <v>488</v>
      </c>
      <c r="C1045" s="288" t="s">
        <v>25</v>
      </c>
      <c r="D1045" s="292"/>
      <c r="E1045" s="292"/>
      <c r="F1045" s="292"/>
      <c r="G1045" s="292"/>
      <c r="H1045" s="292"/>
      <c r="I1045" s="292"/>
      <c r="J1045" s="292"/>
      <c r="K1045" s="292"/>
      <c r="L1045" s="292"/>
      <c r="M1045" s="292"/>
      <c r="N1045" s="292"/>
      <c r="O1045" s="292"/>
      <c r="P1045" s="292"/>
      <c r="Q1045" s="292">
        <v>0</v>
      </c>
      <c r="R1045" s="292"/>
      <c r="S1045" s="292"/>
      <c r="T1045" s="292"/>
      <c r="U1045" s="292"/>
      <c r="V1045" s="292"/>
      <c r="W1045" s="292"/>
      <c r="X1045" s="292"/>
      <c r="Y1045" s="292"/>
      <c r="Z1045" s="292"/>
      <c r="AA1045" s="292"/>
      <c r="AB1045" s="292"/>
      <c r="AC1045" s="292"/>
      <c r="AD1045" s="292"/>
      <c r="AE1045" s="406"/>
      <c r="AF1045" s="406"/>
      <c r="AG1045" s="406"/>
      <c r="AH1045" s="406"/>
      <c r="AI1045" s="406"/>
      <c r="AJ1045" s="406"/>
      <c r="AK1045" s="406"/>
      <c r="AL1045" s="406"/>
      <c r="AM1045" s="406"/>
      <c r="AN1045" s="406"/>
      <c r="AO1045" s="406"/>
      <c r="AP1045" s="406"/>
      <c r="AQ1045" s="406"/>
      <c r="AR1045" s="406"/>
      <c r="AS1045" s="293">
        <f>SUM(AE1045:AR1045)</f>
        <v>0</v>
      </c>
    </row>
    <row r="1046" spans="1:46" s="280" customFormat="1" ht="15" outlineLevel="1">
      <c r="A1046" s="521"/>
      <c r="B1046" s="291" t="s">
        <v>345</v>
      </c>
      <c r="C1046" s="288" t="s">
        <v>163</v>
      </c>
      <c r="D1046" s="292"/>
      <c r="E1046" s="292"/>
      <c r="F1046" s="292"/>
      <c r="G1046" s="292"/>
      <c r="H1046" s="292"/>
      <c r="I1046" s="292"/>
      <c r="J1046" s="292"/>
      <c r="K1046" s="292"/>
      <c r="L1046" s="292"/>
      <c r="M1046" s="292"/>
      <c r="N1046" s="292"/>
      <c r="O1046" s="292"/>
      <c r="P1046" s="292"/>
      <c r="Q1046" s="292">
        <f>Q1045</f>
        <v>0</v>
      </c>
      <c r="R1046" s="292"/>
      <c r="S1046" s="292"/>
      <c r="T1046" s="292"/>
      <c r="U1046" s="292"/>
      <c r="V1046" s="292"/>
      <c r="W1046" s="292"/>
      <c r="X1046" s="292"/>
      <c r="Y1046" s="292"/>
      <c r="Z1046" s="292"/>
      <c r="AA1046" s="292"/>
      <c r="AB1046" s="292"/>
      <c r="AC1046" s="292"/>
      <c r="AD1046" s="292"/>
      <c r="AE1046" s="407">
        <f>AE1045</f>
        <v>0</v>
      </c>
      <c r="AF1046" s="407">
        <f t="shared" ref="AF1046:AQ1046" si="3075">AF1045</f>
        <v>0</v>
      </c>
      <c r="AG1046" s="407">
        <f t="shared" si="3075"/>
        <v>0</v>
      </c>
      <c r="AH1046" s="407">
        <f t="shared" si="3075"/>
        <v>0</v>
      </c>
      <c r="AI1046" s="407">
        <f t="shared" si="3075"/>
        <v>0</v>
      </c>
      <c r="AJ1046" s="407">
        <f t="shared" si="3075"/>
        <v>0</v>
      </c>
      <c r="AK1046" s="407">
        <f t="shared" si="3075"/>
        <v>0</v>
      </c>
      <c r="AL1046" s="407">
        <f t="shared" si="3075"/>
        <v>0</v>
      </c>
      <c r="AM1046" s="407">
        <f t="shared" si="3075"/>
        <v>0</v>
      </c>
      <c r="AN1046" s="407">
        <f t="shared" si="3075"/>
        <v>0</v>
      </c>
      <c r="AO1046" s="407">
        <f t="shared" si="3075"/>
        <v>0</v>
      </c>
      <c r="AP1046" s="407">
        <f t="shared" si="3075"/>
        <v>0</v>
      </c>
      <c r="AQ1046" s="407">
        <f t="shared" si="3075"/>
        <v>0</v>
      </c>
      <c r="AR1046" s="407">
        <f>AR1045</f>
        <v>0</v>
      </c>
      <c r="AS1046" s="294"/>
    </row>
    <row r="1047" spans="1:46" s="280" customFormat="1" ht="15" outlineLevel="1">
      <c r="A1047" s="521"/>
      <c r="B1047" s="32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288"/>
      <c r="Z1047" s="288"/>
      <c r="AA1047" s="288"/>
      <c r="AB1047" s="288"/>
      <c r="AC1047" s="288"/>
      <c r="AD1047" s="288"/>
      <c r="AE1047" s="408"/>
      <c r="AF1047" s="408"/>
      <c r="AG1047" s="408"/>
      <c r="AH1047" s="408"/>
      <c r="AI1047" s="408"/>
      <c r="AJ1047" s="408"/>
      <c r="AK1047" s="412"/>
      <c r="AL1047" s="412"/>
      <c r="AM1047" s="412"/>
      <c r="AN1047" s="412"/>
      <c r="AO1047" s="412"/>
      <c r="AP1047" s="412"/>
      <c r="AQ1047" s="412"/>
      <c r="AR1047" s="412"/>
      <c r="AS1047" s="310"/>
    </row>
    <row r="1048" spans="1:46" ht="15.6" outlineLevel="1">
      <c r="A1048" s="521"/>
      <c r="B1048" s="508" t="s">
        <v>493</v>
      </c>
      <c r="C1048" s="317"/>
      <c r="D1048" s="287"/>
      <c r="E1048" s="286"/>
      <c r="F1048" s="286"/>
      <c r="G1048" s="286"/>
      <c r="H1048" s="286"/>
      <c r="I1048" s="286"/>
      <c r="J1048" s="286"/>
      <c r="K1048" s="286"/>
      <c r="L1048" s="286"/>
      <c r="M1048" s="286"/>
      <c r="N1048" s="286"/>
      <c r="O1048" s="286"/>
      <c r="P1048" s="286"/>
      <c r="Q1048" s="287"/>
      <c r="R1048" s="286"/>
      <c r="S1048" s="286"/>
      <c r="T1048" s="286"/>
      <c r="U1048" s="286"/>
      <c r="V1048" s="286"/>
      <c r="W1048" s="286"/>
      <c r="X1048" s="286"/>
      <c r="Y1048" s="286"/>
      <c r="Z1048" s="286"/>
      <c r="AA1048" s="286"/>
      <c r="AB1048" s="286"/>
      <c r="AC1048" s="286"/>
      <c r="AD1048" s="286"/>
      <c r="AE1048" s="410"/>
      <c r="AF1048" s="410"/>
      <c r="AG1048" s="410"/>
      <c r="AH1048" s="410"/>
      <c r="AI1048" s="410"/>
      <c r="AJ1048" s="410"/>
      <c r="AK1048" s="410"/>
      <c r="AL1048" s="410"/>
      <c r="AM1048" s="410"/>
      <c r="AN1048" s="410"/>
      <c r="AO1048" s="410"/>
      <c r="AP1048" s="410"/>
      <c r="AQ1048" s="410"/>
      <c r="AR1048" s="410"/>
      <c r="AS1048" s="289"/>
    </row>
    <row r="1049" spans="1:46" ht="15" outlineLevel="1">
      <c r="A1049" s="521">
        <v>17</v>
      </c>
      <c r="B1049" s="424" t="s">
        <v>112</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6" ht="15"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76">AF1049</f>
        <v>0</v>
      </c>
      <c r="AG1050" s="407">
        <f t="shared" si="3076"/>
        <v>0</v>
      </c>
      <c r="AH1050" s="407">
        <f t="shared" si="3076"/>
        <v>0</v>
      </c>
      <c r="AI1050" s="407">
        <f t="shared" si="3076"/>
        <v>0</v>
      </c>
      <c r="AJ1050" s="407">
        <f t="shared" si="3076"/>
        <v>0</v>
      </c>
      <c r="AK1050" s="407">
        <f t="shared" si="3076"/>
        <v>0</v>
      </c>
      <c r="AL1050" s="407">
        <f t="shared" si="3076"/>
        <v>0</v>
      </c>
      <c r="AM1050" s="407">
        <f t="shared" si="3076"/>
        <v>0</v>
      </c>
      <c r="AN1050" s="407">
        <f t="shared" si="3076"/>
        <v>0</v>
      </c>
      <c r="AO1050" s="407">
        <f t="shared" si="3076"/>
        <v>0</v>
      </c>
      <c r="AP1050" s="407">
        <f t="shared" si="3076"/>
        <v>0</v>
      </c>
      <c r="AQ1050" s="407">
        <f t="shared" si="3076"/>
        <v>0</v>
      </c>
      <c r="AR1050" s="407">
        <f t="shared" si="3076"/>
        <v>0</v>
      </c>
      <c r="AS1050" s="303"/>
    </row>
    <row r="1051" spans="1:46" ht="15" outlineLevel="1">
      <c r="A1051" s="521"/>
      <c r="B1051" s="291"/>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8"/>
      <c r="AF1051" s="421"/>
      <c r="AG1051" s="421"/>
      <c r="AH1051" s="421"/>
      <c r="AI1051" s="421"/>
      <c r="AJ1051" s="421"/>
      <c r="AK1051" s="421"/>
      <c r="AL1051" s="421"/>
      <c r="AM1051" s="421"/>
      <c r="AN1051" s="421"/>
      <c r="AO1051" s="421"/>
      <c r="AP1051" s="421"/>
      <c r="AQ1051" s="421"/>
      <c r="AR1051" s="421"/>
      <c r="AS1051" s="303"/>
    </row>
    <row r="1052" spans="1:46" ht="15" outlineLevel="1">
      <c r="A1052" s="521">
        <v>18</v>
      </c>
      <c r="B1052" s="424" t="s">
        <v>109</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6" ht="15"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77">AF1052</f>
        <v>0</v>
      </c>
      <c r="AG1053" s="407">
        <f t="shared" si="3077"/>
        <v>0</v>
      </c>
      <c r="AH1053" s="407">
        <f t="shared" si="3077"/>
        <v>0</v>
      </c>
      <c r="AI1053" s="407">
        <f t="shared" si="3077"/>
        <v>0</v>
      </c>
      <c r="AJ1053" s="407">
        <f t="shared" si="3077"/>
        <v>0</v>
      </c>
      <c r="AK1053" s="407">
        <f t="shared" si="3077"/>
        <v>0</v>
      </c>
      <c r="AL1053" s="407">
        <f t="shared" si="3077"/>
        <v>0</v>
      </c>
      <c r="AM1053" s="407">
        <f t="shared" si="3077"/>
        <v>0</v>
      </c>
      <c r="AN1053" s="407">
        <f t="shared" si="3077"/>
        <v>0</v>
      </c>
      <c r="AO1053" s="407">
        <f t="shared" si="3077"/>
        <v>0</v>
      </c>
      <c r="AP1053" s="407">
        <f t="shared" si="3077"/>
        <v>0</v>
      </c>
      <c r="AQ1053" s="407">
        <f t="shared" si="3077"/>
        <v>0</v>
      </c>
      <c r="AR1053" s="407">
        <f t="shared" si="3077"/>
        <v>0</v>
      </c>
      <c r="AS1053" s="303"/>
    </row>
    <row r="1054" spans="1:46" ht="1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19"/>
      <c r="AF1054" s="420"/>
      <c r="AG1054" s="420"/>
      <c r="AH1054" s="420"/>
      <c r="AI1054" s="420"/>
      <c r="AJ1054" s="420"/>
      <c r="AK1054" s="420"/>
      <c r="AL1054" s="420"/>
      <c r="AM1054" s="420"/>
      <c r="AN1054" s="420"/>
      <c r="AO1054" s="420"/>
      <c r="AP1054" s="420"/>
      <c r="AQ1054" s="420"/>
      <c r="AR1054" s="420"/>
      <c r="AS1054" s="294"/>
    </row>
    <row r="1055" spans="1:46" ht="15" outlineLevel="1">
      <c r="A1055" s="521">
        <v>19</v>
      </c>
      <c r="B1055" s="424" t="s">
        <v>111</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6" ht="15"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AE1055</f>
        <v>0</v>
      </c>
      <c r="AF1056" s="407">
        <f t="shared" ref="AF1056:AR1056" si="3078">AF1055</f>
        <v>0</v>
      </c>
      <c r="AG1056" s="407">
        <f t="shared" si="3078"/>
        <v>0</v>
      </c>
      <c r="AH1056" s="407">
        <f t="shared" si="3078"/>
        <v>0</v>
      </c>
      <c r="AI1056" s="407">
        <f t="shared" si="3078"/>
        <v>0</v>
      </c>
      <c r="AJ1056" s="407">
        <f t="shared" si="3078"/>
        <v>0</v>
      </c>
      <c r="AK1056" s="407">
        <f t="shared" si="3078"/>
        <v>0</v>
      </c>
      <c r="AL1056" s="407">
        <f t="shared" si="3078"/>
        <v>0</v>
      </c>
      <c r="AM1056" s="407">
        <f t="shared" si="3078"/>
        <v>0</v>
      </c>
      <c r="AN1056" s="407">
        <f t="shared" si="3078"/>
        <v>0</v>
      </c>
      <c r="AO1056" s="407">
        <f t="shared" si="3078"/>
        <v>0</v>
      </c>
      <c r="AP1056" s="407">
        <f t="shared" si="3078"/>
        <v>0</v>
      </c>
      <c r="AQ1056" s="407">
        <f t="shared" si="3078"/>
        <v>0</v>
      </c>
      <c r="AR1056" s="407">
        <f t="shared" si="3078"/>
        <v>0</v>
      </c>
      <c r="AS1056" s="294"/>
    </row>
    <row r="1057" spans="1:45" ht="15" outlineLevel="1">
      <c r="A1057" s="521"/>
      <c r="B1057" s="319"/>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 outlineLevel="1">
      <c r="A1058" s="521">
        <v>20</v>
      </c>
      <c r="B1058" s="424" t="s">
        <v>110</v>
      </c>
      <c r="C1058" s="288" t="s">
        <v>25</v>
      </c>
      <c r="D1058" s="292"/>
      <c r="E1058" s="292"/>
      <c r="F1058" s="292"/>
      <c r="G1058" s="292"/>
      <c r="H1058" s="292"/>
      <c r="I1058" s="292"/>
      <c r="J1058" s="292"/>
      <c r="K1058" s="292"/>
      <c r="L1058" s="292"/>
      <c r="M1058" s="292"/>
      <c r="N1058" s="292"/>
      <c r="O1058" s="292"/>
      <c r="P1058" s="292"/>
      <c r="Q1058" s="292">
        <v>12</v>
      </c>
      <c r="R1058" s="292"/>
      <c r="S1058" s="292"/>
      <c r="T1058" s="292"/>
      <c r="U1058" s="292"/>
      <c r="V1058" s="292"/>
      <c r="W1058" s="292"/>
      <c r="X1058" s="292"/>
      <c r="Y1058" s="292"/>
      <c r="Z1058" s="292"/>
      <c r="AA1058" s="292"/>
      <c r="AB1058" s="292"/>
      <c r="AC1058" s="292"/>
      <c r="AD1058" s="292"/>
      <c r="AE1058" s="422"/>
      <c r="AF1058" s="406"/>
      <c r="AG1058" s="406"/>
      <c r="AH1058" s="406"/>
      <c r="AI1058" s="406"/>
      <c r="AJ1058" s="406"/>
      <c r="AK1058" s="406"/>
      <c r="AL1058" s="411"/>
      <c r="AM1058" s="411"/>
      <c r="AN1058" s="411"/>
      <c r="AO1058" s="411"/>
      <c r="AP1058" s="411"/>
      <c r="AQ1058" s="411"/>
      <c r="AR1058" s="411"/>
      <c r="AS1058" s="293">
        <f>SUM(AE1058:AR1058)</f>
        <v>0</v>
      </c>
    </row>
    <row r="1059" spans="1:45" ht="15" outlineLevel="1">
      <c r="A1059" s="521"/>
      <c r="B1059" s="291" t="s">
        <v>345</v>
      </c>
      <c r="C1059" s="288" t="s">
        <v>163</v>
      </c>
      <c r="D1059" s="292"/>
      <c r="E1059" s="292"/>
      <c r="F1059" s="292"/>
      <c r="G1059" s="292"/>
      <c r="H1059" s="292"/>
      <c r="I1059" s="292"/>
      <c r="J1059" s="292"/>
      <c r="K1059" s="292"/>
      <c r="L1059" s="292"/>
      <c r="M1059" s="292"/>
      <c r="N1059" s="292"/>
      <c r="O1059" s="292"/>
      <c r="P1059" s="292"/>
      <c r="Q1059" s="292">
        <f>Q1058</f>
        <v>12</v>
      </c>
      <c r="R1059" s="292"/>
      <c r="S1059" s="292"/>
      <c r="T1059" s="292"/>
      <c r="U1059" s="292"/>
      <c r="V1059" s="292"/>
      <c r="W1059" s="292"/>
      <c r="X1059" s="292"/>
      <c r="Y1059" s="292"/>
      <c r="Z1059" s="292"/>
      <c r="AA1059" s="292"/>
      <c r="AB1059" s="292"/>
      <c r="AC1059" s="292"/>
      <c r="AD1059" s="292"/>
      <c r="AE1059" s="407">
        <f t="shared" ref="AE1059:AR1059" si="3079">AE1058</f>
        <v>0</v>
      </c>
      <c r="AF1059" s="407">
        <f t="shared" si="3079"/>
        <v>0</v>
      </c>
      <c r="AG1059" s="407">
        <f t="shared" si="3079"/>
        <v>0</v>
      </c>
      <c r="AH1059" s="407">
        <f t="shared" si="3079"/>
        <v>0</v>
      </c>
      <c r="AI1059" s="407">
        <f t="shared" si="3079"/>
        <v>0</v>
      </c>
      <c r="AJ1059" s="407">
        <f t="shared" si="3079"/>
        <v>0</v>
      </c>
      <c r="AK1059" s="407">
        <f t="shared" si="3079"/>
        <v>0</v>
      </c>
      <c r="AL1059" s="407">
        <f t="shared" si="3079"/>
        <v>0</v>
      </c>
      <c r="AM1059" s="407">
        <f t="shared" si="3079"/>
        <v>0</v>
      </c>
      <c r="AN1059" s="407">
        <f t="shared" si="3079"/>
        <v>0</v>
      </c>
      <c r="AO1059" s="407">
        <f t="shared" si="3079"/>
        <v>0</v>
      </c>
      <c r="AP1059" s="407">
        <f t="shared" si="3079"/>
        <v>0</v>
      </c>
      <c r="AQ1059" s="407">
        <f t="shared" si="3079"/>
        <v>0</v>
      </c>
      <c r="AR1059" s="407">
        <f t="shared" si="3079"/>
        <v>0</v>
      </c>
      <c r="AS1059" s="303"/>
    </row>
    <row r="1060" spans="1:45" ht="15.6" outlineLevel="1">
      <c r="A1060" s="521"/>
      <c r="B1060" s="320"/>
      <c r="C1060" s="297"/>
      <c r="D1060" s="288"/>
      <c r="E1060" s="288"/>
      <c r="F1060" s="288"/>
      <c r="G1060" s="288"/>
      <c r="H1060" s="288"/>
      <c r="I1060" s="288"/>
      <c r="J1060" s="288"/>
      <c r="K1060" s="288"/>
      <c r="L1060" s="288"/>
      <c r="M1060" s="288"/>
      <c r="N1060" s="288"/>
      <c r="O1060" s="288"/>
      <c r="P1060" s="288"/>
      <c r="Q1060" s="297"/>
      <c r="R1060" s="288"/>
      <c r="S1060" s="288"/>
      <c r="T1060" s="288"/>
      <c r="U1060" s="288"/>
      <c r="V1060" s="288"/>
      <c r="W1060" s="288"/>
      <c r="X1060" s="288"/>
      <c r="Y1060" s="288"/>
      <c r="Z1060" s="288"/>
      <c r="AA1060" s="288"/>
      <c r="AB1060" s="288"/>
      <c r="AC1060" s="288"/>
      <c r="AD1060" s="288"/>
      <c r="AE1060" s="408"/>
      <c r="AF1060" s="408"/>
      <c r="AG1060" s="408"/>
      <c r="AH1060" s="408"/>
      <c r="AI1060" s="408"/>
      <c r="AJ1060" s="408"/>
      <c r="AK1060" s="408"/>
      <c r="AL1060" s="408"/>
      <c r="AM1060" s="408"/>
      <c r="AN1060" s="408"/>
      <c r="AO1060" s="408"/>
      <c r="AP1060" s="408"/>
      <c r="AQ1060" s="408"/>
      <c r="AR1060" s="408"/>
      <c r="AS1060" s="303"/>
    </row>
    <row r="1061" spans="1:45" ht="15.6" outlineLevel="1">
      <c r="A1061" s="521"/>
      <c r="B1061" s="507" t="s">
        <v>500</v>
      </c>
      <c r="C1061" s="288"/>
      <c r="D1061" s="288"/>
      <c r="E1061" s="288"/>
      <c r="F1061" s="288"/>
      <c r="G1061" s="288"/>
      <c r="H1061" s="288"/>
      <c r="I1061" s="288"/>
      <c r="J1061" s="288"/>
      <c r="K1061" s="288"/>
      <c r="L1061" s="288"/>
      <c r="M1061" s="288"/>
      <c r="N1061" s="288"/>
      <c r="O1061" s="288"/>
      <c r="P1061" s="288"/>
      <c r="Q1061" s="288"/>
      <c r="R1061" s="288"/>
      <c r="S1061" s="288"/>
      <c r="T1061" s="288"/>
      <c r="U1061" s="288"/>
      <c r="V1061" s="288"/>
      <c r="W1061" s="288"/>
      <c r="X1061" s="288"/>
      <c r="Y1061" s="288"/>
      <c r="Z1061" s="288"/>
      <c r="AA1061" s="288"/>
      <c r="AB1061" s="288"/>
      <c r="AC1061" s="288"/>
      <c r="AD1061" s="288"/>
      <c r="AE1061" s="418"/>
      <c r="AF1061" s="421"/>
      <c r="AG1061" s="421"/>
      <c r="AH1061" s="421"/>
      <c r="AI1061" s="421"/>
      <c r="AJ1061" s="421"/>
      <c r="AK1061" s="421"/>
      <c r="AL1061" s="421"/>
      <c r="AM1061" s="421"/>
      <c r="AN1061" s="421"/>
      <c r="AO1061" s="421"/>
      <c r="AP1061" s="421"/>
      <c r="AQ1061" s="421"/>
      <c r="AR1061" s="421"/>
      <c r="AS1061" s="303"/>
    </row>
    <row r="1062" spans="1:45" ht="15.6" outlineLevel="1">
      <c r="A1062" s="521"/>
      <c r="B1062" s="493" t="s">
        <v>496</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21</v>
      </c>
      <c r="B1063" s="424" t="s">
        <v>113</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80">AF1063</f>
        <v>0</v>
      </c>
      <c r="AG1064" s="407">
        <f t="shared" ref="AG1064" si="3081">AG1063</f>
        <v>0</v>
      </c>
      <c r="AH1064" s="407">
        <f t="shared" ref="AH1064" si="3082">AH1063</f>
        <v>0</v>
      </c>
      <c r="AI1064" s="407">
        <f t="shared" ref="AI1064" si="3083">AI1063</f>
        <v>0</v>
      </c>
      <c r="AJ1064" s="407">
        <f t="shared" ref="AJ1064" si="3084">AJ1063</f>
        <v>0</v>
      </c>
      <c r="AK1064" s="407">
        <f t="shared" ref="AK1064" si="3085">AK1063</f>
        <v>0</v>
      </c>
      <c r="AL1064" s="407">
        <f t="shared" ref="AL1064" si="3086">AL1063</f>
        <v>0</v>
      </c>
      <c r="AM1064" s="407">
        <f t="shared" ref="AM1064" si="3087">AM1063</f>
        <v>0</v>
      </c>
      <c r="AN1064" s="407">
        <f t="shared" ref="AN1064" si="3088">AN1063</f>
        <v>0</v>
      </c>
      <c r="AO1064" s="407">
        <f t="shared" ref="AO1064" si="3089">AO1063</f>
        <v>0</v>
      </c>
      <c r="AP1064" s="407">
        <f t="shared" ref="AP1064" si="3090">AP1063</f>
        <v>0</v>
      </c>
      <c r="AQ1064" s="407">
        <f t="shared" ref="AQ1064" si="3091">AQ1063</f>
        <v>0</v>
      </c>
      <c r="AR1064" s="407">
        <f t="shared" ref="AR1064" si="3092">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22</v>
      </c>
      <c r="B1066" s="424" t="s">
        <v>114</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93">AF1066</f>
        <v>0</v>
      </c>
      <c r="AG1067" s="407">
        <f t="shared" ref="AG1067" si="3094">AG1066</f>
        <v>0</v>
      </c>
      <c r="AH1067" s="407">
        <f t="shared" ref="AH1067" si="3095">AH1066</f>
        <v>0</v>
      </c>
      <c r="AI1067" s="407">
        <f t="shared" ref="AI1067" si="3096">AI1066</f>
        <v>0</v>
      </c>
      <c r="AJ1067" s="407">
        <f t="shared" ref="AJ1067" si="3097">AJ1066</f>
        <v>0</v>
      </c>
      <c r="AK1067" s="407">
        <f t="shared" ref="AK1067" si="3098">AK1066</f>
        <v>0</v>
      </c>
      <c r="AL1067" s="407">
        <f t="shared" ref="AL1067" si="3099">AL1066</f>
        <v>0</v>
      </c>
      <c r="AM1067" s="407">
        <f t="shared" ref="AM1067" si="3100">AM1066</f>
        <v>0</v>
      </c>
      <c r="AN1067" s="407">
        <f t="shared" ref="AN1067" si="3101">AN1066</f>
        <v>0</v>
      </c>
      <c r="AO1067" s="407">
        <f t="shared" ref="AO1067" si="3102">AO1066</f>
        <v>0</v>
      </c>
      <c r="AP1067" s="407">
        <f t="shared" ref="AP1067" si="3103">AP1066</f>
        <v>0</v>
      </c>
      <c r="AQ1067" s="407">
        <f t="shared" ref="AQ1067" si="3104">AQ1066</f>
        <v>0</v>
      </c>
      <c r="AR1067" s="407">
        <f t="shared" ref="AR1067" si="3105">AR1066</f>
        <v>0</v>
      </c>
      <c r="AS1067" s="303"/>
    </row>
    <row r="1068" spans="1:45" ht="15" customHeight="1" outlineLevel="1">
      <c r="A1068" s="521"/>
      <c r="B1068" s="291"/>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23</v>
      </c>
      <c r="B1069" s="424" t="s">
        <v>115</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06">AF1069</f>
        <v>0</v>
      </c>
      <c r="AG1070" s="407">
        <f t="shared" ref="AG1070" si="3107">AG1069</f>
        <v>0</v>
      </c>
      <c r="AH1070" s="407">
        <f t="shared" ref="AH1070" si="3108">AH1069</f>
        <v>0</v>
      </c>
      <c r="AI1070" s="407">
        <f t="shared" ref="AI1070" si="3109">AI1069</f>
        <v>0</v>
      </c>
      <c r="AJ1070" s="407">
        <f t="shared" ref="AJ1070" si="3110">AJ1069</f>
        <v>0</v>
      </c>
      <c r="AK1070" s="407">
        <f t="shared" ref="AK1070" si="3111">AK1069</f>
        <v>0</v>
      </c>
      <c r="AL1070" s="407">
        <f t="shared" ref="AL1070" si="3112">AL1069</f>
        <v>0</v>
      </c>
      <c r="AM1070" s="407">
        <f t="shared" ref="AM1070" si="3113">AM1069</f>
        <v>0</v>
      </c>
      <c r="AN1070" s="407">
        <f t="shared" ref="AN1070" si="3114">AN1069</f>
        <v>0</v>
      </c>
      <c r="AO1070" s="407">
        <f t="shared" ref="AO1070" si="3115">AO1069</f>
        <v>0</v>
      </c>
      <c r="AP1070" s="407">
        <f t="shared" ref="AP1070" si="3116">AP1069</f>
        <v>0</v>
      </c>
      <c r="AQ1070" s="407">
        <f t="shared" ref="AQ1070" si="3117">AQ1069</f>
        <v>0</v>
      </c>
      <c r="AR1070" s="407">
        <f t="shared" ref="AR1070" si="3118">AR1069</f>
        <v>0</v>
      </c>
      <c r="AS1070" s="303"/>
    </row>
    <row r="1071" spans="1:45" ht="15" customHeight="1" outlineLevel="1">
      <c r="A1071" s="521"/>
      <c r="B1071" s="426"/>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1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v>24</v>
      </c>
      <c r="B1072" s="424" t="s">
        <v>116</v>
      </c>
      <c r="C1072" s="288" t="s">
        <v>25</v>
      </c>
      <c r="D1072" s="292"/>
      <c r="E1072" s="292"/>
      <c r="F1072" s="292"/>
      <c r="G1072" s="292"/>
      <c r="H1072" s="292"/>
      <c r="I1072" s="292"/>
      <c r="J1072" s="292"/>
      <c r="K1072" s="292"/>
      <c r="L1072" s="292"/>
      <c r="M1072" s="292"/>
      <c r="N1072" s="292"/>
      <c r="O1072" s="292"/>
      <c r="P1072" s="292"/>
      <c r="Q1072" s="288"/>
      <c r="R1072" s="292"/>
      <c r="S1072" s="292"/>
      <c r="T1072" s="292"/>
      <c r="U1072" s="292"/>
      <c r="V1072" s="292"/>
      <c r="W1072" s="292"/>
      <c r="X1072" s="292"/>
      <c r="Y1072" s="292"/>
      <c r="Z1072" s="292"/>
      <c r="AA1072" s="292"/>
      <c r="AB1072" s="292"/>
      <c r="AC1072" s="292"/>
      <c r="AD1072" s="292"/>
      <c r="AE1072" s="406"/>
      <c r="AF1072" s="406"/>
      <c r="AG1072" s="406"/>
      <c r="AH1072" s="406"/>
      <c r="AI1072" s="406"/>
      <c r="AJ1072" s="406"/>
      <c r="AK1072" s="406"/>
      <c r="AL1072" s="406"/>
      <c r="AM1072" s="406"/>
      <c r="AN1072" s="406"/>
      <c r="AO1072" s="406"/>
      <c r="AP1072" s="406"/>
      <c r="AQ1072" s="406"/>
      <c r="AR1072" s="406"/>
      <c r="AS1072" s="293">
        <f>SUM(AE1072:AR1072)</f>
        <v>0</v>
      </c>
    </row>
    <row r="1073" spans="1:45" ht="15" customHeight="1" outlineLevel="1">
      <c r="A1073" s="521"/>
      <c r="B1073" s="291" t="s">
        <v>345</v>
      </c>
      <c r="C1073" s="288" t="s">
        <v>163</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7">
        <f>AE1072</f>
        <v>0</v>
      </c>
      <c r="AF1073" s="407">
        <f t="shared" ref="AF1073" si="3119">AF1072</f>
        <v>0</v>
      </c>
      <c r="AG1073" s="407">
        <f t="shared" ref="AG1073" si="3120">AG1072</f>
        <v>0</v>
      </c>
      <c r="AH1073" s="407">
        <f t="shared" ref="AH1073" si="3121">AH1072</f>
        <v>0</v>
      </c>
      <c r="AI1073" s="407">
        <f t="shared" ref="AI1073" si="3122">AI1072</f>
        <v>0</v>
      </c>
      <c r="AJ1073" s="407">
        <f t="shared" ref="AJ1073" si="3123">AJ1072</f>
        <v>0</v>
      </c>
      <c r="AK1073" s="407">
        <f t="shared" ref="AK1073" si="3124">AK1072</f>
        <v>0</v>
      </c>
      <c r="AL1073" s="407">
        <f t="shared" ref="AL1073" si="3125">AL1072</f>
        <v>0</v>
      </c>
      <c r="AM1073" s="407">
        <f t="shared" ref="AM1073" si="3126">AM1072</f>
        <v>0</v>
      </c>
      <c r="AN1073" s="407">
        <f t="shared" ref="AN1073" si="3127">AN1072</f>
        <v>0</v>
      </c>
      <c r="AO1073" s="407">
        <f t="shared" ref="AO1073" si="3128">AO1072</f>
        <v>0</v>
      </c>
      <c r="AP1073" s="407">
        <f t="shared" ref="AP1073" si="3129">AP1072</f>
        <v>0</v>
      </c>
      <c r="AQ1073" s="407">
        <f t="shared" ref="AQ1073" si="3130">AQ1072</f>
        <v>0</v>
      </c>
      <c r="AR1073" s="407">
        <f t="shared" ref="AR1073" si="3131">AR1072</f>
        <v>0</v>
      </c>
      <c r="AS1073" s="303"/>
    </row>
    <row r="1074" spans="1:45" ht="15" customHeight="1" outlineLevel="1">
      <c r="A1074" s="521"/>
      <c r="B1074" s="291"/>
      <c r="C1074" s="288"/>
      <c r="D1074" s="288"/>
      <c r="E1074" s="288"/>
      <c r="F1074" s="288"/>
      <c r="G1074" s="288"/>
      <c r="H1074" s="288"/>
      <c r="I1074" s="288"/>
      <c r="J1074" s="288"/>
      <c r="K1074" s="288"/>
      <c r="L1074" s="288"/>
      <c r="M1074" s="288"/>
      <c r="N1074" s="288"/>
      <c r="O1074" s="288"/>
      <c r="P1074" s="288"/>
      <c r="Q1074" s="288"/>
      <c r="R1074" s="288"/>
      <c r="S1074" s="288"/>
      <c r="T1074" s="288"/>
      <c r="U1074" s="288"/>
      <c r="V1074" s="288"/>
      <c r="W1074" s="288"/>
      <c r="X1074" s="288"/>
      <c r="Y1074" s="288"/>
      <c r="Z1074" s="288"/>
      <c r="AA1074" s="288"/>
      <c r="AB1074" s="288"/>
      <c r="AC1074" s="288"/>
      <c r="AD1074" s="288"/>
      <c r="AE1074" s="408"/>
      <c r="AF1074" s="421"/>
      <c r="AG1074" s="421"/>
      <c r="AH1074" s="421"/>
      <c r="AI1074" s="421"/>
      <c r="AJ1074" s="421"/>
      <c r="AK1074" s="421"/>
      <c r="AL1074" s="421"/>
      <c r="AM1074" s="421"/>
      <c r="AN1074" s="421"/>
      <c r="AO1074" s="421"/>
      <c r="AP1074" s="421"/>
      <c r="AQ1074" s="421"/>
      <c r="AR1074" s="421"/>
      <c r="AS1074" s="303"/>
    </row>
    <row r="1075" spans="1:45" ht="15" customHeight="1" outlineLevel="1">
      <c r="A1075" s="521"/>
      <c r="B1075" s="285" t="s">
        <v>497</v>
      </c>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25</v>
      </c>
      <c r="B1076" s="424" t="s">
        <v>117</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32">AF1076</f>
        <v>0</v>
      </c>
      <c r="AG1077" s="407">
        <f t="shared" ref="AG1077" si="3133">AG1076</f>
        <v>0</v>
      </c>
      <c r="AH1077" s="407">
        <f t="shared" ref="AH1077" si="3134">AH1076</f>
        <v>0</v>
      </c>
      <c r="AI1077" s="407">
        <f t="shared" ref="AI1077" si="3135">AI1076</f>
        <v>0</v>
      </c>
      <c r="AJ1077" s="407">
        <f t="shared" ref="AJ1077" si="3136">AJ1076</f>
        <v>0</v>
      </c>
      <c r="AK1077" s="407">
        <f t="shared" ref="AK1077" si="3137">AK1076</f>
        <v>0</v>
      </c>
      <c r="AL1077" s="407">
        <f t="shared" ref="AL1077" si="3138">AL1076</f>
        <v>0</v>
      </c>
      <c r="AM1077" s="407">
        <f t="shared" ref="AM1077" si="3139">AM1076</f>
        <v>0</v>
      </c>
      <c r="AN1077" s="407">
        <f t="shared" ref="AN1077" si="3140">AN1076</f>
        <v>0</v>
      </c>
      <c r="AO1077" s="407">
        <f t="shared" ref="AO1077" si="3141">AO1076</f>
        <v>0</v>
      </c>
      <c r="AP1077" s="407">
        <f t="shared" ref="AP1077" si="3142">AP1076</f>
        <v>0</v>
      </c>
      <c r="AQ1077" s="407">
        <f t="shared" ref="AQ1077" si="3143">AQ1076</f>
        <v>0</v>
      </c>
      <c r="AR1077" s="407">
        <f t="shared" ref="AR1077" si="3144">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26</v>
      </c>
      <c r="B1079" s="424" t="s">
        <v>118</v>
      </c>
      <c r="C1079" s="288" t="s">
        <v>25</v>
      </c>
      <c r="D1079" s="292">
        <f>76995.4+2478+15109</f>
        <v>94582.399999999994</v>
      </c>
      <c r="E1079" s="292">
        <f t="shared" ref="E1079" si="3145">76995.4+2478+15109</f>
        <v>94582.399999999994</v>
      </c>
      <c r="F1079" s="292">
        <f>76614.6+2465.7+15034</f>
        <v>94114.3</v>
      </c>
      <c r="G1079" s="292">
        <f t="shared" ref="G1079:H1079" si="3146">76614.6+2465.7+15034</f>
        <v>94114.3</v>
      </c>
      <c r="H1079" s="292">
        <f t="shared" si="3146"/>
        <v>94114.3</v>
      </c>
      <c r="I1079" s="292">
        <f>76612.6+2465.7+15034</f>
        <v>94112.3</v>
      </c>
      <c r="J1079" s="292"/>
      <c r="K1079" s="292"/>
      <c r="L1079" s="292"/>
      <c r="M1079" s="292"/>
      <c r="N1079" s="292"/>
      <c r="O1079" s="292"/>
      <c r="P1079" s="292"/>
      <c r="Q1079" s="292">
        <v>12</v>
      </c>
      <c r="R1079" s="292">
        <f>16.76+2.34</f>
        <v>19.100000000000001</v>
      </c>
      <c r="S1079" s="292">
        <f t="shared" ref="S1079:V1079" si="3147">16.76+2.34</f>
        <v>19.100000000000001</v>
      </c>
      <c r="T1079" s="292">
        <f t="shared" si="3147"/>
        <v>19.100000000000001</v>
      </c>
      <c r="U1079" s="292">
        <f t="shared" si="3147"/>
        <v>19.100000000000001</v>
      </c>
      <c r="V1079" s="292">
        <f t="shared" si="3147"/>
        <v>19.100000000000001</v>
      </c>
      <c r="W1079" s="292">
        <f>16.76+2.34</f>
        <v>19.100000000000001</v>
      </c>
      <c r="X1079" s="292"/>
      <c r="Y1079" s="292"/>
      <c r="Z1079" s="292"/>
      <c r="AA1079" s="292"/>
      <c r="AB1079" s="292"/>
      <c r="AC1079" s="292"/>
      <c r="AD1079" s="292"/>
      <c r="AE1079" s="422"/>
      <c r="AF1079" s="411">
        <v>0.18594085224564644</v>
      </c>
      <c r="AG1079" s="411">
        <v>0.87748691099476439</v>
      </c>
      <c r="AH1079" s="411"/>
      <c r="AI1079" s="411"/>
      <c r="AJ1079" s="411"/>
      <c r="AK1079" s="411"/>
      <c r="AL1079" s="411"/>
      <c r="AM1079" s="411"/>
      <c r="AN1079" s="411"/>
      <c r="AO1079" s="411"/>
      <c r="AP1079" s="411"/>
      <c r="AQ1079" s="411"/>
      <c r="AR1079" s="411"/>
      <c r="AS1079" s="293">
        <f>SUM(AE1079:AR1079)</f>
        <v>1.0634277632404108</v>
      </c>
    </row>
    <row r="1080" spans="1:45" ht="15"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v>0.18594085224564644</v>
      </c>
      <c r="AG1080" s="407">
        <v>0.87748691099476439</v>
      </c>
      <c r="AH1080" s="407">
        <f t="shared" ref="AH1080" si="3148">AH1079</f>
        <v>0</v>
      </c>
      <c r="AI1080" s="407">
        <f t="shared" ref="AI1080" si="3149">AI1079</f>
        <v>0</v>
      </c>
      <c r="AJ1080" s="407">
        <f t="shared" ref="AJ1080" si="3150">AJ1079</f>
        <v>0</v>
      </c>
      <c r="AK1080" s="407">
        <f t="shared" ref="AK1080" si="3151">AK1079</f>
        <v>0</v>
      </c>
      <c r="AL1080" s="407">
        <f t="shared" ref="AL1080" si="3152">AL1079</f>
        <v>0</v>
      </c>
      <c r="AM1080" s="407">
        <f t="shared" ref="AM1080" si="3153">AM1079</f>
        <v>0</v>
      </c>
      <c r="AN1080" s="407">
        <f t="shared" ref="AN1080" si="3154">AN1079</f>
        <v>0</v>
      </c>
      <c r="AO1080" s="407">
        <f t="shared" ref="AO1080" si="3155">AO1079</f>
        <v>0</v>
      </c>
      <c r="AP1080" s="407">
        <f t="shared" ref="AP1080" si="3156">AP1079</f>
        <v>0</v>
      </c>
      <c r="AQ1080" s="407">
        <f t="shared" ref="AQ1080" si="3157">AQ1079</f>
        <v>0</v>
      </c>
      <c r="AR1080" s="407">
        <f t="shared" ref="AR1080" si="3158">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27</v>
      </c>
      <c r="B1082" s="424" t="s">
        <v>119</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 t="shared" ref="AF1083" si="3159">AF1082</f>
        <v>0</v>
      </c>
      <c r="AG1083" s="407">
        <f t="shared" ref="AG1083" si="3160">AG1082</f>
        <v>0</v>
      </c>
      <c r="AH1083" s="407">
        <f t="shared" ref="AH1083" si="3161">AH1082</f>
        <v>0</v>
      </c>
      <c r="AI1083" s="407">
        <f t="shared" ref="AI1083" si="3162">AI1082</f>
        <v>0</v>
      </c>
      <c r="AJ1083" s="407">
        <f t="shared" ref="AJ1083" si="3163">AJ1082</f>
        <v>0</v>
      </c>
      <c r="AK1083" s="407">
        <f t="shared" ref="AK1083" si="3164">AK1082</f>
        <v>0</v>
      </c>
      <c r="AL1083" s="407">
        <f t="shared" ref="AL1083" si="3165">AL1082</f>
        <v>0</v>
      </c>
      <c r="AM1083" s="407">
        <f t="shared" ref="AM1083" si="3166">AM1082</f>
        <v>0</v>
      </c>
      <c r="AN1083" s="407">
        <f t="shared" ref="AN1083" si="3167">AN1082</f>
        <v>0</v>
      </c>
      <c r="AO1083" s="407">
        <f t="shared" ref="AO1083" si="3168">AO1082</f>
        <v>0</v>
      </c>
      <c r="AP1083" s="407">
        <f t="shared" ref="AP1083" si="3169">AP1082</f>
        <v>0</v>
      </c>
      <c r="AQ1083" s="407">
        <f t="shared" ref="AQ1083" si="3170">AQ1082</f>
        <v>0</v>
      </c>
      <c r="AR1083" s="407">
        <f t="shared" ref="AR1083" si="3171">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28</v>
      </c>
      <c r="B1085" s="424" t="s">
        <v>120</v>
      </c>
      <c r="C1085" s="288" t="s">
        <v>25</v>
      </c>
      <c r="D1085" s="292"/>
      <c r="E1085" s="292"/>
      <c r="F1085" s="292"/>
      <c r="G1085" s="292"/>
      <c r="H1085" s="292"/>
      <c r="I1085" s="292"/>
      <c r="J1085" s="292"/>
      <c r="K1085" s="292"/>
      <c r="L1085" s="292"/>
      <c r="M1085" s="292"/>
      <c r="N1085" s="292"/>
      <c r="O1085" s="292"/>
      <c r="P1085" s="292"/>
      <c r="Q1085" s="292">
        <v>12</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12</v>
      </c>
      <c r="R1086" s="292"/>
      <c r="S1086" s="292"/>
      <c r="T1086" s="292"/>
      <c r="U1086" s="292"/>
      <c r="V1086" s="292"/>
      <c r="W1086" s="292"/>
      <c r="X1086" s="292"/>
      <c r="Y1086" s="292"/>
      <c r="Z1086" s="292"/>
      <c r="AA1086" s="292"/>
      <c r="AB1086" s="292"/>
      <c r="AC1086" s="292"/>
      <c r="AD1086" s="292"/>
      <c r="AE1086" s="407">
        <f>AE1085</f>
        <v>0</v>
      </c>
      <c r="AF1086" s="407">
        <f>AF1085</f>
        <v>0</v>
      </c>
      <c r="AG1086" s="407">
        <f t="shared" ref="AG1086" si="3172">AG1085</f>
        <v>0</v>
      </c>
      <c r="AH1086" s="407">
        <f t="shared" ref="AH1086" si="3173">AH1085</f>
        <v>0</v>
      </c>
      <c r="AI1086" s="407">
        <f t="shared" ref="AI1086" si="3174">AI1085</f>
        <v>0</v>
      </c>
      <c r="AJ1086" s="407">
        <f t="shared" ref="AJ1086" si="3175">AJ1085</f>
        <v>0</v>
      </c>
      <c r="AK1086" s="407">
        <f>AK1085</f>
        <v>0</v>
      </c>
      <c r="AL1086" s="407">
        <f t="shared" ref="AL1086" si="3176">AL1085</f>
        <v>0</v>
      </c>
      <c r="AM1086" s="407">
        <f t="shared" ref="AM1086" si="3177">AM1085</f>
        <v>0</v>
      </c>
      <c r="AN1086" s="407">
        <f t="shared" ref="AN1086" si="3178">AN1085</f>
        <v>0</v>
      </c>
      <c r="AO1086" s="407">
        <f t="shared" ref="AO1086" si="3179">AO1085</f>
        <v>0</v>
      </c>
      <c r="AP1086" s="407">
        <f t="shared" ref="AP1086" si="3180">AP1085</f>
        <v>0</v>
      </c>
      <c r="AQ1086" s="407">
        <f t="shared" ref="AQ1086" si="3181">AQ1085</f>
        <v>0</v>
      </c>
      <c r="AR1086" s="407">
        <f t="shared" ref="AR1086" si="3182">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29</v>
      </c>
      <c r="B1088" s="424" t="s">
        <v>121</v>
      </c>
      <c r="C1088" s="288" t="s">
        <v>25</v>
      </c>
      <c r="D1088" s="292"/>
      <c r="E1088" s="292"/>
      <c r="F1088" s="292"/>
      <c r="G1088" s="292"/>
      <c r="H1088" s="292"/>
      <c r="I1088" s="292"/>
      <c r="J1088" s="292"/>
      <c r="K1088" s="292"/>
      <c r="L1088" s="292"/>
      <c r="M1088" s="292"/>
      <c r="N1088" s="292"/>
      <c r="O1088" s="292"/>
      <c r="P1088" s="292"/>
      <c r="Q1088" s="292">
        <v>3</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3</v>
      </c>
      <c r="R1089" s="292"/>
      <c r="S1089" s="292"/>
      <c r="T1089" s="292"/>
      <c r="U1089" s="292"/>
      <c r="V1089" s="292"/>
      <c r="W1089" s="292"/>
      <c r="X1089" s="292"/>
      <c r="Y1089" s="292"/>
      <c r="Z1089" s="292"/>
      <c r="AA1089" s="292"/>
      <c r="AB1089" s="292"/>
      <c r="AC1089" s="292"/>
      <c r="AD1089" s="292"/>
      <c r="AE1089" s="407">
        <f>AE1088</f>
        <v>0</v>
      </c>
      <c r="AF1089" s="407">
        <f t="shared" ref="AF1089" si="3183">AF1088</f>
        <v>0</v>
      </c>
      <c r="AG1089" s="407">
        <f t="shared" ref="AG1089" si="3184">AG1088</f>
        <v>0</v>
      </c>
      <c r="AH1089" s="407">
        <f t="shared" ref="AH1089" si="3185">AH1088</f>
        <v>0</v>
      </c>
      <c r="AI1089" s="407">
        <f t="shared" ref="AI1089" si="3186">AI1088</f>
        <v>0</v>
      </c>
      <c r="AJ1089" s="407">
        <f t="shared" ref="AJ1089" si="3187">AJ1088</f>
        <v>0</v>
      </c>
      <c r="AK1089" s="407">
        <f t="shared" ref="AK1089" si="3188">AK1088</f>
        <v>0</v>
      </c>
      <c r="AL1089" s="407">
        <f t="shared" ref="AL1089" si="3189">AL1088</f>
        <v>0</v>
      </c>
      <c r="AM1089" s="407">
        <f t="shared" ref="AM1089" si="3190">AM1088</f>
        <v>0</v>
      </c>
      <c r="AN1089" s="407">
        <f t="shared" ref="AN1089" si="3191">AN1088</f>
        <v>0</v>
      </c>
      <c r="AO1089" s="407">
        <f t="shared" ref="AO1089" si="3192">AO1088</f>
        <v>0</v>
      </c>
      <c r="AP1089" s="407">
        <f t="shared" ref="AP1089" si="3193">AP1088</f>
        <v>0</v>
      </c>
      <c r="AQ1089" s="407">
        <f t="shared" ref="AQ1089" si="3194">AQ1088</f>
        <v>0</v>
      </c>
      <c r="AR1089" s="407">
        <f t="shared" ref="AR1089" si="3195">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30</v>
      </c>
      <c r="B1091" s="424" t="s">
        <v>122</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96">AF1091</f>
        <v>0</v>
      </c>
      <c r="AG1092" s="407">
        <f t="shared" ref="AG1092" si="3197">AG1091</f>
        <v>0</v>
      </c>
      <c r="AH1092" s="407">
        <f t="shared" ref="AH1092" si="3198">AH1091</f>
        <v>0</v>
      </c>
      <c r="AI1092" s="407">
        <f t="shared" ref="AI1092" si="3199">AI1091</f>
        <v>0</v>
      </c>
      <c r="AJ1092" s="407">
        <f t="shared" ref="AJ1092" si="3200">AJ1091</f>
        <v>0</v>
      </c>
      <c r="AK1092" s="407">
        <f t="shared" ref="AK1092" si="3201">AK1091</f>
        <v>0</v>
      </c>
      <c r="AL1092" s="407">
        <f t="shared" ref="AL1092" si="3202">AL1091</f>
        <v>0</v>
      </c>
      <c r="AM1092" s="407">
        <f t="shared" ref="AM1092" si="3203">AM1091</f>
        <v>0</v>
      </c>
      <c r="AN1092" s="407">
        <f t="shared" ref="AN1092" si="3204">AN1091</f>
        <v>0</v>
      </c>
      <c r="AO1092" s="407">
        <f t="shared" ref="AO1092" si="3205">AO1091</f>
        <v>0</v>
      </c>
      <c r="AP1092" s="407">
        <f t="shared" ref="AP1092" si="3206">AP1091</f>
        <v>0</v>
      </c>
      <c r="AQ1092" s="407">
        <f t="shared" ref="AQ1092" si="3207">AQ1091</f>
        <v>0</v>
      </c>
      <c r="AR1092" s="407">
        <f t="shared" ref="AR1092" si="3208">AR1091</f>
        <v>0</v>
      </c>
      <c r="AS1092" s="303"/>
    </row>
    <row r="1093" spans="1:45" ht="15" customHeight="1" outlineLevel="1">
      <c r="A1093" s="521"/>
      <c r="B1093" s="291"/>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31</v>
      </c>
      <c r="B1094" s="424" t="s">
        <v>123</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09">AF1094</f>
        <v>0</v>
      </c>
      <c r="AG1095" s="407">
        <f t="shared" ref="AG1095" si="3210">AG1094</f>
        <v>0</v>
      </c>
      <c r="AH1095" s="407">
        <f t="shared" ref="AH1095" si="3211">AH1094</f>
        <v>0</v>
      </c>
      <c r="AI1095" s="407">
        <f t="shared" ref="AI1095" si="3212">AI1094</f>
        <v>0</v>
      </c>
      <c r="AJ1095" s="407">
        <f t="shared" ref="AJ1095" si="3213">AJ1094</f>
        <v>0</v>
      </c>
      <c r="AK1095" s="407">
        <f t="shared" ref="AK1095" si="3214">AK1094</f>
        <v>0</v>
      </c>
      <c r="AL1095" s="407">
        <f t="shared" ref="AL1095" si="3215">AL1094</f>
        <v>0</v>
      </c>
      <c r="AM1095" s="407">
        <f t="shared" ref="AM1095" si="3216">AM1094</f>
        <v>0</v>
      </c>
      <c r="AN1095" s="407">
        <f t="shared" ref="AN1095" si="3217">AN1094</f>
        <v>0</v>
      </c>
      <c r="AO1095" s="407">
        <f t="shared" ref="AO1095" si="3218">AO1094</f>
        <v>0</v>
      </c>
      <c r="AP1095" s="407">
        <f t="shared" ref="AP1095" si="3219">AP1094</f>
        <v>0</v>
      </c>
      <c r="AQ1095" s="407">
        <f t="shared" ref="AQ1095" si="3220">AQ1094</f>
        <v>0</v>
      </c>
      <c r="AR1095" s="407">
        <f t="shared" ref="AR1095" si="3221">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v>32</v>
      </c>
      <c r="B1097" s="424" t="s">
        <v>124</v>
      </c>
      <c r="C1097" s="288" t="s">
        <v>25</v>
      </c>
      <c r="D1097" s="292"/>
      <c r="E1097" s="292"/>
      <c r="F1097" s="292"/>
      <c r="G1097" s="292"/>
      <c r="H1097" s="292"/>
      <c r="I1097" s="292"/>
      <c r="J1097" s="292"/>
      <c r="K1097" s="292"/>
      <c r="L1097" s="292"/>
      <c r="M1097" s="292"/>
      <c r="N1097" s="292"/>
      <c r="O1097" s="292"/>
      <c r="P1097" s="292"/>
      <c r="Q1097" s="292">
        <v>12</v>
      </c>
      <c r="R1097" s="292"/>
      <c r="S1097" s="292"/>
      <c r="T1097" s="292"/>
      <c r="U1097" s="292"/>
      <c r="V1097" s="292"/>
      <c r="W1097" s="292"/>
      <c r="X1097" s="292"/>
      <c r="Y1097" s="292"/>
      <c r="Z1097" s="292"/>
      <c r="AA1097" s="292"/>
      <c r="AB1097" s="292"/>
      <c r="AC1097" s="292"/>
      <c r="AD1097" s="292"/>
      <c r="AE1097" s="422"/>
      <c r="AF1097" s="411"/>
      <c r="AG1097" s="411"/>
      <c r="AH1097" s="411"/>
      <c r="AI1097" s="411"/>
      <c r="AJ1097" s="411"/>
      <c r="AK1097" s="411"/>
      <c r="AL1097" s="411"/>
      <c r="AM1097" s="411"/>
      <c r="AN1097" s="411"/>
      <c r="AO1097" s="411"/>
      <c r="AP1097" s="411"/>
      <c r="AQ1097" s="411"/>
      <c r="AR1097" s="411"/>
      <c r="AS1097" s="293">
        <f>SUM(AE1097:AR1097)</f>
        <v>0</v>
      </c>
    </row>
    <row r="1098" spans="1:45" ht="15" customHeight="1" outlineLevel="1">
      <c r="A1098" s="521"/>
      <c r="B1098" s="291" t="s">
        <v>345</v>
      </c>
      <c r="C1098" s="288" t="s">
        <v>163</v>
      </c>
      <c r="D1098" s="292"/>
      <c r="E1098" s="292"/>
      <c r="F1098" s="292"/>
      <c r="G1098" s="292"/>
      <c r="H1098" s="292"/>
      <c r="I1098" s="292"/>
      <c r="J1098" s="292"/>
      <c r="K1098" s="292"/>
      <c r="L1098" s="292"/>
      <c r="M1098" s="292"/>
      <c r="N1098" s="292"/>
      <c r="O1098" s="292"/>
      <c r="P1098" s="292"/>
      <c r="Q1098" s="292">
        <f>Q1097</f>
        <v>12</v>
      </c>
      <c r="R1098" s="292"/>
      <c r="S1098" s="292"/>
      <c r="T1098" s="292"/>
      <c r="U1098" s="292"/>
      <c r="V1098" s="292"/>
      <c r="W1098" s="292"/>
      <c r="X1098" s="292"/>
      <c r="Y1098" s="292"/>
      <c r="Z1098" s="292"/>
      <c r="AA1098" s="292"/>
      <c r="AB1098" s="292"/>
      <c r="AC1098" s="292"/>
      <c r="AD1098" s="292"/>
      <c r="AE1098" s="407">
        <f>AE1097</f>
        <v>0</v>
      </c>
      <c r="AF1098" s="407">
        <f t="shared" ref="AF1098" si="3222">AF1097</f>
        <v>0</v>
      </c>
      <c r="AG1098" s="407">
        <f t="shared" ref="AG1098" si="3223">AG1097</f>
        <v>0</v>
      </c>
      <c r="AH1098" s="407">
        <f t="shared" ref="AH1098" si="3224">AH1097</f>
        <v>0</v>
      </c>
      <c r="AI1098" s="407">
        <f t="shared" ref="AI1098" si="3225">AI1097</f>
        <v>0</v>
      </c>
      <c r="AJ1098" s="407">
        <f t="shared" ref="AJ1098" si="3226">AJ1097</f>
        <v>0</v>
      </c>
      <c r="AK1098" s="407">
        <f t="shared" ref="AK1098" si="3227">AK1097</f>
        <v>0</v>
      </c>
      <c r="AL1098" s="407">
        <f t="shared" ref="AL1098" si="3228">AL1097</f>
        <v>0</v>
      </c>
      <c r="AM1098" s="407">
        <f t="shared" ref="AM1098" si="3229">AM1097</f>
        <v>0</v>
      </c>
      <c r="AN1098" s="407">
        <f t="shared" ref="AN1098" si="3230">AN1097</f>
        <v>0</v>
      </c>
      <c r="AO1098" s="407">
        <f t="shared" ref="AO1098" si="3231">AO1097</f>
        <v>0</v>
      </c>
      <c r="AP1098" s="407">
        <f t="shared" ref="AP1098" si="3232">AP1097</f>
        <v>0</v>
      </c>
      <c r="AQ1098" s="407">
        <f t="shared" ref="AQ1098" si="3233">AQ1097</f>
        <v>0</v>
      </c>
      <c r="AR1098" s="407">
        <f t="shared" ref="AR1098" si="3234">AR1097</f>
        <v>0</v>
      </c>
      <c r="AS1098" s="303"/>
    </row>
    <row r="1099" spans="1:45" ht="15" customHeight="1" outlineLevel="1">
      <c r="A1099" s="521"/>
      <c r="B1099" s="424"/>
      <c r="C1099" s="288"/>
      <c r="D1099" s="288"/>
      <c r="E1099" s="288"/>
      <c r="F1099" s="288"/>
      <c r="G1099" s="288"/>
      <c r="H1099" s="288"/>
      <c r="I1099" s="288"/>
      <c r="J1099" s="288"/>
      <c r="K1099" s="288"/>
      <c r="L1099" s="288"/>
      <c r="M1099" s="288"/>
      <c r="N1099" s="288"/>
      <c r="O1099" s="288"/>
      <c r="P1099" s="288"/>
      <c r="Q1099" s="288"/>
      <c r="R1099" s="288"/>
      <c r="S1099" s="288"/>
      <c r="T1099" s="288"/>
      <c r="U1099" s="288"/>
      <c r="V1099" s="288"/>
      <c r="W1099" s="288"/>
      <c r="X1099" s="288"/>
      <c r="Y1099" s="288"/>
      <c r="Z1099" s="288"/>
      <c r="AA1099" s="288"/>
      <c r="AB1099" s="288"/>
      <c r="AC1099" s="288"/>
      <c r="AD1099" s="288"/>
      <c r="AE1099" s="408"/>
      <c r="AF1099" s="421"/>
      <c r="AG1099" s="421"/>
      <c r="AH1099" s="421"/>
      <c r="AI1099" s="421"/>
      <c r="AJ1099" s="421"/>
      <c r="AK1099" s="421"/>
      <c r="AL1099" s="421"/>
      <c r="AM1099" s="421"/>
      <c r="AN1099" s="421"/>
      <c r="AO1099" s="421"/>
      <c r="AP1099" s="421"/>
      <c r="AQ1099" s="421"/>
      <c r="AR1099" s="421"/>
      <c r="AS1099" s="303"/>
    </row>
    <row r="1100" spans="1:45" ht="15" customHeight="1" outlineLevel="1">
      <c r="A1100" s="521"/>
      <c r="B1100" s="285" t="s">
        <v>498</v>
      </c>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33</v>
      </c>
      <c r="B1101" s="424" t="s">
        <v>125</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35">AF1101</f>
        <v>0</v>
      </c>
      <c r="AG1102" s="407">
        <f t="shared" ref="AG1102" si="3236">AG1101</f>
        <v>0</v>
      </c>
      <c r="AH1102" s="407">
        <f t="shared" ref="AH1102" si="3237">AH1101</f>
        <v>0</v>
      </c>
      <c r="AI1102" s="407">
        <f t="shared" ref="AI1102" si="3238">AI1101</f>
        <v>0</v>
      </c>
      <c r="AJ1102" s="407">
        <f t="shared" ref="AJ1102" si="3239">AJ1101</f>
        <v>0</v>
      </c>
      <c r="AK1102" s="407">
        <f t="shared" ref="AK1102" si="3240">AK1101</f>
        <v>0</v>
      </c>
      <c r="AL1102" s="407">
        <f t="shared" ref="AL1102" si="3241">AL1101</f>
        <v>0</v>
      </c>
      <c r="AM1102" s="407">
        <f t="shared" ref="AM1102" si="3242">AM1101</f>
        <v>0</v>
      </c>
      <c r="AN1102" s="407">
        <f t="shared" ref="AN1102" si="3243">AN1101</f>
        <v>0</v>
      </c>
      <c r="AO1102" s="407">
        <f t="shared" ref="AO1102" si="3244">AO1101</f>
        <v>0</v>
      </c>
      <c r="AP1102" s="407">
        <f t="shared" ref="AP1102" si="3245">AP1101</f>
        <v>0</v>
      </c>
      <c r="AQ1102" s="407">
        <f t="shared" ref="AQ1102" si="3246">AQ1101</f>
        <v>0</v>
      </c>
      <c r="AR1102" s="407">
        <f t="shared" ref="AR1102" si="3247">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34</v>
      </c>
      <c r="B1104" s="424" t="s">
        <v>126</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48">AF1104</f>
        <v>0</v>
      </c>
      <c r="AG1105" s="407">
        <f t="shared" ref="AG1105" si="3249">AG1104</f>
        <v>0</v>
      </c>
      <c r="AH1105" s="407">
        <f t="shared" ref="AH1105" si="3250">AH1104</f>
        <v>0</v>
      </c>
      <c r="AI1105" s="407">
        <f t="shared" ref="AI1105" si="3251">AI1104</f>
        <v>0</v>
      </c>
      <c r="AJ1105" s="407">
        <f t="shared" ref="AJ1105" si="3252">AJ1104</f>
        <v>0</v>
      </c>
      <c r="AK1105" s="407">
        <f t="shared" ref="AK1105" si="3253">AK1104</f>
        <v>0</v>
      </c>
      <c r="AL1105" s="407">
        <f t="shared" ref="AL1105" si="3254">AL1104</f>
        <v>0</v>
      </c>
      <c r="AM1105" s="407">
        <f t="shared" ref="AM1105" si="3255">AM1104</f>
        <v>0</v>
      </c>
      <c r="AN1105" s="407">
        <f t="shared" ref="AN1105" si="3256">AN1104</f>
        <v>0</v>
      </c>
      <c r="AO1105" s="407">
        <f t="shared" ref="AO1105" si="3257">AO1104</f>
        <v>0</v>
      </c>
      <c r="AP1105" s="407">
        <f t="shared" ref="AP1105" si="3258">AP1104</f>
        <v>0</v>
      </c>
      <c r="AQ1105" s="407">
        <f t="shared" ref="AQ1105" si="3259">AQ1104</f>
        <v>0</v>
      </c>
      <c r="AR1105" s="407">
        <f t="shared" ref="AR1105" si="3260">AR1104</f>
        <v>0</v>
      </c>
      <c r="AS1105" s="303"/>
    </row>
    <row r="1106" spans="1:45" ht="15" customHeight="1" outlineLevel="1">
      <c r="A1106" s="521"/>
      <c r="B1106" s="424"/>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v>35</v>
      </c>
      <c r="B1107" s="424" t="s">
        <v>127</v>
      </c>
      <c r="C1107" s="288" t="s">
        <v>25</v>
      </c>
      <c r="D1107" s="292"/>
      <c r="E1107" s="292"/>
      <c r="F1107" s="292"/>
      <c r="G1107" s="292"/>
      <c r="H1107" s="292"/>
      <c r="I1107" s="292"/>
      <c r="J1107" s="292"/>
      <c r="K1107" s="292"/>
      <c r="L1107" s="292"/>
      <c r="M1107" s="292"/>
      <c r="N1107" s="292"/>
      <c r="O1107" s="292"/>
      <c r="P1107" s="292"/>
      <c r="Q1107" s="292">
        <v>0</v>
      </c>
      <c r="R1107" s="292"/>
      <c r="S1107" s="292"/>
      <c r="T1107" s="292"/>
      <c r="U1107" s="292"/>
      <c r="V1107" s="292"/>
      <c r="W1107" s="292"/>
      <c r="X1107" s="292"/>
      <c r="Y1107" s="292"/>
      <c r="Z1107" s="292"/>
      <c r="AA1107" s="292"/>
      <c r="AB1107" s="292"/>
      <c r="AC1107" s="292"/>
      <c r="AD1107" s="292"/>
      <c r="AE1107" s="422"/>
      <c r="AF1107" s="411"/>
      <c r="AG1107" s="411"/>
      <c r="AH1107" s="411"/>
      <c r="AI1107" s="411"/>
      <c r="AJ1107" s="411"/>
      <c r="AK1107" s="411"/>
      <c r="AL1107" s="411"/>
      <c r="AM1107" s="411"/>
      <c r="AN1107" s="411"/>
      <c r="AO1107" s="411"/>
      <c r="AP1107" s="411"/>
      <c r="AQ1107" s="411"/>
      <c r="AR1107" s="411"/>
      <c r="AS1107" s="293">
        <f>SUM(AE1107:AR1107)</f>
        <v>0</v>
      </c>
    </row>
    <row r="1108" spans="1:45" ht="15" customHeight="1" outlineLevel="1">
      <c r="A1108" s="521"/>
      <c r="B1108" s="291" t="s">
        <v>345</v>
      </c>
      <c r="C1108" s="288" t="s">
        <v>163</v>
      </c>
      <c r="D1108" s="292"/>
      <c r="E1108" s="292"/>
      <c r="F1108" s="292"/>
      <c r="G1108" s="292"/>
      <c r="H1108" s="292"/>
      <c r="I1108" s="292"/>
      <c r="J1108" s="292"/>
      <c r="K1108" s="292"/>
      <c r="L1108" s="292"/>
      <c r="M1108" s="292"/>
      <c r="N1108" s="292"/>
      <c r="O1108" s="292"/>
      <c r="P1108" s="292"/>
      <c r="Q1108" s="292">
        <f>Q1107</f>
        <v>0</v>
      </c>
      <c r="R1108" s="292"/>
      <c r="S1108" s="292"/>
      <c r="T1108" s="292"/>
      <c r="U1108" s="292"/>
      <c r="V1108" s="292"/>
      <c r="W1108" s="292"/>
      <c r="X1108" s="292"/>
      <c r="Y1108" s="292"/>
      <c r="Z1108" s="292"/>
      <c r="AA1108" s="292"/>
      <c r="AB1108" s="292"/>
      <c r="AC1108" s="292"/>
      <c r="AD1108" s="292"/>
      <c r="AE1108" s="407">
        <f>AE1107</f>
        <v>0</v>
      </c>
      <c r="AF1108" s="407">
        <f t="shared" ref="AF1108" si="3261">AF1107</f>
        <v>0</v>
      </c>
      <c r="AG1108" s="407">
        <f t="shared" ref="AG1108" si="3262">AG1107</f>
        <v>0</v>
      </c>
      <c r="AH1108" s="407">
        <f t="shared" ref="AH1108" si="3263">AH1107</f>
        <v>0</v>
      </c>
      <c r="AI1108" s="407">
        <f t="shared" ref="AI1108" si="3264">AI1107</f>
        <v>0</v>
      </c>
      <c r="AJ1108" s="407">
        <f t="shared" ref="AJ1108" si="3265">AJ1107</f>
        <v>0</v>
      </c>
      <c r="AK1108" s="407">
        <f t="shared" ref="AK1108" si="3266">AK1107</f>
        <v>0</v>
      </c>
      <c r="AL1108" s="407">
        <f t="shared" ref="AL1108" si="3267">AL1107</f>
        <v>0</v>
      </c>
      <c r="AM1108" s="407">
        <f t="shared" ref="AM1108" si="3268">AM1107</f>
        <v>0</v>
      </c>
      <c r="AN1108" s="407">
        <f t="shared" ref="AN1108" si="3269">AN1107</f>
        <v>0</v>
      </c>
      <c r="AO1108" s="407">
        <f t="shared" ref="AO1108" si="3270">AO1107</f>
        <v>0</v>
      </c>
      <c r="AP1108" s="407">
        <f t="shared" ref="AP1108" si="3271">AP1107</f>
        <v>0</v>
      </c>
      <c r="AQ1108" s="407">
        <f t="shared" ref="AQ1108" si="3272">AQ1107</f>
        <v>0</v>
      </c>
      <c r="AR1108" s="407">
        <f t="shared" ref="AR1108" si="3273">AR1107</f>
        <v>0</v>
      </c>
      <c r="AS1108" s="303"/>
    </row>
    <row r="1109" spans="1:45" ht="15" customHeight="1" outlineLevel="1">
      <c r="A1109" s="521"/>
      <c r="B1109" s="427"/>
      <c r="C1109" s="288"/>
      <c r="D1109" s="288"/>
      <c r="E1109" s="288"/>
      <c r="F1109" s="288"/>
      <c r="G1109" s="288"/>
      <c r="H1109" s="288"/>
      <c r="I1109" s="288"/>
      <c r="J1109" s="288"/>
      <c r="K1109" s="288"/>
      <c r="L1109" s="288"/>
      <c r="M1109" s="288"/>
      <c r="N1109" s="288"/>
      <c r="O1109" s="288"/>
      <c r="P1109" s="288"/>
      <c r="Q1109" s="288"/>
      <c r="R1109" s="288"/>
      <c r="S1109" s="288"/>
      <c r="T1109" s="288"/>
      <c r="U1109" s="288"/>
      <c r="V1109" s="288"/>
      <c r="W1109" s="288"/>
      <c r="X1109" s="288"/>
      <c r="Y1109" s="288"/>
      <c r="Z1109" s="288"/>
      <c r="AA1109" s="288"/>
      <c r="AB1109" s="288"/>
      <c r="AC1109" s="288"/>
      <c r="AD1109" s="288"/>
      <c r="AE1109" s="408"/>
      <c r="AF1109" s="421"/>
      <c r="AG1109" s="421"/>
      <c r="AH1109" s="421"/>
      <c r="AI1109" s="421"/>
      <c r="AJ1109" s="421"/>
      <c r="AK1109" s="421"/>
      <c r="AL1109" s="421"/>
      <c r="AM1109" s="421"/>
      <c r="AN1109" s="421"/>
      <c r="AO1109" s="421"/>
      <c r="AP1109" s="421"/>
      <c r="AQ1109" s="421"/>
      <c r="AR1109" s="421"/>
      <c r="AS1109" s="303"/>
    </row>
    <row r="1110" spans="1:45" ht="15" customHeight="1" outlineLevel="1">
      <c r="A1110" s="521"/>
      <c r="B1110" s="285" t="s">
        <v>499</v>
      </c>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28.5" customHeight="1" outlineLevel="1">
      <c r="A1111" s="521">
        <v>36</v>
      </c>
      <c r="B1111" s="424" t="s">
        <v>128</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74">AF1111</f>
        <v>0</v>
      </c>
      <c r="AG1112" s="407">
        <f t="shared" ref="AG1112" si="3275">AG1111</f>
        <v>0</v>
      </c>
      <c r="AH1112" s="407">
        <f t="shared" ref="AH1112" si="3276">AH1111</f>
        <v>0</v>
      </c>
      <c r="AI1112" s="407">
        <f t="shared" ref="AI1112" si="3277">AI1111</f>
        <v>0</v>
      </c>
      <c r="AJ1112" s="407">
        <f t="shared" ref="AJ1112" si="3278">AJ1111</f>
        <v>0</v>
      </c>
      <c r="AK1112" s="407">
        <f t="shared" ref="AK1112" si="3279">AK1111</f>
        <v>0</v>
      </c>
      <c r="AL1112" s="407">
        <f t="shared" ref="AL1112" si="3280">AL1111</f>
        <v>0</v>
      </c>
      <c r="AM1112" s="407">
        <f t="shared" ref="AM1112" si="3281">AM1111</f>
        <v>0</v>
      </c>
      <c r="AN1112" s="407">
        <f t="shared" ref="AN1112" si="3282">AN1111</f>
        <v>0</v>
      </c>
      <c r="AO1112" s="407">
        <f t="shared" ref="AO1112" si="3283">AO1111</f>
        <v>0</v>
      </c>
      <c r="AP1112" s="407">
        <f t="shared" ref="AP1112" si="3284">AP1111</f>
        <v>0</v>
      </c>
      <c r="AQ1112" s="407">
        <f t="shared" ref="AQ1112" si="3285">AQ1111</f>
        <v>0</v>
      </c>
      <c r="AR1112" s="407">
        <f t="shared" ref="AR1112" si="3286">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37</v>
      </c>
      <c r="B1114" s="424" t="s">
        <v>129</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87">AF1114</f>
        <v>0</v>
      </c>
      <c r="AG1115" s="407">
        <f t="shared" ref="AG1115" si="3288">AG1114</f>
        <v>0</v>
      </c>
      <c r="AH1115" s="407">
        <f t="shared" ref="AH1115" si="3289">AH1114</f>
        <v>0</v>
      </c>
      <c r="AI1115" s="407">
        <f t="shared" ref="AI1115" si="3290">AI1114</f>
        <v>0</v>
      </c>
      <c r="AJ1115" s="407">
        <f t="shared" ref="AJ1115" si="3291">AJ1114</f>
        <v>0</v>
      </c>
      <c r="AK1115" s="407">
        <f t="shared" ref="AK1115" si="3292">AK1114</f>
        <v>0</v>
      </c>
      <c r="AL1115" s="407">
        <f t="shared" ref="AL1115" si="3293">AL1114</f>
        <v>0</v>
      </c>
      <c r="AM1115" s="407">
        <f t="shared" ref="AM1115" si="3294">AM1114</f>
        <v>0</v>
      </c>
      <c r="AN1115" s="407">
        <f t="shared" ref="AN1115" si="3295">AN1114</f>
        <v>0</v>
      </c>
      <c r="AO1115" s="407">
        <f t="shared" ref="AO1115" si="3296">AO1114</f>
        <v>0</v>
      </c>
      <c r="AP1115" s="407">
        <f t="shared" ref="AP1115" si="3297">AP1114</f>
        <v>0</v>
      </c>
      <c r="AQ1115" s="407">
        <f t="shared" ref="AQ1115" si="3298">AQ1114</f>
        <v>0</v>
      </c>
      <c r="AR1115" s="407">
        <f t="shared" ref="AR1115" si="3299">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38</v>
      </c>
      <c r="B1117" s="424" t="s">
        <v>130</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00">AF1117</f>
        <v>0</v>
      </c>
      <c r="AG1118" s="407">
        <f t="shared" ref="AG1118" si="3301">AG1117</f>
        <v>0</v>
      </c>
      <c r="AH1118" s="407">
        <f t="shared" ref="AH1118" si="3302">AH1117</f>
        <v>0</v>
      </c>
      <c r="AI1118" s="407">
        <f t="shared" ref="AI1118" si="3303">AI1117</f>
        <v>0</v>
      </c>
      <c r="AJ1118" s="407">
        <f t="shared" ref="AJ1118" si="3304">AJ1117</f>
        <v>0</v>
      </c>
      <c r="AK1118" s="407">
        <f t="shared" ref="AK1118" si="3305">AK1117</f>
        <v>0</v>
      </c>
      <c r="AL1118" s="407">
        <f t="shared" ref="AL1118" si="3306">AL1117</f>
        <v>0</v>
      </c>
      <c r="AM1118" s="407">
        <f t="shared" ref="AM1118" si="3307">AM1117</f>
        <v>0</v>
      </c>
      <c r="AN1118" s="407">
        <f t="shared" ref="AN1118" si="3308">AN1117</f>
        <v>0</v>
      </c>
      <c r="AO1118" s="407">
        <f t="shared" ref="AO1118" si="3309">AO1117</f>
        <v>0</v>
      </c>
      <c r="AP1118" s="407">
        <f t="shared" ref="AP1118" si="3310">AP1117</f>
        <v>0</v>
      </c>
      <c r="AQ1118" s="407">
        <f t="shared" ref="AQ1118" si="3311">AQ1117</f>
        <v>0</v>
      </c>
      <c r="AR1118" s="407">
        <f t="shared" ref="AR1118" si="3312">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39</v>
      </c>
      <c r="B1120" s="424" t="s">
        <v>131</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13">AF1120</f>
        <v>0</v>
      </c>
      <c r="AG1121" s="407">
        <f t="shared" ref="AG1121" si="3314">AG1120</f>
        <v>0</v>
      </c>
      <c r="AH1121" s="407">
        <f t="shared" ref="AH1121" si="3315">AH1120</f>
        <v>0</v>
      </c>
      <c r="AI1121" s="407">
        <f t="shared" ref="AI1121" si="3316">AI1120</f>
        <v>0</v>
      </c>
      <c r="AJ1121" s="407">
        <f t="shared" ref="AJ1121" si="3317">AJ1120</f>
        <v>0</v>
      </c>
      <c r="AK1121" s="407">
        <f t="shared" ref="AK1121" si="3318">AK1120</f>
        <v>0</v>
      </c>
      <c r="AL1121" s="407">
        <f t="shared" ref="AL1121" si="3319">AL1120</f>
        <v>0</v>
      </c>
      <c r="AM1121" s="407">
        <f t="shared" ref="AM1121" si="3320">AM1120</f>
        <v>0</v>
      </c>
      <c r="AN1121" s="407">
        <f t="shared" ref="AN1121" si="3321">AN1120</f>
        <v>0</v>
      </c>
      <c r="AO1121" s="407">
        <f t="shared" ref="AO1121" si="3322">AO1120</f>
        <v>0</v>
      </c>
      <c r="AP1121" s="407">
        <f t="shared" ref="AP1121" si="3323">AP1120</f>
        <v>0</v>
      </c>
      <c r="AQ1121" s="407">
        <f t="shared" ref="AQ1121" si="3324">AQ1120</f>
        <v>0</v>
      </c>
      <c r="AR1121" s="407">
        <f t="shared" ref="AR1121" si="3325">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15" customHeight="1" outlineLevel="1">
      <c r="A1123" s="521">
        <v>40</v>
      </c>
      <c r="B1123" s="424" t="s">
        <v>132</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26">AF1123</f>
        <v>0</v>
      </c>
      <c r="AG1124" s="407">
        <f t="shared" ref="AG1124" si="3327">AG1123</f>
        <v>0</v>
      </c>
      <c r="AH1124" s="407">
        <f t="shared" ref="AH1124" si="3328">AH1123</f>
        <v>0</v>
      </c>
      <c r="AI1124" s="407">
        <f t="shared" ref="AI1124" si="3329">AI1123</f>
        <v>0</v>
      </c>
      <c r="AJ1124" s="407">
        <f t="shared" ref="AJ1124" si="3330">AJ1123</f>
        <v>0</v>
      </c>
      <c r="AK1124" s="407">
        <f t="shared" ref="AK1124" si="3331">AK1123</f>
        <v>0</v>
      </c>
      <c r="AL1124" s="407">
        <f t="shared" ref="AL1124" si="3332">AL1123</f>
        <v>0</v>
      </c>
      <c r="AM1124" s="407">
        <f t="shared" ref="AM1124" si="3333">AM1123</f>
        <v>0</v>
      </c>
      <c r="AN1124" s="407">
        <f t="shared" ref="AN1124" si="3334">AN1123</f>
        <v>0</v>
      </c>
      <c r="AO1124" s="407">
        <f t="shared" ref="AO1124" si="3335">AO1123</f>
        <v>0</v>
      </c>
      <c r="AP1124" s="407">
        <f t="shared" ref="AP1124" si="3336">AP1123</f>
        <v>0</v>
      </c>
      <c r="AQ1124" s="407">
        <f t="shared" ref="AQ1124" si="3337">AQ1123</f>
        <v>0</v>
      </c>
      <c r="AR1124" s="407">
        <f t="shared" ref="AR1124" si="3338">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41</v>
      </c>
      <c r="B1126" s="424" t="s">
        <v>133</v>
      </c>
      <c r="C1126" s="288" t="s">
        <v>25</v>
      </c>
      <c r="D1126" s="292"/>
      <c r="E1126" s="292"/>
      <c r="F1126" s="292"/>
      <c r="G1126" s="292"/>
      <c r="H1126" s="292"/>
      <c r="I1126" s="292"/>
      <c r="J1126" s="292"/>
      <c r="K1126" s="292"/>
      <c r="L1126" s="292"/>
      <c r="M1126" s="292"/>
      <c r="N1126" s="292"/>
      <c r="O1126" s="292"/>
      <c r="P1126" s="292"/>
      <c r="Q1126" s="292">
        <v>12</v>
      </c>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292">
        <f>Q1126</f>
        <v>12</v>
      </c>
      <c r="R1127" s="292"/>
      <c r="S1127" s="292"/>
      <c r="T1127" s="292"/>
      <c r="U1127" s="292"/>
      <c r="V1127" s="292"/>
      <c r="W1127" s="292"/>
      <c r="X1127" s="292"/>
      <c r="Y1127" s="292"/>
      <c r="Z1127" s="292"/>
      <c r="AA1127" s="292"/>
      <c r="AB1127" s="292"/>
      <c r="AC1127" s="292"/>
      <c r="AD1127" s="292"/>
      <c r="AE1127" s="407">
        <f>AE1126</f>
        <v>0</v>
      </c>
      <c r="AF1127" s="407">
        <f t="shared" ref="AF1127" si="3339">AF1126</f>
        <v>0</v>
      </c>
      <c r="AG1127" s="407">
        <f t="shared" ref="AG1127" si="3340">AG1126</f>
        <v>0</v>
      </c>
      <c r="AH1127" s="407">
        <f t="shared" ref="AH1127" si="3341">AH1126</f>
        <v>0</v>
      </c>
      <c r="AI1127" s="407">
        <f t="shared" ref="AI1127" si="3342">AI1126</f>
        <v>0</v>
      </c>
      <c r="AJ1127" s="407">
        <f t="shared" ref="AJ1127" si="3343">AJ1126</f>
        <v>0</v>
      </c>
      <c r="AK1127" s="407">
        <f t="shared" ref="AK1127" si="3344">AK1126</f>
        <v>0</v>
      </c>
      <c r="AL1127" s="407">
        <f t="shared" ref="AL1127" si="3345">AL1126</f>
        <v>0</v>
      </c>
      <c r="AM1127" s="407">
        <f t="shared" ref="AM1127" si="3346">AM1126</f>
        <v>0</v>
      </c>
      <c r="AN1127" s="407">
        <f t="shared" ref="AN1127" si="3347">AN1126</f>
        <v>0</v>
      </c>
      <c r="AO1127" s="407">
        <f t="shared" ref="AO1127" si="3348">AO1126</f>
        <v>0</v>
      </c>
      <c r="AP1127" s="407">
        <f t="shared" ref="AP1127" si="3349">AP1126</f>
        <v>0</v>
      </c>
      <c r="AQ1127" s="407">
        <f t="shared" ref="AQ1127" si="3350">AQ1126</f>
        <v>0</v>
      </c>
      <c r="AR1127" s="407">
        <f t="shared" ref="AR1127" si="3351">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28.5" customHeight="1" outlineLevel="1">
      <c r="A1129" s="521">
        <v>42</v>
      </c>
      <c r="B1129" s="424" t="s">
        <v>134</v>
      </c>
      <c r="C1129" s="288" t="s">
        <v>25</v>
      </c>
      <c r="D1129" s="292"/>
      <c r="E1129" s="292"/>
      <c r="F1129" s="292"/>
      <c r="G1129" s="292"/>
      <c r="H1129" s="292"/>
      <c r="I1129" s="292"/>
      <c r="J1129" s="292"/>
      <c r="K1129" s="292"/>
      <c r="L1129" s="292"/>
      <c r="M1129" s="292"/>
      <c r="N1129" s="292"/>
      <c r="O1129" s="292"/>
      <c r="P1129" s="292"/>
      <c r="Q1129" s="288"/>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464"/>
      <c r="R1130" s="292"/>
      <c r="S1130" s="292"/>
      <c r="T1130" s="292"/>
      <c r="U1130" s="292"/>
      <c r="V1130" s="292"/>
      <c r="W1130" s="292"/>
      <c r="X1130" s="292"/>
      <c r="Y1130" s="292"/>
      <c r="Z1130" s="292"/>
      <c r="AA1130" s="292"/>
      <c r="AB1130" s="292"/>
      <c r="AC1130" s="292"/>
      <c r="AD1130" s="292"/>
      <c r="AE1130" s="407">
        <f>AE1129</f>
        <v>0</v>
      </c>
      <c r="AF1130" s="407">
        <f t="shared" ref="AF1130" si="3352">AF1129</f>
        <v>0</v>
      </c>
      <c r="AG1130" s="407">
        <f t="shared" ref="AG1130" si="3353">AG1129</f>
        <v>0</v>
      </c>
      <c r="AH1130" s="407">
        <f t="shared" ref="AH1130" si="3354">AH1129</f>
        <v>0</v>
      </c>
      <c r="AI1130" s="407">
        <f t="shared" ref="AI1130" si="3355">AI1129</f>
        <v>0</v>
      </c>
      <c r="AJ1130" s="407">
        <f t="shared" ref="AJ1130" si="3356">AJ1129</f>
        <v>0</v>
      </c>
      <c r="AK1130" s="407">
        <f t="shared" ref="AK1130" si="3357">AK1129</f>
        <v>0</v>
      </c>
      <c r="AL1130" s="407">
        <f t="shared" ref="AL1130" si="3358">AL1129</f>
        <v>0</v>
      </c>
      <c r="AM1130" s="407">
        <f t="shared" ref="AM1130" si="3359">AM1129</f>
        <v>0</v>
      </c>
      <c r="AN1130" s="407">
        <f t="shared" ref="AN1130" si="3360">AN1129</f>
        <v>0</v>
      </c>
      <c r="AO1130" s="407">
        <f t="shared" ref="AO1130" si="3361">AO1129</f>
        <v>0</v>
      </c>
      <c r="AP1130" s="407">
        <f t="shared" ref="AP1130" si="3362">AP1129</f>
        <v>0</v>
      </c>
      <c r="AQ1130" s="407">
        <f t="shared" ref="AQ1130" si="3363">AQ1129</f>
        <v>0</v>
      </c>
      <c r="AR1130" s="407">
        <f t="shared" ref="AR1130" si="3364">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15" customHeight="1" outlineLevel="1">
      <c r="A1132" s="521">
        <v>43</v>
      </c>
      <c r="B1132" s="424" t="s">
        <v>135</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65">AF1132</f>
        <v>0</v>
      </c>
      <c r="AG1133" s="407">
        <f t="shared" ref="AG1133" si="3366">AG1132</f>
        <v>0</v>
      </c>
      <c r="AH1133" s="407">
        <f t="shared" ref="AH1133" si="3367">AH1132</f>
        <v>0</v>
      </c>
      <c r="AI1133" s="407">
        <f t="shared" ref="AI1133" si="3368">AI1132</f>
        <v>0</v>
      </c>
      <c r="AJ1133" s="407">
        <f t="shared" ref="AJ1133" si="3369">AJ1132</f>
        <v>0</v>
      </c>
      <c r="AK1133" s="407">
        <f t="shared" ref="AK1133" si="3370">AK1132</f>
        <v>0</v>
      </c>
      <c r="AL1133" s="407">
        <f t="shared" ref="AL1133" si="3371">AL1132</f>
        <v>0</v>
      </c>
      <c r="AM1133" s="407">
        <f t="shared" ref="AM1133" si="3372">AM1132</f>
        <v>0</v>
      </c>
      <c r="AN1133" s="407">
        <f t="shared" ref="AN1133" si="3373">AN1132</f>
        <v>0</v>
      </c>
      <c r="AO1133" s="407">
        <f t="shared" ref="AO1133" si="3374">AO1132</f>
        <v>0</v>
      </c>
      <c r="AP1133" s="407">
        <f t="shared" ref="AP1133" si="3375">AP1132</f>
        <v>0</v>
      </c>
      <c r="AQ1133" s="407">
        <f t="shared" ref="AQ1133" si="3376">AQ1132</f>
        <v>0</v>
      </c>
      <c r="AR1133" s="407">
        <f t="shared" ref="AR1133" si="3377">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28.5" customHeight="1" outlineLevel="1">
      <c r="A1135" s="521">
        <v>44</v>
      </c>
      <c r="B1135" s="424" t="s">
        <v>136</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78">AF1135</f>
        <v>0</v>
      </c>
      <c r="AG1136" s="407">
        <f t="shared" ref="AG1136" si="3379">AG1135</f>
        <v>0</v>
      </c>
      <c r="AH1136" s="407">
        <f t="shared" ref="AH1136" si="3380">AH1135</f>
        <v>0</v>
      </c>
      <c r="AI1136" s="407">
        <f t="shared" ref="AI1136" si="3381">AI1135</f>
        <v>0</v>
      </c>
      <c r="AJ1136" s="407">
        <f t="shared" ref="AJ1136" si="3382">AJ1135</f>
        <v>0</v>
      </c>
      <c r="AK1136" s="407">
        <f t="shared" ref="AK1136" si="3383">AK1135</f>
        <v>0</v>
      </c>
      <c r="AL1136" s="407">
        <f t="shared" ref="AL1136" si="3384">AL1135</f>
        <v>0</v>
      </c>
      <c r="AM1136" s="407">
        <f t="shared" ref="AM1136" si="3385">AM1135</f>
        <v>0</v>
      </c>
      <c r="AN1136" s="407">
        <f t="shared" ref="AN1136" si="3386">AN1135</f>
        <v>0</v>
      </c>
      <c r="AO1136" s="407">
        <f t="shared" ref="AO1136" si="3387">AO1135</f>
        <v>0</v>
      </c>
      <c r="AP1136" s="407">
        <f t="shared" ref="AP1136" si="3388">AP1135</f>
        <v>0</v>
      </c>
      <c r="AQ1136" s="407">
        <f t="shared" ref="AQ1136" si="3389">AQ1135</f>
        <v>0</v>
      </c>
      <c r="AR1136" s="407">
        <f t="shared" ref="AR1136" si="3390">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549999999999997" customHeight="1" outlineLevel="1">
      <c r="A1138" s="521">
        <v>45</v>
      </c>
      <c r="B1138" s="424" t="s">
        <v>137</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91">AF1138</f>
        <v>0</v>
      </c>
      <c r="AG1139" s="407">
        <f t="shared" ref="AG1139" si="3392">AG1138</f>
        <v>0</v>
      </c>
      <c r="AH1139" s="407">
        <f t="shared" ref="AH1139" si="3393">AH1138</f>
        <v>0</v>
      </c>
      <c r="AI1139" s="407">
        <f t="shared" ref="AI1139" si="3394">AI1138</f>
        <v>0</v>
      </c>
      <c r="AJ1139" s="407">
        <f t="shared" ref="AJ1139" si="3395">AJ1138</f>
        <v>0</v>
      </c>
      <c r="AK1139" s="407">
        <f t="shared" ref="AK1139" si="3396">AK1138</f>
        <v>0</v>
      </c>
      <c r="AL1139" s="407">
        <f t="shared" ref="AL1139" si="3397">AL1138</f>
        <v>0</v>
      </c>
      <c r="AM1139" s="407">
        <f t="shared" ref="AM1139" si="3398">AM1138</f>
        <v>0</v>
      </c>
      <c r="AN1139" s="407">
        <f t="shared" ref="AN1139" si="3399">AN1138</f>
        <v>0</v>
      </c>
      <c r="AO1139" s="407">
        <f t="shared" ref="AO1139" si="3400">AO1138</f>
        <v>0</v>
      </c>
      <c r="AP1139" s="407">
        <f t="shared" ref="AP1139" si="3401">AP1138</f>
        <v>0</v>
      </c>
      <c r="AQ1139" s="407">
        <f t="shared" ref="AQ1139" si="3402">AQ1138</f>
        <v>0</v>
      </c>
      <c r="AR1139" s="407">
        <f t="shared" ref="AR1139" si="3403">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2.1" customHeight="1" outlineLevel="1">
      <c r="A1141" s="521">
        <v>46</v>
      </c>
      <c r="B1141" s="424" t="s">
        <v>138</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04">AF1141</f>
        <v>0</v>
      </c>
      <c r="AG1142" s="407">
        <f t="shared" ref="AG1142" si="3405">AG1141</f>
        <v>0</v>
      </c>
      <c r="AH1142" s="407">
        <f t="shared" ref="AH1142" si="3406">AH1141</f>
        <v>0</v>
      </c>
      <c r="AI1142" s="407">
        <f t="shared" ref="AI1142" si="3407">AI1141</f>
        <v>0</v>
      </c>
      <c r="AJ1142" s="407">
        <f t="shared" ref="AJ1142" si="3408">AJ1141</f>
        <v>0</v>
      </c>
      <c r="AK1142" s="407">
        <f t="shared" ref="AK1142" si="3409">AK1141</f>
        <v>0</v>
      </c>
      <c r="AL1142" s="407">
        <f t="shared" ref="AL1142" si="3410">AL1141</f>
        <v>0</v>
      </c>
      <c r="AM1142" s="407">
        <f t="shared" ref="AM1142" si="3411">AM1141</f>
        <v>0</v>
      </c>
      <c r="AN1142" s="407">
        <f t="shared" ref="AN1142" si="3412">AN1141</f>
        <v>0</v>
      </c>
      <c r="AO1142" s="407">
        <f t="shared" ref="AO1142" si="3413">AO1141</f>
        <v>0</v>
      </c>
      <c r="AP1142" s="407">
        <f t="shared" ref="AP1142" si="3414">AP1141</f>
        <v>0</v>
      </c>
      <c r="AQ1142" s="407">
        <f t="shared" ref="AQ1142" si="3415">AQ1141</f>
        <v>0</v>
      </c>
      <c r="AR1142" s="407">
        <f t="shared" ref="AR1142" si="3416">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5.549999999999997" customHeight="1" outlineLevel="1">
      <c r="A1144" s="521">
        <v>47</v>
      </c>
      <c r="B1144" s="424" t="s">
        <v>139</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17">AF1144</f>
        <v>0</v>
      </c>
      <c r="AG1145" s="407">
        <f t="shared" ref="AG1145" si="3418">AG1144</f>
        <v>0</v>
      </c>
      <c r="AH1145" s="407">
        <f t="shared" ref="AH1145" si="3419">AH1144</f>
        <v>0</v>
      </c>
      <c r="AI1145" s="407">
        <f t="shared" ref="AI1145" si="3420">AI1144</f>
        <v>0</v>
      </c>
      <c r="AJ1145" s="407">
        <f t="shared" ref="AJ1145" si="3421">AJ1144</f>
        <v>0</v>
      </c>
      <c r="AK1145" s="407">
        <f t="shared" ref="AK1145" si="3422">AK1144</f>
        <v>0</v>
      </c>
      <c r="AL1145" s="407">
        <f t="shared" ref="AL1145" si="3423">AL1144</f>
        <v>0</v>
      </c>
      <c r="AM1145" s="407">
        <f t="shared" ref="AM1145" si="3424">AM1144</f>
        <v>0</v>
      </c>
      <c r="AN1145" s="407">
        <f t="shared" ref="AN1145" si="3425">AN1144</f>
        <v>0</v>
      </c>
      <c r="AO1145" s="407">
        <f t="shared" ref="AO1145" si="3426">AO1144</f>
        <v>0</v>
      </c>
      <c r="AP1145" s="407">
        <f t="shared" ref="AP1145" si="3427">AP1144</f>
        <v>0</v>
      </c>
      <c r="AQ1145" s="407">
        <f t="shared" ref="AQ1145" si="3428">AQ1144</f>
        <v>0</v>
      </c>
      <c r="AR1145" s="407">
        <f t="shared" ref="AR1145" si="3429">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9.75" customHeight="1" outlineLevel="1">
      <c r="A1147" s="521">
        <v>48</v>
      </c>
      <c r="B1147" s="424" t="s">
        <v>140</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30">AF1147</f>
        <v>0</v>
      </c>
      <c r="AG1148" s="407">
        <f t="shared" ref="AG1148" si="3431">AG1147</f>
        <v>0</v>
      </c>
      <c r="AH1148" s="407">
        <f t="shared" ref="AH1148" si="3432">AH1147</f>
        <v>0</v>
      </c>
      <c r="AI1148" s="407">
        <f t="shared" ref="AI1148" si="3433">AI1147</f>
        <v>0</v>
      </c>
      <c r="AJ1148" s="407">
        <f t="shared" ref="AJ1148" si="3434">AJ1147</f>
        <v>0</v>
      </c>
      <c r="AK1148" s="407">
        <f t="shared" ref="AK1148" si="3435">AK1147</f>
        <v>0</v>
      </c>
      <c r="AL1148" s="407">
        <f t="shared" ref="AL1148" si="3436">AL1147</f>
        <v>0</v>
      </c>
      <c r="AM1148" s="407">
        <f t="shared" ref="AM1148" si="3437">AM1147</f>
        <v>0</v>
      </c>
      <c r="AN1148" s="407">
        <f t="shared" ref="AN1148" si="3438">AN1147</f>
        <v>0</v>
      </c>
      <c r="AO1148" s="407">
        <f t="shared" ref="AO1148" si="3439">AO1147</f>
        <v>0</v>
      </c>
      <c r="AP1148" s="407">
        <f t="shared" ref="AP1148" si="3440">AP1147</f>
        <v>0</v>
      </c>
      <c r="AQ1148" s="407">
        <f t="shared" ref="AQ1148" si="3441">AQ1147</f>
        <v>0</v>
      </c>
      <c r="AR1148" s="407">
        <f t="shared" ref="AR1148" si="3442">AR1147</f>
        <v>0</v>
      </c>
      <c r="AS1148" s="303"/>
    </row>
    <row r="1149" spans="1:45" ht="15" customHeight="1" outlineLevel="1">
      <c r="A1149" s="521"/>
      <c r="B1149" s="424"/>
      <c r="C1149" s="288"/>
      <c r="D1149" s="288"/>
      <c r="E1149" s="288"/>
      <c r="F1149" s="288"/>
      <c r="G1149" s="288"/>
      <c r="H1149" s="288"/>
      <c r="I1149" s="288"/>
      <c r="J1149" s="288"/>
      <c r="K1149" s="288"/>
      <c r="L1149" s="288"/>
      <c r="M1149" s="288"/>
      <c r="N1149" s="288"/>
      <c r="O1149" s="288"/>
      <c r="P1149" s="288"/>
      <c r="Q1149" s="288"/>
      <c r="R1149" s="288"/>
      <c r="S1149" s="288"/>
      <c r="T1149" s="288"/>
      <c r="U1149" s="288"/>
      <c r="V1149" s="288"/>
      <c r="W1149" s="288"/>
      <c r="X1149" s="288"/>
      <c r="Y1149" s="288"/>
      <c r="Z1149" s="288"/>
      <c r="AA1149" s="288"/>
      <c r="AB1149" s="288"/>
      <c r="AC1149" s="288"/>
      <c r="AD1149" s="288"/>
      <c r="AE1149" s="408"/>
      <c r="AF1149" s="421"/>
      <c r="AG1149" s="421"/>
      <c r="AH1149" s="421"/>
      <c r="AI1149" s="421"/>
      <c r="AJ1149" s="421"/>
      <c r="AK1149" s="421"/>
      <c r="AL1149" s="421"/>
      <c r="AM1149" s="421"/>
      <c r="AN1149" s="421"/>
      <c r="AO1149" s="421"/>
      <c r="AP1149" s="421"/>
      <c r="AQ1149" s="421"/>
      <c r="AR1149" s="421"/>
      <c r="AS1149" s="303"/>
    </row>
    <row r="1150" spans="1:45" ht="33" customHeight="1" outlineLevel="1">
      <c r="A1150" s="521">
        <v>49</v>
      </c>
      <c r="B1150" s="424" t="s">
        <v>141</v>
      </c>
      <c r="C1150" s="288" t="s">
        <v>25</v>
      </c>
      <c r="D1150" s="292"/>
      <c r="E1150" s="292"/>
      <c r="F1150" s="292"/>
      <c r="G1150" s="292"/>
      <c r="H1150" s="292"/>
      <c r="I1150" s="292"/>
      <c r="J1150" s="292"/>
      <c r="K1150" s="292"/>
      <c r="L1150" s="292"/>
      <c r="M1150" s="292"/>
      <c r="N1150" s="292"/>
      <c r="O1150" s="292"/>
      <c r="P1150" s="292"/>
      <c r="Q1150" s="292">
        <v>12</v>
      </c>
      <c r="R1150" s="292"/>
      <c r="S1150" s="292"/>
      <c r="T1150" s="292"/>
      <c r="U1150" s="292"/>
      <c r="V1150" s="292"/>
      <c r="W1150" s="292"/>
      <c r="X1150" s="292"/>
      <c r="Y1150" s="292"/>
      <c r="Z1150" s="292"/>
      <c r="AA1150" s="292"/>
      <c r="AB1150" s="292"/>
      <c r="AC1150" s="292"/>
      <c r="AD1150" s="292"/>
      <c r="AE1150" s="422"/>
      <c r="AF1150" s="411"/>
      <c r="AG1150" s="411"/>
      <c r="AH1150" s="411"/>
      <c r="AI1150" s="411"/>
      <c r="AJ1150" s="411"/>
      <c r="AK1150" s="411"/>
      <c r="AL1150" s="411"/>
      <c r="AM1150" s="411"/>
      <c r="AN1150" s="411"/>
      <c r="AO1150" s="411"/>
      <c r="AP1150" s="411"/>
      <c r="AQ1150" s="411"/>
      <c r="AR1150" s="411"/>
      <c r="AS1150" s="293">
        <f>SUM(AE1150:AR1150)</f>
        <v>0</v>
      </c>
    </row>
    <row r="1151" spans="1:45" ht="15" customHeight="1" outlineLevel="1">
      <c r="A1151" s="521"/>
      <c r="B1151" s="291" t="s">
        <v>345</v>
      </c>
      <c r="C1151" s="288" t="s">
        <v>163</v>
      </c>
      <c r="D1151" s="292"/>
      <c r="E1151" s="292"/>
      <c r="F1151" s="292"/>
      <c r="G1151" s="292"/>
      <c r="H1151" s="292"/>
      <c r="I1151" s="292"/>
      <c r="J1151" s="292"/>
      <c r="K1151" s="292"/>
      <c r="L1151" s="292"/>
      <c r="M1151" s="292"/>
      <c r="N1151" s="292"/>
      <c r="O1151" s="292"/>
      <c r="P1151" s="292"/>
      <c r="Q1151" s="292">
        <f>Q1150</f>
        <v>12</v>
      </c>
      <c r="R1151" s="292"/>
      <c r="S1151" s="292"/>
      <c r="T1151" s="292"/>
      <c r="U1151" s="292"/>
      <c r="V1151" s="292"/>
      <c r="W1151" s="292"/>
      <c r="X1151" s="292"/>
      <c r="Y1151" s="292"/>
      <c r="Z1151" s="292"/>
      <c r="AA1151" s="292"/>
      <c r="AB1151" s="292"/>
      <c r="AC1151" s="292"/>
      <c r="AD1151" s="292"/>
      <c r="AE1151" s="407">
        <f>AE1150</f>
        <v>0</v>
      </c>
      <c r="AF1151" s="407">
        <f t="shared" ref="AF1151" si="3443">AF1150</f>
        <v>0</v>
      </c>
      <c r="AG1151" s="407">
        <f t="shared" ref="AG1151" si="3444">AG1150</f>
        <v>0</v>
      </c>
      <c r="AH1151" s="407">
        <f t="shared" ref="AH1151" si="3445">AH1150</f>
        <v>0</v>
      </c>
      <c r="AI1151" s="407">
        <f t="shared" ref="AI1151" si="3446">AI1150</f>
        <v>0</v>
      </c>
      <c r="AJ1151" s="407">
        <f t="shared" ref="AJ1151" si="3447">AJ1150</f>
        <v>0</v>
      </c>
      <c r="AK1151" s="407">
        <f t="shared" ref="AK1151" si="3448">AK1150</f>
        <v>0</v>
      </c>
      <c r="AL1151" s="407">
        <f t="shared" ref="AL1151" si="3449">AL1150</f>
        <v>0</v>
      </c>
      <c r="AM1151" s="407">
        <f t="shared" ref="AM1151" si="3450">AM1150</f>
        <v>0</v>
      </c>
      <c r="AN1151" s="407">
        <f t="shared" ref="AN1151" si="3451">AN1150</f>
        <v>0</v>
      </c>
      <c r="AO1151" s="407">
        <f t="shared" ref="AO1151" si="3452">AO1150</f>
        <v>0</v>
      </c>
      <c r="AP1151" s="407">
        <f t="shared" ref="AP1151" si="3453">AP1150</f>
        <v>0</v>
      </c>
      <c r="AQ1151" s="407">
        <f t="shared" ref="AQ1151" si="3454">AQ1150</f>
        <v>0</v>
      </c>
      <c r="AR1151" s="407">
        <f t="shared" ref="AR1151" si="3455">AR1150</f>
        <v>0</v>
      </c>
      <c r="AS1151" s="303"/>
    </row>
    <row r="1152" spans="1:45" ht="15" customHeight="1" outlineLevel="1">
      <c r="A1152" s="521"/>
      <c r="B1152" s="291"/>
      <c r="C1152" s="288"/>
      <c r="D1152" s="751"/>
      <c r="E1152" s="751"/>
      <c r="F1152" s="751"/>
      <c r="G1152" s="751"/>
      <c r="H1152" s="751"/>
      <c r="I1152" s="751"/>
      <c r="J1152" s="751"/>
      <c r="K1152" s="751"/>
      <c r="L1152" s="751"/>
      <c r="M1152" s="751"/>
      <c r="N1152" s="751"/>
      <c r="O1152" s="751"/>
      <c r="P1152" s="751"/>
      <c r="Q1152" s="751"/>
      <c r="R1152" s="751"/>
      <c r="S1152" s="751"/>
      <c r="T1152" s="751"/>
      <c r="U1152" s="751"/>
      <c r="V1152" s="751"/>
      <c r="W1152" s="751"/>
      <c r="X1152" s="751"/>
      <c r="Y1152" s="751"/>
      <c r="Z1152" s="751"/>
      <c r="AA1152" s="751"/>
      <c r="AB1152" s="751"/>
      <c r="AC1152" s="751"/>
      <c r="AD1152" s="751"/>
      <c r="AE1152" s="407"/>
      <c r="AF1152" s="407"/>
      <c r="AG1152" s="407"/>
      <c r="AH1152" s="407"/>
      <c r="AI1152" s="407"/>
      <c r="AJ1152" s="407"/>
      <c r="AK1152" s="407"/>
      <c r="AL1152" s="407"/>
      <c r="AM1152" s="407"/>
      <c r="AN1152" s="407"/>
      <c r="AO1152" s="407"/>
      <c r="AP1152" s="407"/>
      <c r="AQ1152" s="407"/>
      <c r="AR1152" s="407"/>
      <c r="AS1152" s="303"/>
    </row>
    <row r="1153" spans="1:45" ht="15.6" outlineLevel="1">
      <c r="A1153" s="521"/>
      <c r="B1153" s="756" t="s">
        <v>919</v>
      </c>
      <c r="AS1153" s="752"/>
    </row>
    <row r="1154" spans="1:45" ht="15" outlineLevel="1">
      <c r="A1154" s="521">
        <v>50</v>
      </c>
      <c r="B1154" s="291"/>
      <c r="AS1154" s="752"/>
    </row>
    <row r="1155" spans="1:45" ht="15.6" outlineLevel="1">
      <c r="A1155" s="521"/>
      <c r="B1155" s="424" t="s">
        <v>918</v>
      </c>
      <c r="C1155" s="288" t="s">
        <v>25</v>
      </c>
      <c r="D1155" s="292"/>
      <c r="E1155" s="292"/>
      <c r="F1155" s="292"/>
      <c r="G1155" s="292"/>
      <c r="H1155" s="292"/>
      <c r="I1155" s="292"/>
      <c r="J1155" s="292"/>
      <c r="K1155" s="292"/>
      <c r="L1155" s="292"/>
      <c r="M1155" s="292"/>
      <c r="N1155" s="292"/>
      <c r="O1155" s="292"/>
      <c r="P1155" s="292"/>
      <c r="Q1155" s="292">
        <v>12</v>
      </c>
      <c r="R1155" s="292"/>
      <c r="S1155" s="292"/>
      <c r="T1155" s="292"/>
      <c r="U1155" s="292"/>
      <c r="V1155" s="292"/>
      <c r="W1155" s="292"/>
      <c r="X1155" s="292"/>
      <c r="Y1155" s="292"/>
      <c r="Z1155" s="292"/>
      <c r="AA1155" s="292"/>
      <c r="AB1155" s="292"/>
      <c r="AC1155" s="292"/>
      <c r="AD1155" s="292"/>
      <c r="AE1155" s="422"/>
      <c r="AF1155" s="411"/>
      <c r="AG1155" s="411"/>
      <c r="AH1155" s="411"/>
      <c r="AI1155" s="411"/>
      <c r="AJ1155" s="411"/>
      <c r="AK1155" s="411"/>
      <c r="AL1155" s="411"/>
      <c r="AM1155" s="411"/>
      <c r="AN1155" s="411"/>
      <c r="AO1155" s="411"/>
      <c r="AP1155" s="411"/>
      <c r="AQ1155" s="411"/>
      <c r="AR1155" s="411"/>
      <c r="AS1155" s="293">
        <f>SUM(AE1155:AR1155)</f>
        <v>0</v>
      </c>
    </row>
    <row r="1156" spans="1:45" ht="15" outlineLevel="1">
      <c r="A1156" s="521"/>
      <c r="B1156" s="291" t="s">
        <v>345</v>
      </c>
      <c r="C1156" s="288" t="s">
        <v>163</v>
      </c>
      <c r="D1156" s="292"/>
      <c r="E1156" s="292"/>
      <c r="F1156" s="292"/>
      <c r="G1156" s="292"/>
      <c r="H1156" s="292"/>
      <c r="I1156" s="292"/>
      <c r="J1156" s="292"/>
      <c r="K1156" s="292"/>
      <c r="L1156" s="292"/>
      <c r="M1156" s="292"/>
      <c r="N1156" s="292"/>
      <c r="O1156" s="292"/>
      <c r="P1156" s="292"/>
      <c r="Q1156" s="292">
        <f>Q1155</f>
        <v>12</v>
      </c>
      <c r="R1156" s="292"/>
      <c r="S1156" s="292"/>
      <c r="T1156" s="292"/>
      <c r="U1156" s="292"/>
      <c r="V1156" s="292"/>
      <c r="W1156" s="292"/>
      <c r="X1156" s="292"/>
      <c r="Y1156" s="292"/>
      <c r="Z1156" s="292"/>
      <c r="AA1156" s="292"/>
      <c r="AB1156" s="292"/>
      <c r="AC1156" s="292"/>
      <c r="AD1156" s="292"/>
      <c r="AE1156" s="407">
        <f>AE1155</f>
        <v>0</v>
      </c>
      <c r="AF1156" s="407">
        <f t="shared" ref="AF1156:AR1156" si="3456">AF1155</f>
        <v>0</v>
      </c>
      <c r="AG1156" s="407">
        <f t="shared" si="3456"/>
        <v>0</v>
      </c>
      <c r="AH1156" s="407">
        <f t="shared" si="3456"/>
        <v>0</v>
      </c>
      <c r="AI1156" s="407">
        <f t="shared" si="3456"/>
        <v>0</v>
      </c>
      <c r="AJ1156" s="407">
        <f t="shared" si="3456"/>
        <v>0</v>
      </c>
      <c r="AK1156" s="407">
        <f t="shared" si="3456"/>
        <v>0</v>
      </c>
      <c r="AL1156" s="407">
        <f t="shared" si="3456"/>
        <v>0</v>
      </c>
      <c r="AM1156" s="407">
        <f t="shared" si="3456"/>
        <v>0</v>
      </c>
      <c r="AN1156" s="407">
        <f t="shared" si="3456"/>
        <v>0</v>
      </c>
      <c r="AO1156" s="407">
        <f t="shared" si="3456"/>
        <v>0</v>
      </c>
      <c r="AP1156" s="407">
        <f t="shared" si="3456"/>
        <v>0</v>
      </c>
      <c r="AQ1156" s="407">
        <f t="shared" si="3456"/>
        <v>0</v>
      </c>
      <c r="AR1156" s="407">
        <f t="shared" si="3456"/>
        <v>0</v>
      </c>
      <c r="AS1156" s="303"/>
    </row>
    <row r="1157" spans="1:45" ht="15" outlineLevel="1">
      <c r="A1157" s="521"/>
      <c r="B1157" s="291"/>
      <c r="C1157" s="302"/>
      <c r="D1157" s="288"/>
      <c r="E1157" s="288"/>
      <c r="F1157" s="288"/>
      <c r="G1157" s="288"/>
      <c r="H1157" s="288"/>
      <c r="I1157" s="288"/>
      <c r="J1157" s="288"/>
      <c r="K1157" s="288"/>
      <c r="L1157" s="288"/>
      <c r="M1157" s="288"/>
      <c r="N1157" s="288"/>
      <c r="O1157" s="288"/>
      <c r="P1157" s="288"/>
      <c r="Q1157" s="288"/>
      <c r="R1157" s="288"/>
      <c r="S1157" s="288"/>
      <c r="T1157" s="288"/>
      <c r="U1157" s="288"/>
      <c r="V1157" s="288"/>
      <c r="W1157" s="288"/>
      <c r="X1157" s="288"/>
      <c r="Y1157" s="288"/>
      <c r="Z1157" s="288"/>
      <c r="AA1157" s="288"/>
      <c r="AB1157" s="288"/>
      <c r="AC1157" s="288"/>
      <c r="AD1157" s="288"/>
      <c r="AE1157" s="298"/>
      <c r="AF1157" s="298"/>
      <c r="AG1157" s="298"/>
      <c r="AH1157" s="298"/>
      <c r="AI1157" s="298"/>
      <c r="AJ1157" s="298"/>
      <c r="AK1157" s="298"/>
      <c r="AL1157" s="298"/>
      <c r="AM1157" s="298"/>
      <c r="AN1157" s="298"/>
      <c r="AO1157" s="298"/>
      <c r="AP1157" s="298"/>
      <c r="AQ1157" s="298"/>
      <c r="AR1157" s="298"/>
      <c r="AS1157" s="303"/>
    </row>
    <row r="1158" spans="1:45" ht="15.6">
      <c r="B1158" s="324" t="s">
        <v>346</v>
      </c>
      <c r="C1158" s="326"/>
      <c r="D1158" s="326">
        <f>SUM(D996:D1151)</f>
        <v>94582.399999999994</v>
      </c>
      <c r="E1158" s="326"/>
      <c r="F1158" s="326"/>
      <c r="G1158" s="326"/>
      <c r="H1158" s="326"/>
      <c r="I1158" s="326"/>
      <c r="J1158" s="326"/>
      <c r="K1158" s="326"/>
      <c r="L1158" s="326"/>
      <c r="M1158" s="326"/>
      <c r="N1158" s="326"/>
      <c r="O1158" s="326"/>
      <c r="P1158" s="326"/>
      <c r="Q1158" s="326"/>
      <c r="R1158" s="326">
        <f>SUM(R996:R1151)</f>
        <v>19.100000000000001</v>
      </c>
      <c r="S1158" s="326"/>
      <c r="T1158" s="326"/>
      <c r="U1158" s="326"/>
      <c r="V1158" s="326"/>
      <c r="W1158" s="326"/>
      <c r="X1158" s="326"/>
      <c r="Y1158" s="326"/>
      <c r="Z1158" s="326"/>
      <c r="AA1158" s="326"/>
      <c r="AB1158" s="326"/>
      <c r="AC1158" s="326"/>
      <c r="AD1158" s="326"/>
      <c r="AE1158" s="326">
        <f>IF(AE994="kWh",SUMPRODUCT(D996:D1156,AE996:AE1156))</f>
        <v>0</v>
      </c>
      <c r="AF1158" s="326">
        <f>IF(AF994="kWh",SUMPRODUCT(E996:E1156,AF996:AF1156))</f>
        <v>17586.732063438627</v>
      </c>
      <c r="AG1158" s="326">
        <f>IF(AG994="kw",SUMPRODUCT($Q$996:$Q$1156,$R$996:$R$1156,AG996:AG1156),SUMPRODUCT($D$996:$D$1156,AG996:AG1156))</f>
        <v>201.12</v>
      </c>
      <c r="AH1158" s="326">
        <f t="shared" ref="AH1158:AR1158" si="3457">IF(AH994="kw",SUMPRODUCT($Q$996:$Q$1156,$R$996:$R$1156,AH996:AH1156),SUMPRODUCT($D$996:$D$1156,AH996:AH1156))</f>
        <v>0</v>
      </c>
      <c r="AI1158" s="326">
        <f t="shared" si="3457"/>
        <v>0</v>
      </c>
      <c r="AJ1158" s="326">
        <f t="shared" si="3457"/>
        <v>0</v>
      </c>
      <c r="AK1158" s="326">
        <f t="shared" si="3457"/>
        <v>0</v>
      </c>
      <c r="AL1158" s="326">
        <f t="shared" si="3457"/>
        <v>0</v>
      </c>
      <c r="AM1158" s="326">
        <f t="shared" si="3457"/>
        <v>0</v>
      </c>
      <c r="AN1158" s="326">
        <f t="shared" si="3457"/>
        <v>0</v>
      </c>
      <c r="AO1158" s="326">
        <f t="shared" si="3457"/>
        <v>0</v>
      </c>
      <c r="AP1158" s="326">
        <f t="shared" si="3457"/>
        <v>0</v>
      </c>
      <c r="AQ1158" s="326">
        <f t="shared" si="3457"/>
        <v>0</v>
      </c>
      <c r="AR1158" s="326">
        <f t="shared" si="3457"/>
        <v>0</v>
      </c>
      <c r="AS1158" s="327"/>
    </row>
    <row r="1159" spans="1:45" ht="15.6">
      <c r="B1159" s="387" t="s">
        <v>347</v>
      </c>
      <c r="C1159" s="388"/>
      <c r="D1159" s="388"/>
      <c r="E1159" s="388"/>
      <c r="F1159" s="388"/>
      <c r="G1159" s="388"/>
      <c r="H1159" s="388"/>
      <c r="I1159" s="388"/>
      <c r="J1159" s="388"/>
      <c r="K1159" s="388"/>
      <c r="L1159" s="388"/>
      <c r="M1159" s="388"/>
      <c r="N1159" s="388"/>
      <c r="O1159" s="388"/>
      <c r="P1159" s="388"/>
      <c r="Q1159" s="388"/>
      <c r="R1159" s="388"/>
      <c r="S1159" s="388"/>
      <c r="T1159" s="388"/>
      <c r="U1159" s="388"/>
      <c r="V1159" s="388"/>
      <c r="W1159" s="388"/>
      <c r="X1159" s="388"/>
      <c r="Y1159" s="388"/>
      <c r="Z1159" s="388"/>
      <c r="AA1159" s="388"/>
      <c r="AB1159" s="388"/>
      <c r="AC1159" s="388"/>
      <c r="AD1159" s="388"/>
      <c r="AE1159" s="388">
        <f>HLOOKUP(AE993,'2. LRAMVA Threshold'!$B$42:$Q$60,12,FALSE)</f>
        <v>334349</v>
      </c>
      <c r="AF1159" s="388">
        <f>HLOOKUP(AF993,'2. LRAMVA Threshold'!$B$42:$Q$53,12,FALSE)</f>
        <v>206130.59399999998</v>
      </c>
      <c r="AG1159" s="388">
        <f>HLOOKUP(AG798,'2. LRAMVA Threshold'!$B$42:$Q$53,12,FALSE)</f>
        <v>44.569200000000002</v>
      </c>
      <c r="AH1159" s="388">
        <f>HLOOKUP(AH798,'2. LRAMVA Threshold'!$B$42:$Q$53,12,FALSE)</f>
        <v>418.43</v>
      </c>
      <c r="AI1159" s="388">
        <f>HLOOKUP(AI798,'2. LRAMVA Threshold'!$B$42:$Q$53,12,FALSE)</f>
        <v>0</v>
      </c>
      <c r="AJ1159" s="388">
        <f>HLOOKUP(AJ798,'2. LRAMVA Threshold'!$B$42:$Q$53,12,FALSE)</f>
        <v>0</v>
      </c>
      <c r="AK1159" s="388">
        <f>HLOOKUP(AK798,'2. LRAMVA Threshold'!$B$42:$Q$53,12,FALSE)</f>
        <v>0</v>
      </c>
      <c r="AL1159" s="388">
        <f>HLOOKUP(AL798,'2. LRAMVA Threshold'!$B$42:$Q$53,12,FALSE)</f>
        <v>0</v>
      </c>
      <c r="AM1159" s="388">
        <f>HLOOKUP(AM798,'2. LRAMVA Threshold'!$B$42:$Q$53,12,FALSE)</f>
        <v>0</v>
      </c>
      <c r="AN1159" s="388">
        <f>HLOOKUP(AN798,'2. LRAMVA Threshold'!$B$42:$Q$53,12,FALSE)</f>
        <v>0</v>
      </c>
      <c r="AO1159" s="388">
        <f>HLOOKUP(AO798,'2. LRAMVA Threshold'!$B$42:$Q$53,12,FALSE)</f>
        <v>0</v>
      </c>
      <c r="AP1159" s="388">
        <f>HLOOKUP(AP798,'2. LRAMVA Threshold'!$B$42:$Q$53,12,FALSE)</f>
        <v>0</v>
      </c>
      <c r="AQ1159" s="388">
        <f>HLOOKUP(AQ798,'2. LRAMVA Threshold'!$B$42:$Q$53,12,FALSE)</f>
        <v>0</v>
      </c>
      <c r="AR1159" s="388">
        <f>HLOOKUP(AR798,'2. LRAMVA Threshold'!$B$42:$Q$53,12,FALSE)</f>
        <v>0</v>
      </c>
      <c r="AS1159" s="438"/>
    </row>
    <row r="1160" spans="1:45" ht="15">
      <c r="B1160" s="390"/>
      <c r="C1160" s="428"/>
      <c r="D1160" s="429"/>
      <c r="E1160" s="429"/>
      <c r="F1160" s="429"/>
      <c r="G1160" s="429"/>
      <c r="H1160" s="429"/>
      <c r="I1160" s="429"/>
      <c r="J1160" s="429"/>
      <c r="K1160" s="429"/>
      <c r="L1160" s="429"/>
      <c r="M1160" s="429"/>
      <c r="N1160" s="392"/>
      <c r="O1160" s="392"/>
      <c r="P1160" s="392"/>
      <c r="Q1160" s="429"/>
      <c r="R1160" s="430"/>
      <c r="S1160" s="429"/>
      <c r="T1160" s="429"/>
      <c r="U1160" s="429"/>
      <c r="V1160" s="431"/>
      <c r="W1160" s="431"/>
      <c r="X1160" s="431"/>
      <c r="Y1160" s="431"/>
      <c r="Z1160" s="429"/>
      <c r="AA1160" s="429"/>
      <c r="AB1160" s="392"/>
      <c r="AC1160" s="392"/>
      <c r="AD1160" s="392"/>
      <c r="AE1160" s="432"/>
      <c r="AF1160" s="432"/>
      <c r="AG1160" s="432"/>
      <c r="AH1160" s="432"/>
      <c r="AI1160" s="432"/>
      <c r="AJ1160" s="432"/>
      <c r="AK1160" s="432"/>
      <c r="AL1160" s="395"/>
      <c r="AM1160" s="395"/>
      <c r="AN1160" s="395"/>
      <c r="AO1160" s="395"/>
      <c r="AP1160" s="395"/>
      <c r="AQ1160" s="395"/>
      <c r="AR1160" s="395"/>
      <c r="AS1160" s="774"/>
    </row>
    <row r="1161" spans="1:45" ht="15">
      <c r="B1161" s="321" t="s">
        <v>348</v>
      </c>
      <c r="C1161" s="335"/>
      <c r="D1161" s="335"/>
      <c r="E1161" s="372"/>
      <c r="F1161" s="372"/>
      <c r="G1161" s="372"/>
      <c r="H1161" s="372"/>
      <c r="I1161" s="372"/>
      <c r="J1161" s="372"/>
      <c r="K1161" s="372"/>
      <c r="L1161" s="372"/>
      <c r="M1161" s="372"/>
      <c r="N1161" s="372"/>
      <c r="O1161" s="372"/>
      <c r="P1161" s="372"/>
      <c r="Q1161" s="372"/>
      <c r="R1161" s="288"/>
      <c r="S1161" s="337"/>
      <c r="T1161" s="337"/>
      <c r="U1161" s="337"/>
      <c r="V1161" s="336"/>
      <c r="W1161" s="336"/>
      <c r="X1161" s="336"/>
      <c r="Y1161" s="336"/>
      <c r="Z1161" s="337"/>
      <c r="AA1161" s="337"/>
      <c r="AB1161" s="337"/>
      <c r="AC1161" s="337"/>
      <c r="AD1161" s="337"/>
      <c r="AE1161" s="817">
        <f>HLOOKUP(AE$35,'3.  Distribution Rates'!$C$122:$P$135,12,FALSE)</f>
        <v>3.3999999999999998E-3</v>
      </c>
      <c r="AF1161" s="817">
        <f>HLOOKUP(AF$35,'3.  Distribution Rates'!$C$122:$P$135,12,FALSE)</f>
        <v>1.12E-2</v>
      </c>
      <c r="AG1161" s="338">
        <f>HLOOKUP(AG$35,'3.  Distribution Rates'!$C$122:$P$135,12,FALSE)</f>
        <v>2.2932000000000001</v>
      </c>
      <c r="AH1161" s="338">
        <f>HLOOKUP(AH$35,'3.  Distribution Rates'!$C$122:$P$135,12,FALSE)</f>
        <v>13.048999999999999</v>
      </c>
      <c r="AI1161" s="338">
        <f>HLOOKUP(AI$35,'3.  Distribution Rates'!$C$122:$P$135,12,FALSE)</f>
        <v>0</v>
      </c>
      <c r="AJ1161" s="338">
        <f>HLOOKUP(AJ$35,'3.  Distribution Rates'!$C$122:$P$135,12,FALSE)</f>
        <v>0</v>
      </c>
      <c r="AK1161" s="338">
        <f>HLOOKUP(AK$35,'3.  Distribution Rates'!$C$122:$P$135,12,FALSE)</f>
        <v>0</v>
      </c>
      <c r="AL1161" s="338">
        <f>HLOOKUP(AL$35,'3.  Distribution Rates'!$C$122:$P$135,12,FALSE)</f>
        <v>0</v>
      </c>
      <c r="AM1161" s="338">
        <f>HLOOKUP(AM$35,'3.  Distribution Rates'!$C$122:$P$135,12,FALSE)</f>
        <v>0</v>
      </c>
      <c r="AN1161" s="338">
        <f>HLOOKUP(AN$35,'3.  Distribution Rates'!$C$122:$P$135,12,FALSE)</f>
        <v>0</v>
      </c>
      <c r="AO1161" s="338">
        <f>HLOOKUP(AO$35,'3.  Distribution Rates'!$C$122:$P$135,12,FALSE)</f>
        <v>0</v>
      </c>
      <c r="AP1161" s="338">
        <f>HLOOKUP(AP$35,'3.  Distribution Rates'!$C$122:$P$135,12,FALSE)</f>
        <v>0</v>
      </c>
      <c r="AQ1161" s="338">
        <f>HLOOKUP(AQ$35,'3.  Distribution Rates'!$C$122:$P$135,12,FALSE)</f>
        <v>0</v>
      </c>
      <c r="AR1161" s="338">
        <f>HLOOKUP(AR$35,'3.  Distribution Rates'!$C$122:$P$135,12,FALSE)</f>
        <v>0</v>
      </c>
      <c r="AS1161" s="775"/>
    </row>
    <row r="1162" spans="1:45" ht="15">
      <c r="B1162" s="321" t="s">
        <v>352</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LRAM'!AM143*AE1161</f>
        <v>0</v>
      </c>
      <c r="AF1162" s="374">
        <f>'4.  2011-2014 LRAM'!AN143*AF1161</f>
        <v>0</v>
      </c>
      <c r="AG1162" s="374">
        <f>'4.  2011-2014 LRAM'!AO143*AG1161</f>
        <v>0</v>
      </c>
      <c r="AH1162" s="374">
        <f>'4.  2011-2014 LRAM'!AP143*AH1161</f>
        <v>0</v>
      </c>
      <c r="AI1162" s="374">
        <f>'4.  2011-2014 LRAM'!AQ143*AI1161</f>
        <v>0</v>
      </c>
      <c r="AJ1162" s="374">
        <f>'4.  2011-2014 LRAM'!AR143*AJ1161</f>
        <v>0</v>
      </c>
      <c r="AK1162" s="374">
        <f>'4.  2011-2014 LRAM'!AS143*AK1161</f>
        <v>0</v>
      </c>
      <c r="AL1162" s="374">
        <f>'4.  2011-2014 LRAM'!AT143*AL1161</f>
        <v>0</v>
      </c>
      <c r="AM1162" s="374">
        <f>'4.  2011-2014 LRAM'!AU143*AM1161</f>
        <v>0</v>
      </c>
      <c r="AN1162" s="374">
        <f>'4.  2011-2014 LRAM'!AV143*AN1161</f>
        <v>0</v>
      </c>
      <c r="AO1162" s="374">
        <f>'4.  2011-2014 LRAM'!AW143*AO1161</f>
        <v>0</v>
      </c>
      <c r="AP1162" s="374">
        <f>'4.  2011-2014 LRAM'!AX143*AP1161</f>
        <v>0</v>
      </c>
      <c r="AQ1162" s="374">
        <f>'4.  2011-2014 LRAM'!AY143*AQ1161</f>
        <v>0</v>
      </c>
      <c r="AR1162" s="374">
        <f>'4.  2011-2014 LRAM'!AZ143*AR1161</f>
        <v>0</v>
      </c>
      <c r="AS1162" s="776">
        <f t="shared" ref="AS1162:AS1171" si="3458">SUM(AE1162:AR1162)</f>
        <v>0</v>
      </c>
    </row>
    <row r="1163" spans="1:45" ht="15">
      <c r="B1163" s="321" t="s">
        <v>353</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LRAM'!AM282*AE1161</f>
        <v>0</v>
      </c>
      <c r="AF1163" s="374">
        <f>'4.  2011-2014 LRAM'!AN282*AF1161</f>
        <v>0</v>
      </c>
      <c r="AG1163" s="374">
        <f>'4.  2011-2014 LRAM'!AO282*AG1161</f>
        <v>0</v>
      </c>
      <c r="AH1163" s="374">
        <f>'4.  2011-2014 LRAM'!AP282*AH1161</f>
        <v>0</v>
      </c>
      <c r="AI1163" s="374">
        <f>'4.  2011-2014 LRAM'!AQ282*AI1161</f>
        <v>0</v>
      </c>
      <c r="AJ1163" s="374">
        <f>'4.  2011-2014 LRAM'!AR282*AJ1161</f>
        <v>0</v>
      </c>
      <c r="AK1163" s="374">
        <f>'4.  2011-2014 LRAM'!AS282*AK1161</f>
        <v>0</v>
      </c>
      <c r="AL1163" s="374">
        <f>'4.  2011-2014 LRAM'!AT282*AL1161</f>
        <v>0</v>
      </c>
      <c r="AM1163" s="374">
        <f>'4.  2011-2014 LRAM'!AU282*AM1161</f>
        <v>0</v>
      </c>
      <c r="AN1163" s="374">
        <f>'4.  2011-2014 LRAM'!AV282*AN1161</f>
        <v>0</v>
      </c>
      <c r="AO1163" s="374">
        <f>'4.  2011-2014 LRAM'!AW282*AO1161</f>
        <v>0</v>
      </c>
      <c r="AP1163" s="374">
        <f>'4.  2011-2014 LRAM'!AX282*AP1161</f>
        <v>0</v>
      </c>
      <c r="AQ1163" s="374">
        <f>'4.  2011-2014 LRAM'!AY282*AQ1161</f>
        <v>0</v>
      </c>
      <c r="AR1163" s="374">
        <f>'4.  2011-2014 LRAM'!AZ282*AR1161</f>
        <v>0</v>
      </c>
      <c r="AS1163" s="776">
        <f t="shared" si="3458"/>
        <v>0</v>
      </c>
    </row>
    <row r="1164" spans="1:45" ht="15">
      <c r="B1164" s="321" t="s">
        <v>354</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LRAM'!AM418*AE1161</f>
        <v>0</v>
      </c>
      <c r="AF1164" s="374">
        <f>'4.  2011-2014 LRAM'!AN418*AF1161</f>
        <v>0</v>
      </c>
      <c r="AG1164" s="374">
        <f>'4.  2011-2014 LRAM'!AO418*AG1161</f>
        <v>0</v>
      </c>
      <c r="AH1164" s="374">
        <f>'4.  2011-2014 LRAM'!AP418*AH1161</f>
        <v>0</v>
      </c>
      <c r="AI1164" s="374">
        <f>'4.  2011-2014 LRAM'!AQ418*AI1161</f>
        <v>0</v>
      </c>
      <c r="AJ1164" s="374">
        <f>'4.  2011-2014 LRAM'!AR418*AJ1161</f>
        <v>0</v>
      </c>
      <c r="AK1164" s="374">
        <f>'4.  2011-2014 LRAM'!AS418*AK1161</f>
        <v>0</v>
      </c>
      <c r="AL1164" s="374">
        <f>'4.  2011-2014 LRAM'!AT418*AL1161</f>
        <v>0</v>
      </c>
      <c r="AM1164" s="374">
        <f>'4.  2011-2014 LRAM'!AU418*AM1161</f>
        <v>0</v>
      </c>
      <c r="AN1164" s="374">
        <f>'4.  2011-2014 LRAM'!AV418*AN1161</f>
        <v>0</v>
      </c>
      <c r="AO1164" s="374">
        <f>'4.  2011-2014 LRAM'!AW418*AO1161</f>
        <v>0</v>
      </c>
      <c r="AP1164" s="374">
        <f>'4.  2011-2014 LRAM'!AX418*AP1161</f>
        <v>0</v>
      </c>
      <c r="AQ1164" s="374">
        <f>'4.  2011-2014 LRAM'!AY418*AQ1161</f>
        <v>0</v>
      </c>
      <c r="AR1164" s="374">
        <f>'4.  2011-2014 LRAM'!AZ418*AR1161</f>
        <v>0</v>
      </c>
      <c r="AS1164" s="776">
        <f t="shared" si="3458"/>
        <v>0</v>
      </c>
    </row>
    <row r="1165" spans="1:45" ht="15">
      <c r="B1165" s="321" t="s">
        <v>355</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LRAM'!AM555*AE1161</f>
        <v>0</v>
      </c>
      <c r="AF1165" s="374">
        <f>'4.  2011-2014 LRAM'!AN555*AF1161</f>
        <v>0</v>
      </c>
      <c r="AG1165" s="374">
        <f>'4.  2011-2014 LRAM'!AO555*AG1161</f>
        <v>0</v>
      </c>
      <c r="AH1165" s="374">
        <f>'4.  2011-2014 LRAM'!AP555*AH1161</f>
        <v>0</v>
      </c>
      <c r="AI1165" s="374">
        <f>'4.  2011-2014 LRAM'!AQ555*AI1161</f>
        <v>0</v>
      </c>
      <c r="AJ1165" s="374">
        <f>'4.  2011-2014 LRAM'!AR555*AJ1161</f>
        <v>0</v>
      </c>
      <c r="AK1165" s="374">
        <f>'4.  2011-2014 LRAM'!AS555*AK1161</f>
        <v>0</v>
      </c>
      <c r="AL1165" s="374">
        <f>'4.  2011-2014 LRAM'!AT555*AL1161</f>
        <v>0</v>
      </c>
      <c r="AM1165" s="374">
        <f>'4.  2011-2014 LRAM'!AU555*AM1161</f>
        <v>0</v>
      </c>
      <c r="AN1165" s="374">
        <f>'4.  2011-2014 LRAM'!AV555*AN1161</f>
        <v>0</v>
      </c>
      <c r="AO1165" s="374">
        <f>'4.  2011-2014 LRAM'!AW555*AO1161</f>
        <v>0</v>
      </c>
      <c r="AP1165" s="374">
        <f>'4.  2011-2014 LRAM'!AX555*AP1161</f>
        <v>0</v>
      </c>
      <c r="AQ1165" s="374">
        <f>'4.  2011-2014 LRAM'!AY555*AQ1161</f>
        <v>0</v>
      </c>
      <c r="AR1165" s="374">
        <f>'4.  2011-2014 LRAM'!AZ555*AR1161</f>
        <v>0</v>
      </c>
      <c r="AS1165" s="776">
        <f>SUM(AE1165:AR1165)</f>
        <v>0</v>
      </c>
    </row>
    <row r="1166" spans="1:45" ht="15">
      <c r="B1166" s="321" t="s">
        <v>356</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AE212*AE1161</f>
        <v>0</v>
      </c>
      <c r="AF1166" s="374">
        <f t="shared" ref="AF1166:AR1166" si="3459">AF212*AF1161</f>
        <v>0</v>
      </c>
      <c r="AG1166" s="374">
        <f t="shared" si="3459"/>
        <v>0</v>
      </c>
      <c r="AH1166" s="374">
        <f t="shared" si="3459"/>
        <v>0</v>
      </c>
      <c r="AI1166" s="374">
        <f t="shared" si="3459"/>
        <v>0</v>
      </c>
      <c r="AJ1166" s="374">
        <f t="shared" si="3459"/>
        <v>0</v>
      </c>
      <c r="AK1166" s="374">
        <f t="shared" si="3459"/>
        <v>0</v>
      </c>
      <c r="AL1166" s="374">
        <f t="shared" si="3459"/>
        <v>0</v>
      </c>
      <c r="AM1166" s="374">
        <f t="shared" si="3459"/>
        <v>0</v>
      </c>
      <c r="AN1166" s="374">
        <f t="shared" si="3459"/>
        <v>0</v>
      </c>
      <c r="AO1166" s="374">
        <f t="shared" si="3459"/>
        <v>0</v>
      </c>
      <c r="AP1166" s="374">
        <f t="shared" si="3459"/>
        <v>0</v>
      </c>
      <c r="AQ1166" s="374">
        <f t="shared" si="3459"/>
        <v>0</v>
      </c>
      <c r="AR1166" s="374">
        <f t="shared" si="3459"/>
        <v>0</v>
      </c>
      <c r="AS1166" s="776">
        <f t="shared" si="3458"/>
        <v>0</v>
      </c>
    </row>
    <row r="1167" spans="1:45" ht="15">
      <c r="B1167" s="321" t="s">
        <v>357</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AE402*AE1161</f>
        <v>1237.3517999999999</v>
      </c>
      <c r="AF1167" s="374">
        <f t="shared" ref="AF1167:AR1167" si="3460">AF402*AF1161</f>
        <v>2540.4129631999999</v>
      </c>
      <c r="AG1167" s="374">
        <f t="shared" si="3460"/>
        <v>139.63111344000001</v>
      </c>
      <c r="AH1167" s="374">
        <f t="shared" si="3460"/>
        <v>0</v>
      </c>
      <c r="AI1167" s="374">
        <f t="shared" si="3460"/>
        <v>0</v>
      </c>
      <c r="AJ1167" s="374">
        <f t="shared" si="3460"/>
        <v>0</v>
      </c>
      <c r="AK1167" s="374">
        <f t="shared" si="3460"/>
        <v>0</v>
      </c>
      <c r="AL1167" s="374">
        <f t="shared" si="3460"/>
        <v>0</v>
      </c>
      <c r="AM1167" s="374">
        <f t="shared" si="3460"/>
        <v>0</v>
      </c>
      <c r="AN1167" s="374">
        <f t="shared" si="3460"/>
        <v>0</v>
      </c>
      <c r="AO1167" s="374">
        <f t="shared" si="3460"/>
        <v>0</v>
      </c>
      <c r="AP1167" s="374">
        <f t="shared" si="3460"/>
        <v>0</v>
      </c>
      <c r="AQ1167" s="374">
        <f t="shared" si="3460"/>
        <v>0</v>
      </c>
      <c r="AR1167" s="374">
        <f t="shared" si="3460"/>
        <v>0</v>
      </c>
      <c r="AS1167" s="776">
        <f t="shared" si="3458"/>
        <v>3917.3958766399996</v>
      </c>
    </row>
    <row r="1168" spans="1:45" ht="15">
      <c r="B1168" s="321" t="s">
        <v>358</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AE595*AE1161</f>
        <v>2333.9733714763042</v>
      </c>
      <c r="AF1168" s="374">
        <f t="shared" ref="AF1168:AR1168" si="3461">AF595*AF1161</f>
        <v>7827.2109628618118</v>
      </c>
      <c r="AG1168" s="374">
        <f t="shared" si="3461"/>
        <v>1288.7909051407403</v>
      </c>
      <c r="AH1168" s="374">
        <f t="shared" si="3461"/>
        <v>0</v>
      </c>
      <c r="AI1168" s="374">
        <f t="shared" si="3461"/>
        <v>0</v>
      </c>
      <c r="AJ1168" s="374">
        <f t="shared" si="3461"/>
        <v>0</v>
      </c>
      <c r="AK1168" s="374">
        <f t="shared" si="3461"/>
        <v>0</v>
      </c>
      <c r="AL1168" s="374">
        <f t="shared" si="3461"/>
        <v>0</v>
      </c>
      <c r="AM1168" s="374">
        <f t="shared" si="3461"/>
        <v>0</v>
      </c>
      <c r="AN1168" s="374">
        <f t="shared" si="3461"/>
        <v>0</v>
      </c>
      <c r="AO1168" s="374">
        <f t="shared" si="3461"/>
        <v>0</v>
      </c>
      <c r="AP1168" s="374">
        <f t="shared" si="3461"/>
        <v>0</v>
      </c>
      <c r="AQ1168" s="374">
        <f t="shared" si="3461"/>
        <v>0</v>
      </c>
      <c r="AR1168" s="374">
        <f t="shared" si="3461"/>
        <v>0</v>
      </c>
      <c r="AS1168" s="776">
        <f t="shared" si="3458"/>
        <v>11449.975239478856</v>
      </c>
    </row>
    <row r="1169" spans="2:45" ht="15">
      <c r="B1169" s="321" t="s">
        <v>359</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AE785*AE1161</f>
        <v>555.0790398271472</v>
      </c>
      <c r="AF1169" s="374">
        <f t="shared" ref="AF1169:AR1169" si="3462">AF785*AF1161</f>
        <v>1776.816396786726</v>
      </c>
      <c r="AG1169" s="374">
        <f t="shared" si="3462"/>
        <v>2563.5001366883725</v>
      </c>
      <c r="AH1169" s="374">
        <f t="shared" si="3462"/>
        <v>0</v>
      </c>
      <c r="AI1169" s="374">
        <f t="shared" si="3462"/>
        <v>0</v>
      </c>
      <c r="AJ1169" s="374">
        <f t="shared" si="3462"/>
        <v>0</v>
      </c>
      <c r="AK1169" s="374">
        <f t="shared" si="3462"/>
        <v>0</v>
      </c>
      <c r="AL1169" s="374">
        <f t="shared" si="3462"/>
        <v>0</v>
      </c>
      <c r="AM1169" s="374">
        <f t="shared" si="3462"/>
        <v>0</v>
      </c>
      <c r="AN1169" s="374">
        <f t="shared" si="3462"/>
        <v>0</v>
      </c>
      <c r="AO1169" s="374">
        <f t="shared" si="3462"/>
        <v>0</v>
      </c>
      <c r="AP1169" s="374">
        <f t="shared" si="3462"/>
        <v>0</v>
      </c>
      <c r="AQ1169" s="374">
        <f t="shared" si="3462"/>
        <v>0</v>
      </c>
      <c r="AR1169" s="374">
        <f t="shared" si="3462"/>
        <v>0</v>
      </c>
      <c r="AS1169" s="776">
        <f t="shared" si="3458"/>
        <v>4895.3955733022458</v>
      </c>
    </row>
    <row r="1170" spans="2:45" ht="15">
      <c r="B1170" s="321" t="s">
        <v>360</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AE980*AE1161</f>
        <v>0</v>
      </c>
      <c r="AF1170" s="374">
        <f t="shared" ref="AF1170:AR1170" si="3463">AF980*AF1161</f>
        <v>46.979414621580418</v>
      </c>
      <c r="AG1170" s="374">
        <f t="shared" si="3463"/>
        <v>0</v>
      </c>
      <c r="AH1170" s="374">
        <f t="shared" si="3463"/>
        <v>0</v>
      </c>
      <c r="AI1170" s="374">
        <f t="shared" si="3463"/>
        <v>0</v>
      </c>
      <c r="AJ1170" s="374">
        <f t="shared" si="3463"/>
        <v>0</v>
      </c>
      <c r="AK1170" s="374">
        <f t="shared" si="3463"/>
        <v>0</v>
      </c>
      <c r="AL1170" s="374">
        <f t="shared" si="3463"/>
        <v>0</v>
      </c>
      <c r="AM1170" s="374">
        <f t="shared" si="3463"/>
        <v>0</v>
      </c>
      <c r="AN1170" s="374">
        <f t="shared" si="3463"/>
        <v>0</v>
      </c>
      <c r="AO1170" s="374">
        <f t="shared" si="3463"/>
        <v>0</v>
      </c>
      <c r="AP1170" s="374">
        <f t="shared" si="3463"/>
        <v>0</v>
      </c>
      <c r="AQ1170" s="374">
        <f t="shared" si="3463"/>
        <v>0</v>
      </c>
      <c r="AR1170" s="374">
        <f t="shared" si="3463"/>
        <v>0</v>
      </c>
      <c r="AS1170" s="776">
        <f t="shared" si="3458"/>
        <v>46.979414621580418</v>
      </c>
    </row>
    <row r="1171" spans="2:45" ht="15">
      <c r="B1171" s="321" t="s">
        <v>361</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AE1158*AE1161</f>
        <v>0</v>
      </c>
      <c r="AF1171" s="374">
        <f t="shared" ref="AF1171:AR1171" si="3464">AF1158*AF1161</f>
        <v>196.97139911051261</v>
      </c>
      <c r="AG1171" s="374">
        <f t="shared" si="3464"/>
        <v>461.20838400000002</v>
      </c>
      <c r="AH1171" s="374">
        <f t="shared" si="3464"/>
        <v>0</v>
      </c>
      <c r="AI1171" s="374">
        <f t="shared" si="3464"/>
        <v>0</v>
      </c>
      <c r="AJ1171" s="374">
        <f t="shared" si="3464"/>
        <v>0</v>
      </c>
      <c r="AK1171" s="374">
        <f t="shared" si="3464"/>
        <v>0</v>
      </c>
      <c r="AL1171" s="374">
        <f t="shared" si="3464"/>
        <v>0</v>
      </c>
      <c r="AM1171" s="374">
        <f t="shared" si="3464"/>
        <v>0</v>
      </c>
      <c r="AN1171" s="374">
        <f t="shared" si="3464"/>
        <v>0</v>
      </c>
      <c r="AO1171" s="374">
        <f t="shared" si="3464"/>
        <v>0</v>
      </c>
      <c r="AP1171" s="374">
        <f t="shared" si="3464"/>
        <v>0</v>
      </c>
      <c r="AQ1171" s="374">
        <f t="shared" si="3464"/>
        <v>0</v>
      </c>
      <c r="AR1171" s="374">
        <f t="shared" si="3464"/>
        <v>0</v>
      </c>
      <c r="AS1171" s="776">
        <f t="shared" si="3458"/>
        <v>658.17978311051263</v>
      </c>
    </row>
    <row r="1172" spans="2:45" ht="15.6">
      <c r="B1172" s="346" t="s">
        <v>351</v>
      </c>
      <c r="C1172" s="342"/>
      <c r="D1172" s="333"/>
      <c r="E1172" s="331"/>
      <c r="F1172" s="331"/>
      <c r="G1172" s="331"/>
      <c r="H1172" s="331"/>
      <c r="I1172" s="331"/>
      <c r="J1172" s="331"/>
      <c r="K1172" s="331"/>
      <c r="L1172" s="331"/>
      <c r="M1172" s="331"/>
      <c r="N1172" s="331"/>
      <c r="O1172" s="331"/>
      <c r="P1172" s="331"/>
      <c r="Q1172" s="331"/>
      <c r="R1172" s="297"/>
      <c r="S1172" s="331"/>
      <c r="T1172" s="331"/>
      <c r="U1172" s="331"/>
      <c r="V1172" s="333"/>
      <c r="W1172" s="333"/>
      <c r="X1172" s="333"/>
      <c r="Y1172" s="333"/>
      <c r="Z1172" s="331"/>
      <c r="AA1172" s="331"/>
      <c r="AB1172" s="331"/>
      <c r="AC1172" s="331"/>
      <c r="AD1172" s="331"/>
      <c r="AE1172" s="343">
        <f>SUM(AE1162:AE1171)</f>
        <v>4126.4042113034511</v>
      </c>
      <c r="AF1172" s="343">
        <f>SUM(AF1162:AF1171)</f>
        <v>12388.391136580631</v>
      </c>
      <c r="AG1172" s="343">
        <f t="shared" ref="AG1172:AK1172" si="3465">SUM(AG1162:AG1171)</f>
        <v>4453.1305392691129</v>
      </c>
      <c r="AH1172" s="343">
        <f t="shared" si="3465"/>
        <v>0</v>
      </c>
      <c r="AI1172" s="343">
        <f t="shared" si="3465"/>
        <v>0</v>
      </c>
      <c r="AJ1172" s="343">
        <f t="shared" si="3465"/>
        <v>0</v>
      </c>
      <c r="AK1172" s="343">
        <f t="shared" si="3465"/>
        <v>0</v>
      </c>
      <c r="AL1172" s="343">
        <f>SUM(AL1162:AL1171)</f>
        <v>0</v>
      </c>
      <c r="AM1172" s="343">
        <f t="shared" ref="AM1172:AR1172" si="3466">SUM(AM1162:AM1171)</f>
        <v>0</v>
      </c>
      <c r="AN1172" s="343">
        <f t="shared" si="3466"/>
        <v>0</v>
      </c>
      <c r="AO1172" s="343">
        <f t="shared" si="3466"/>
        <v>0</v>
      </c>
      <c r="AP1172" s="343">
        <f t="shared" si="3466"/>
        <v>0</v>
      </c>
      <c r="AQ1172" s="343">
        <f t="shared" si="3466"/>
        <v>0</v>
      </c>
      <c r="AR1172" s="343">
        <f t="shared" si="3466"/>
        <v>0</v>
      </c>
      <c r="AS1172" s="777">
        <f>SUM(AS1162:AS1171)</f>
        <v>20967.925887153193</v>
      </c>
    </row>
    <row r="1173" spans="2:45" ht="15.6">
      <c r="B1173" s="346" t="s">
        <v>350</v>
      </c>
      <c r="C1173" s="342"/>
      <c r="D1173" s="347"/>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4">
        <f>AE1159*AE1161</f>
        <v>1136.7865999999999</v>
      </c>
      <c r="AF1173" s="344">
        <f t="shared" ref="AF1173:AK1173" si="3467">AF1159*AF1161</f>
        <v>2308.6626527999997</v>
      </c>
      <c r="AG1173" s="344">
        <f>AG1159*AG1161</f>
        <v>102.20608944000001</v>
      </c>
      <c r="AH1173" s="344">
        <f t="shared" si="3467"/>
        <v>5460.0930699999999</v>
      </c>
      <c r="AI1173" s="344">
        <f t="shared" si="3467"/>
        <v>0</v>
      </c>
      <c r="AJ1173" s="344">
        <f t="shared" si="3467"/>
        <v>0</v>
      </c>
      <c r="AK1173" s="344">
        <f t="shared" si="3467"/>
        <v>0</v>
      </c>
      <c r="AL1173" s="344">
        <f t="shared" ref="AL1173:AR1173" si="3468">AL1159*AL1161</f>
        <v>0</v>
      </c>
      <c r="AM1173" s="344">
        <f t="shared" si="3468"/>
        <v>0</v>
      </c>
      <c r="AN1173" s="344">
        <f t="shared" si="3468"/>
        <v>0</v>
      </c>
      <c r="AO1173" s="344">
        <f t="shared" si="3468"/>
        <v>0</v>
      </c>
      <c r="AP1173" s="344">
        <f t="shared" si="3468"/>
        <v>0</v>
      </c>
      <c r="AQ1173" s="344">
        <f t="shared" si="3468"/>
        <v>0</v>
      </c>
      <c r="AR1173" s="344">
        <f t="shared" si="3468"/>
        <v>0</v>
      </c>
      <c r="AS1173" s="403">
        <f>SUM(AE1173:AR1173)</f>
        <v>9007.7484122400001</v>
      </c>
    </row>
    <row r="1174" spans="2:45" ht="15.6">
      <c r="B1174" s="346" t="s">
        <v>349</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47"/>
      <c r="W1174" s="347"/>
      <c r="X1174" s="347"/>
      <c r="Y1174" s="347"/>
      <c r="Z1174" s="331"/>
      <c r="AA1174" s="331"/>
      <c r="AB1174" s="331"/>
      <c r="AC1174" s="331"/>
      <c r="AD1174" s="331"/>
      <c r="AE1174" s="348"/>
      <c r="AF1174" s="348"/>
      <c r="AG1174" s="348"/>
      <c r="AH1174" s="348"/>
      <c r="AI1174" s="348"/>
      <c r="AJ1174" s="348"/>
      <c r="AK1174" s="348"/>
      <c r="AL1174" s="348"/>
      <c r="AM1174" s="348"/>
      <c r="AN1174" s="348"/>
      <c r="AO1174" s="348"/>
      <c r="AP1174" s="348"/>
      <c r="AQ1174" s="348"/>
      <c r="AR1174" s="348"/>
      <c r="AS1174" s="403">
        <f>AS1172-AS1173</f>
        <v>11960.177474913193</v>
      </c>
    </row>
    <row r="1175" spans="2:45" ht="15.6">
      <c r="B1175" s="346"/>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row>
    <row r="1176" spans="2:45" ht="15">
      <c r="B1176" s="321" t="s">
        <v>861</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3">
        <f>SUMPRODUCT($E$996:$E$1156,AE996:AE1156)</f>
        <v>0</v>
      </c>
      <c r="AF1176" s="763">
        <f>SUMPRODUCT($E$996:$E$1156,AF996:AF1156)</f>
        <v>17586.732063438627</v>
      </c>
      <c r="AG1176" s="763">
        <f>IF(AG994="kw",SUMPRODUCT($Q$996:$Q$1156,$S$996:$S$1156,AG996:AG1156),SUMPRODUCT($E$996:$E$1156,AG996:AG1156))</f>
        <v>201.12</v>
      </c>
      <c r="AH1176" s="763">
        <f t="shared" ref="AH1176:AR1176" si="3469">IF(AH994="kw",SUMPRODUCT($Q$996:$Q$1156,$S$996:$S$1156,AH996:AH1156),SUMPRODUCT($E$996:$E$1156,AH996:AH1156))</f>
        <v>0</v>
      </c>
      <c r="AI1176" s="763">
        <f t="shared" si="3469"/>
        <v>0</v>
      </c>
      <c r="AJ1176" s="763">
        <f t="shared" si="3469"/>
        <v>0</v>
      </c>
      <c r="AK1176" s="763">
        <f t="shared" si="3469"/>
        <v>0</v>
      </c>
      <c r="AL1176" s="763">
        <f t="shared" si="3469"/>
        <v>0</v>
      </c>
      <c r="AM1176" s="763">
        <f t="shared" si="3469"/>
        <v>0</v>
      </c>
      <c r="AN1176" s="763">
        <f t="shared" si="3469"/>
        <v>0</v>
      </c>
      <c r="AO1176" s="763">
        <f t="shared" si="3469"/>
        <v>0</v>
      </c>
      <c r="AP1176" s="763">
        <f t="shared" si="3469"/>
        <v>0</v>
      </c>
      <c r="AQ1176" s="763">
        <f t="shared" si="3469"/>
        <v>0</v>
      </c>
      <c r="AR1176" s="763">
        <f t="shared" si="3469"/>
        <v>0</v>
      </c>
      <c r="AS1176" s="334"/>
    </row>
    <row r="1177" spans="2:45" ht="15">
      <c r="B1177" s="321" t="s">
        <v>862</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3">
        <f>SUMPRODUCT($F$996:$F$1156,AE996:AE1156)</f>
        <v>0</v>
      </c>
      <c r="AF1177" s="763">
        <f>SUMPRODUCT($F$996:$F$1156,AF996:AF1156)</f>
        <v>17499.693150502444</v>
      </c>
      <c r="AG1177" s="763">
        <f>IF(AG994="kw",SUMPRODUCT($Q$996:$Q$1156,$T$996:$T$1156,AG996:AG1156),SUMPRODUCT($F$996:$F$1156,AG996:AG1156))</f>
        <v>201.12</v>
      </c>
      <c r="AH1177" s="763">
        <f t="shared" ref="AH1177:AR1177" si="3470">IF(AH994="kw",SUMPRODUCT($Q$996:$Q$1156,$T$996:$T$1156,AH996:AH1156),SUMPRODUCT($F$996:$F$1156,AH996:AH1156))</f>
        <v>0</v>
      </c>
      <c r="AI1177" s="763">
        <f t="shared" si="3470"/>
        <v>0</v>
      </c>
      <c r="AJ1177" s="763">
        <f t="shared" si="3470"/>
        <v>0</v>
      </c>
      <c r="AK1177" s="763">
        <f t="shared" si="3470"/>
        <v>0</v>
      </c>
      <c r="AL1177" s="763">
        <f t="shared" si="3470"/>
        <v>0</v>
      </c>
      <c r="AM1177" s="763">
        <f t="shared" si="3470"/>
        <v>0</v>
      </c>
      <c r="AN1177" s="763">
        <f t="shared" si="3470"/>
        <v>0</v>
      </c>
      <c r="AO1177" s="763">
        <f t="shared" si="3470"/>
        <v>0</v>
      </c>
      <c r="AP1177" s="763">
        <f t="shared" si="3470"/>
        <v>0</v>
      </c>
      <c r="AQ1177" s="763">
        <f t="shared" si="3470"/>
        <v>0</v>
      </c>
      <c r="AR1177" s="763">
        <f t="shared" si="3470"/>
        <v>0</v>
      </c>
      <c r="AS1177" s="334"/>
    </row>
    <row r="1178" spans="2:45" ht="15">
      <c r="B1178" s="321" t="s">
        <v>863</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3"/>
      <c r="AF1178" s="763"/>
      <c r="AG1178" s="763"/>
      <c r="AH1178" s="763"/>
      <c r="AI1178" s="763">
        <f t="shared" ref="AI1178:AR1178" si="3471">IF(AI994="kw",SUMPRODUCT($Q$996:$Q$1156,$U$996:$U$1156,AI996:AI1156),SUMPRODUCT($G$996:$G$1156,AI996:AI1156))</f>
        <v>0</v>
      </c>
      <c r="AJ1178" s="763">
        <f t="shared" si="3471"/>
        <v>0</v>
      </c>
      <c r="AK1178" s="763">
        <f t="shared" si="3471"/>
        <v>0</v>
      </c>
      <c r="AL1178" s="763">
        <f t="shared" si="3471"/>
        <v>0</v>
      </c>
      <c r="AM1178" s="763">
        <f t="shared" si="3471"/>
        <v>0</v>
      </c>
      <c r="AN1178" s="763">
        <f t="shared" si="3471"/>
        <v>0</v>
      </c>
      <c r="AO1178" s="763">
        <f t="shared" si="3471"/>
        <v>0</v>
      </c>
      <c r="AP1178" s="763">
        <f t="shared" si="3471"/>
        <v>0</v>
      </c>
      <c r="AQ1178" s="763">
        <f t="shared" si="3471"/>
        <v>0</v>
      </c>
      <c r="AR1178" s="763">
        <f t="shared" si="3471"/>
        <v>0</v>
      </c>
      <c r="AS1178" s="334"/>
    </row>
    <row r="1179" spans="2:45" ht="15">
      <c r="B1179" s="321" t="s">
        <v>864</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763"/>
      <c r="AF1179" s="763"/>
      <c r="AG1179" s="763"/>
      <c r="AH1179" s="763"/>
      <c r="AI1179" s="763">
        <f t="shared" ref="AI1179:AR1179" si="3472">IF(AI994="kw",SUMPRODUCT($Q$996:$Q$1156,$V$996:$V$1156,AI996:AI1156),SUMPRODUCT($H$996:$H$1156,AI996:AI1156))</f>
        <v>0</v>
      </c>
      <c r="AJ1179" s="763">
        <f t="shared" si="3472"/>
        <v>0</v>
      </c>
      <c r="AK1179" s="763">
        <f t="shared" si="3472"/>
        <v>0</v>
      </c>
      <c r="AL1179" s="763">
        <f t="shared" si="3472"/>
        <v>0</v>
      </c>
      <c r="AM1179" s="763">
        <f t="shared" si="3472"/>
        <v>0</v>
      </c>
      <c r="AN1179" s="763">
        <f t="shared" si="3472"/>
        <v>0</v>
      </c>
      <c r="AO1179" s="763">
        <f t="shared" si="3472"/>
        <v>0</v>
      </c>
      <c r="AP1179" s="763">
        <f t="shared" si="3472"/>
        <v>0</v>
      </c>
      <c r="AQ1179" s="763">
        <f t="shared" si="3472"/>
        <v>0</v>
      </c>
      <c r="AR1179" s="763">
        <f t="shared" si="3472"/>
        <v>0</v>
      </c>
      <c r="AS1179" s="334"/>
    </row>
    <row r="1180" spans="2:45" ht="15">
      <c r="B1180" s="321" t="s">
        <v>865</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763"/>
      <c r="AF1180" s="763"/>
      <c r="AG1180" s="763"/>
      <c r="AH1180" s="763"/>
      <c r="AI1180" s="763">
        <f t="shared" ref="AI1180:AR1180" si="3473">IF(AI994="kw",SUMPRODUCT($Q$996:$Q$1156,$W$996:$W$1156,AI996:AI1156),SUMPRODUCT($I$996:$I$1156,AI996:AI1156))</f>
        <v>0</v>
      </c>
      <c r="AJ1180" s="763">
        <f t="shared" si="3473"/>
        <v>0</v>
      </c>
      <c r="AK1180" s="763">
        <f t="shared" si="3473"/>
        <v>0</v>
      </c>
      <c r="AL1180" s="763">
        <f t="shared" si="3473"/>
        <v>0</v>
      </c>
      <c r="AM1180" s="763">
        <f t="shared" si="3473"/>
        <v>0</v>
      </c>
      <c r="AN1180" s="763">
        <f t="shared" si="3473"/>
        <v>0</v>
      </c>
      <c r="AO1180" s="763">
        <f t="shared" si="3473"/>
        <v>0</v>
      </c>
      <c r="AP1180" s="763">
        <f t="shared" si="3473"/>
        <v>0</v>
      </c>
      <c r="AQ1180" s="763">
        <f t="shared" si="3473"/>
        <v>0</v>
      </c>
      <c r="AR1180" s="763">
        <f t="shared" si="3473"/>
        <v>0</v>
      </c>
      <c r="AS1180" s="334"/>
    </row>
    <row r="1181" spans="2:45" ht="15">
      <c r="B1181" s="321" t="s">
        <v>866</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763"/>
      <c r="AF1181" s="763"/>
      <c r="AG1181" s="763"/>
      <c r="AH1181" s="763"/>
      <c r="AI1181" s="763">
        <f t="shared" ref="AI1181:AR1181" si="3474">IF(AI994="kw",SUMPRODUCT($Q$996:$Q$1156,$X$996:$X$1156,AI996:AI1156),SUMPRODUCT($J$996:$J$1156,AI996:AI1156))</f>
        <v>0</v>
      </c>
      <c r="AJ1181" s="763">
        <f t="shared" si="3474"/>
        <v>0</v>
      </c>
      <c r="AK1181" s="763">
        <f t="shared" si="3474"/>
        <v>0</v>
      </c>
      <c r="AL1181" s="763">
        <f t="shared" si="3474"/>
        <v>0</v>
      </c>
      <c r="AM1181" s="763">
        <f t="shared" si="3474"/>
        <v>0</v>
      </c>
      <c r="AN1181" s="763">
        <f t="shared" si="3474"/>
        <v>0</v>
      </c>
      <c r="AO1181" s="763">
        <f t="shared" si="3474"/>
        <v>0</v>
      </c>
      <c r="AP1181" s="763">
        <f t="shared" si="3474"/>
        <v>0</v>
      </c>
      <c r="AQ1181" s="763">
        <f t="shared" si="3474"/>
        <v>0</v>
      </c>
      <c r="AR1181" s="763">
        <f t="shared" si="3474"/>
        <v>0</v>
      </c>
      <c r="AS1181" s="334"/>
    </row>
    <row r="1182" spans="2:45" ht="15">
      <c r="B1182" s="436" t="s">
        <v>867</v>
      </c>
      <c r="C1182" s="361"/>
      <c r="D1182" s="380"/>
      <c r="E1182" s="380"/>
      <c r="F1182" s="380"/>
      <c r="G1182" s="380"/>
      <c r="H1182" s="380"/>
      <c r="I1182" s="380"/>
      <c r="J1182" s="380"/>
      <c r="K1182" s="380"/>
      <c r="L1182" s="380"/>
      <c r="M1182" s="380"/>
      <c r="N1182" s="380"/>
      <c r="O1182" s="380"/>
      <c r="P1182" s="380"/>
      <c r="Q1182" s="380"/>
      <c r="R1182" s="379"/>
      <c r="S1182" s="380"/>
      <c r="T1182" s="380"/>
      <c r="U1182" s="380"/>
      <c r="V1182" s="361"/>
      <c r="W1182" s="381"/>
      <c r="X1182" s="381"/>
      <c r="Y1182" s="380"/>
      <c r="Z1182" s="380"/>
      <c r="AA1182" s="381"/>
      <c r="AB1182" s="381"/>
      <c r="AC1182" s="381"/>
      <c r="AD1182" s="381"/>
      <c r="AE1182" s="764"/>
      <c r="AF1182" s="764"/>
      <c r="AG1182" s="764"/>
      <c r="AH1182" s="764"/>
      <c r="AI1182" s="764">
        <f t="shared" ref="AI1182:AR1182" si="3475">IF(AI994="kw",SUMPRODUCT($Q$996:$Q$1156,$Y$996:$Y$1156,AI996:AI1156),SUMPRODUCT($K$996:$K$1156,AI996:AI1156))</f>
        <v>0</v>
      </c>
      <c r="AJ1182" s="764">
        <f t="shared" si="3475"/>
        <v>0</v>
      </c>
      <c r="AK1182" s="764">
        <f t="shared" si="3475"/>
        <v>0</v>
      </c>
      <c r="AL1182" s="764">
        <f t="shared" si="3475"/>
        <v>0</v>
      </c>
      <c r="AM1182" s="764">
        <f t="shared" si="3475"/>
        <v>0</v>
      </c>
      <c r="AN1182" s="764">
        <f t="shared" si="3475"/>
        <v>0</v>
      </c>
      <c r="AO1182" s="764">
        <f t="shared" si="3475"/>
        <v>0</v>
      </c>
      <c r="AP1182" s="764">
        <f t="shared" si="3475"/>
        <v>0</v>
      </c>
      <c r="AQ1182" s="764">
        <f t="shared" si="3475"/>
        <v>0</v>
      </c>
      <c r="AR1182" s="764">
        <f t="shared" si="3475"/>
        <v>0</v>
      </c>
      <c r="AS1182" s="382"/>
    </row>
    <row r="1183" spans="2:45" ht="19.5" customHeight="1">
      <c r="B1183" s="364" t="s">
        <v>578</v>
      </c>
      <c r="C1183" s="383"/>
      <c r="D1183" s="384"/>
      <c r="E1183" s="384"/>
      <c r="F1183" s="384"/>
      <c r="G1183" s="384"/>
      <c r="H1183" s="384"/>
      <c r="I1183" s="384"/>
      <c r="J1183" s="384"/>
      <c r="K1183" s="384"/>
      <c r="L1183" s="384"/>
      <c r="M1183" s="384"/>
      <c r="N1183" s="384"/>
      <c r="O1183" s="384"/>
      <c r="P1183" s="384"/>
      <c r="Q1183" s="384"/>
      <c r="R1183" s="384"/>
      <c r="S1183" s="384"/>
      <c r="T1183" s="384"/>
      <c r="U1183" s="384"/>
      <c r="V1183" s="367"/>
      <c r="W1183" s="368"/>
      <c r="X1183" s="384"/>
      <c r="Y1183" s="384"/>
      <c r="Z1183" s="384"/>
      <c r="AA1183" s="384"/>
      <c r="AB1183" s="384"/>
      <c r="AC1183" s="384"/>
      <c r="AD1183" s="384"/>
      <c r="AE1183" s="405"/>
      <c r="AF1183" s="405"/>
      <c r="AG1183" s="405"/>
      <c r="AH1183" s="405"/>
      <c r="AI1183" s="405"/>
      <c r="AJ1183" s="405"/>
      <c r="AK1183" s="405"/>
      <c r="AL1183" s="405"/>
      <c r="AM1183" s="405"/>
      <c r="AN1183" s="405"/>
      <c r="AO1183" s="405"/>
      <c r="AP1183" s="405"/>
      <c r="AQ1183" s="405"/>
      <c r="AR1183" s="405"/>
      <c r="AS1183" s="385"/>
    </row>
    <row r="1185" spans="1:45">
      <c r="B1185" s="579" t="s">
        <v>523</v>
      </c>
    </row>
    <row r="1186" spans="1:45" ht="15.6">
      <c r="B1186" s="277" t="s">
        <v>797</v>
      </c>
      <c r="C1186" s="278"/>
      <c r="D1186" s="579" t="s">
        <v>523</v>
      </c>
      <c r="E1186" s="250"/>
      <c r="F1186" s="579"/>
      <c r="G1186" s="250"/>
      <c r="H1186" s="250"/>
      <c r="I1186" s="250"/>
      <c r="J1186" s="250"/>
      <c r="K1186" s="250"/>
      <c r="L1186" s="250"/>
      <c r="M1186" s="250"/>
      <c r="N1186" s="250"/>
      <c r="O1186" s="250"/>
      <c r="P1186" s="250"/>
      <c r="Q1186" s="250"/>
      <c r="R1186" s="278"/>
      <c r="S1186" s="250"/>
      <c r="T1186" s="250"/>
      <c r="U1186" s="250"/>
      <c r="V1186" s="250"/>
      <c r="W1186" s="250"/>
      <c r="X1186" s="250"/>
      <c r="Y1186" s="250"/>
      <c r="Z1186" s="250"/>
      <c r="AA1186" s="250"/>
      <c r="AB1186" s="250"/>
      <c r="AC1186" s="250"/>
      <c r="AD1186" s="250"/>
      <c r="AE1186" s="267"/>
      <c r="AF1186" s="264"/>
      <c r="AG1186" s="264"/>
      <c r="AH1186" s="264"/>
      <c r="AI1186" s="264"/>
      <c r="AJ1186" s="264"/>
      <c r="AK1186" s="264"/>
      <c r="AL1186" s="264"/>
      <c r="AM1186" s="264"/>
      <c r="AN1186" s="264"/>
      <c r="AO1186" s="264"/>
      <c r="AP1186" s="264"/>
      <c r="AQ1186" s="264"/>
      <c r="AR1186" s="264"/>
    </row>
    <row r="1187" spans="1:45" ht="39.75" customHeight="1">
      <c r="B1187" s="970" t="s">
        <v>211</v>
      </c>
      <c r="C1187" s="972" t="s">
        <v>33</v>
      </c>
      <c r="D1187" s="281" t="s">
        <v>421</v>
      </c>
      <c r="E1187" s="976" t="s">
        <v>209</v>
      </c>
      <c r="F1187" s="977"/>
      <c r="G1187" s="977"/>
      <c r="H1187" s="977"/>
      <c r="I1187" s="977"/>
      <c r="J1187" s="977"/>
      <c r="K1187" s="977"/>
      <c r="L1187" s="977"/>
      <c r="M1187" s="977"/>
      <c r="N1187" s="977"/>
      <c r="O1187" s="977"/>
      <c r="P1187" s="978"/>
      <c r="Q1187" s="974" t="s">
        <v>213</v>
      </c>
      <c r="R1187" s="281" t="s">
        <v>422</v>
      </c>
      <c r="S1187" s="967" t="s">
        <v>212</v>
      </c>
      <c r="T1187" s="968"/>
      <c r="U1187" s="968"/>
      <c r="V1187" s="968"/>
      <c r="W1187" s="968"/>
      <c r="X1187" s="968"/>
      <c r="Y1187" s="968"/>
      <c r="Z1187" s="968"/>
      <c r="AA1187" s="968"/>
      <c r="AB1187" s="968"/>
      <c r="AC1187" s="968"/>
      <c r="AD1187" s="979"/>
      <c r="AE1187" s="967" t="s">
        <v>242</v>
      </c>
      <c r="AF1187" s="968"/>
      <c r="AG1187" s="968"/>
      <c r="AH1187" s="968"/>
      <c r="AI1187" s="968"/>
      <c r="AJ1187" s="968"/>
      <c r="AK1187" s="968"/>
      <c r="AL1187" s="968"/>
      <c r="AM1187" s="968"/>
      <c r="AN1187" s="968"/>
      <c r="AO1187" s="968"/>
      <c r="AP1187" s="968"/>
      <c r="AQ1187" s="968"/>
      <c r="AR1187" s="968"/>
      <c r="AS1187" s="969"/>
    </row>
    <row r="1188" spans="1:45" ht="65.25" customHeight="1">
      <c r="B1188" s="971"/>
      <c r="C1188" s="973"/>
      <c r="D1188" s="282">
        <v>2021</v>
      </c>
      <c r="E1188" s="282">
        <v>2022</v>
      </c>
      <c r="F1188" s="282">
        <v>2023</v>
      </c>
      <c r="G1188" s="282">
        <v>2024</v>
      </c>
      <c r="H1188" s="282">
        <v>2025</v>
      </c>
      <c r="I1188" s="282">
        <v>2026</v>
      </c>
      <c r="J1188" s="282">
        <v>2027</v>
      </c>
      <c r="K1188" s="282">
        <v>2028</v>
      </c>
      <c r="L1188" s="282">
        <v>2029</v>
      </c>
      <c r="M1188" s="282">
        <v>2030</v>
      </c>
      <c r="N1188" s="282">
        <v>2031</v>
      </c>
      <c r="O1188" s="282">
        <v>2032</v>
      </c>
      <c r="P1188" s="282">
        <v>2033</v>
      </c>
      <c r="Q1188" s="975"/>
      <c r="R1188" s="282">
        <v>2021</v>
      </c>
      <c r="S1188" s="282">
        <v>2022</v>
      </c>
      <c r="T1188" s="282">
        <v>2023</v>
      </c>
      <c r="U1188" s="282">
        <v>2024</v>
      </c>
      <c r="V1188" s="282">
        <v>2025</v>
      </c>
      <c r="W1188" s="282">
        <v>2026</v>
      </c>
      <c r="X1188" s="282">
        <v>2027</v>
      </c>
      <c r="Y1188" s="282">
        <v>2028</v>
      </c>
      <c r="Z1188" s="282">
        <v>2029</v>
      </c>
      <c r="AA1188" s="282">
        <v>2030</v>
      </c>
      <c r="AB1188" s="282">
        <v>2031</v>
      </c>
      <c r="AC1188" s="282">
        <v>2032</v>
      </c>
      <c r="AD1188" s="282">
        <v>2033</v>
      </c>
      <c r="AE1188" s="282" t="str">
        <f>'1.  LRAMVA Summary'!$D$53</f>
        <v>Residential</v>
      </c>
      <c r="AF1188" s="282" t="str">
        <f>'1.  LRAMVA Summary'!$E$53</f>
        <v>GS&lt;50 kW</v>
      </c>
      <c r="AG1188" s="282" t="str">
        <f>'1.  LRAMVA Summary'!$F$53</f>
        <v>GS 50 TO 4,999 KW</v>
      </c>
      <c r="AH1188" s="282" t="str">
        <f>'1.  LRAMVA Summary'!$G$53</f>
        <v>Street Lighting</v>
      </c>
      <c r="AI1188" s="282" t="str">
        <f>'1.  LRAMVA Summary'!$H$53</f>
        <v/>
      </c>
      <c r="AJ1188" s="282" t="str">
        <f>'1.  LRAMVA Summary'!$I$53</f>
        <v/>
      </c>
      <c r="AK1188" s="282" t="str">
        <f>'1.  LRAMVA Summary'!$J$53</f>
        <v/>
      </c>
      <c r="AL1188" s="282" t="str">
        <f>'1.  LRAMVA Summary'!$K$53</f>
        <v/>
      </c>
      <c r="AM1188" s="282" t="str">
        <f>'1.  LRAMVA Summary'!$L$53</f>
        <v/>
      </c>
      <c r="AN1188" s="282" t="str">
        <f>'1.  LRAMVA Summary'!$M$53</f>
        <v/>
      </c>
      <c r="AO1188" s="282" t="str">
        <f>'1.  LRAMVA Summary'!$N$53</f>
        <v/>
      </c>
      <c r="AP1188" s="282" t="str">
        <f>'1.  LRAMVA Summary'!$O$53</f>
        <v/>
      </c>
      <c r="AQ1188" s="282" t="str">
        <f>'1.  LRAMVA Summary'!$P$53</f>
        <v/>
      </c>
      <c r="AR1188" s="282" t="str">
        <f>'1.  LRAMVA Summary'!$Q$53</f>
        <v/>
      </c>
      <c r="AS1188" s="284" t="str">
        <f>'1.  LRAMVA Summary'!$R$53</f>
        <v>Total</v>
      </c>
    </row>
    <row r="1189" spans="1:45" ht="15" customHeight="1">
      <c r="A1189" s="521"/>
      <c r="B1189" s="507" t="s">
        <v>501</v>
      </c>
      <c r="C1189" s="286"/>
      <c r="D1189" s="286"/>
      <c r="E1189" s="286"/>
      <c r="F1189" s="286"/>
      <c r="G1189" s="286"/>
      <c r="H1189" s="286"/>
      <c r="I1189" s="286"/>
      <c r="J1189" s="286"/>
      <c r="K1189" s="286"/>
      <c r="L1189" s="286"/>
      <c r="M1189" s="286"/>
      <c r="N1189" s="286"/>
      <c r="O1189" s="286"/>
      <c r="P1189" s="286"/>
      <c r="Q1189" s="287"/>
      <c r="R1189" s="286"/>
      <c r="S1189" s="286"/>
      <c r="T1189" s="286"/>
      <c r="U1189" s="286"/>
      <c r="V1189" s="286"/>
      <c r="W1189" s="286"/>
      <c r="X1189" s="286"/>
      <c r="Y1189" s="286"/>
      <c r="Z1189" s="286"/>
      <c r="AA1189" s="286"/>
      <c r="AB1189" s="286"/>
      <c r="AC1189" s="286"/>
      <c r="AD1189" s="286"/>
      <c r="AE1189" s="288" t="str">
        <f>'1.  LRAMVA Summary'!$D$54</f>
        <v>kWh</v>
      </c>
      <c r="AF1189" s="288" t="str">
        <f>'1.  LRAMVA Summary'!$E$54</f>
        <v>kWh</v>
      </c>
      <c r="AG1189" s="288" t="str">
        <f>'1.  LRAMVA Summary'!$F$54</f>
        <v>kW</v>
      </c>
      <c r="AH1189" s="288" t="str">
        <f>'1.  LRAMVA Summary'!$G$54</f>
        <v>kW</v>
      </c>
      <c r="AI1189" s="288">
        <f>'1.  LRAMVA Summary'!$H$54</f>
        <v>0</v>
      </c>
      <c r="AJ1189" s="288">
        <f>'1.  LRAMVA Summary'!$I$54</f>
        <v>0</v>
      </c>
      <c r="AK1189" s="288">
        <f>'1.  LRAMVA Summary'!$J$54</f>
        <v>0</v>
      </c>
      <c r="AL1189" s="288">
        <f>'1.  LRAMVA Summary'!$K$54</f>
        <v>0</v>
      </c>
      <c r="AM1189" s="288">
        <f>'1.  LRAMVA Summary'!$L$54</f>
        <v>0</v>
      </c>
      <c r="AN1189" s="288">
        <f>'1.  LRAMVA Summary'!$M$54</f>
        <v>0</v>
      </c>
      <c r="AO1189" s="288">
        <f>'1.  LRAMVA Summary'!$N$54</f>
        <v>0</v>
      </c>
      <c r="AP1189" s="288">
        <f>'1.  LRAMVA Summary'!$O$54</f>
        <v>0</v>
      </c>
      <c r="AQ1189" s="288">
        <f>'1.  LRAMVA Summary'!$P$54</f>
        <v>0</v>
      </c>
      <c r="AR1189" s="288">
        <f>'1.  LRAMVA Summary'!$Q$54</f>
        <v>0</v>
      </c>
      <c r="AS1189" s="289"/>
    </row>
    <row r="1190" spans="1:45" ht="15" hidden="1" customHeight="1" outlineLevel="1">
      <c r="A1190" s="521"/>
      <c r="B1190" s="493" t="s">
        <v>494</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c r="AF1190" s="288"/>
      <c r="AG1190" s="288"/>
      <c r="AH1190" s="288"/>
      <c r="AI1190" s="288"/>
      <c r="AJ1190" s="288"/>
      <c r="AK1190" s="288"/>
      <c r="AL1190" s="288"/>
      <c r="AM1190" s="288"/>
      <c r="AN1190" s="288"/>
      <c r="AO1190" s="288"/>
      <c r="AP1190" s="288"/>
      <c r="AQ1190" s="288"/>
      <c r="AR1190" s="288"/>
      <c r="AS1190" s="289"/>
    </row>
    <row r="1191" spans="1:45" ht="15" hidden="1" customHeight="1" outlineLevel="1">
      <c r="A1191" s="521">
        <v>1</v>
      </c>
      <c r="B1191" s="424" t="s">
        <v>95</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708</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76">AF1191</f>
        <v>0</v>
      </c>
      <c r="AG1192" s="407">
        <f t="shared" si="3476"/>
        <v>0</v>
      </c>
      <c r="AH1192" s="407">
        <f t="shared" si="3476"/>
        <v>0</v>
      </c>
      <c r="AI1192" s="407">
        <f t="shared" si="3476"/>
        <v>0</v>
      </c>
      <c r="AJ1192" s="407">
        <f t="shared" si="3476"/>
        <v>0</v>
      </c>
      <c r="AK1192" s="407">
        <f t="shared" si="3476"/>
        <v>0</v>
      </c>
      <c r="AL1192" s="407">
        <f t="shared" si="3476"/>
        <v>0</v>
      </c>
      <c r="AM1192" s="407">
        <f t="shared" si="3476"/>
        <v>0</v>
      </c>
      <c r="AN1192" s="407">
        <f t="shared" si="3476"/>
        <v>0</v>
      </c>
      <c r="AO1192" s="407">
        <f t="shared" si="3476"/>
        <v>0</v>
      </c>
      <c r="AP1192" s="407">
        <f t="shared" si="3476"/>
        <v>0</v>
      </c>
      <c r="AQ1192" s="407">
        <f t="shared" si="3476"/>
        <v>0</v>
      </c>
      <c r="AR1192" s="407">
        <f t="shared" si="3476"/>
        <v>0</v>
      </c>
      <c r="AS1192" s="294"/>
    </row>
    <row r="1193" spans="1:45" ht="15" hidden="1" customHeight="1" outlineLevel="1">
      <c r="A1193" s="521"/>
      <c r="B1193" s="295"/>
      <c r="C1193" s="296"/>
      <c r="D1193" s="296"/>
      <c r="E1193" s="296"/>
      <c r="F1193" s="296"/>
      <c r="G1193" s="296"/>
      <c r="H1193" s="296"/>
      <c r="I1193" s="296"/>
      <c r="J1193" s="740"/>
      <c r="K1193" s="296"/>
      <c r="L1193" s="296"/>
      <c r="M1193" s="296"/>
      <c r="N1193" s="296"/>
      <c r="O1193" s="296"/>
      <c r="P1193" s="296"/>
      <c r="Q1193" s="297"/>
      <c r="R1193" s="296"/>
      <c r="S1193" s="296"/>
      <c r="T1193" s="296"/>
      <c r="U1193" s="296"/>
      <c r="V1193" s="296"/>
      <c r="W1193" s="296"/>
      <c r="X1193" s="296"/>
      <c r="Y1193" s="296"/>
      <c r="Z1193" s="296"/>
      <c r="AA1193" s="296"/>
      <c r="AB1193" s="296"/>
      <c r="AC1193" s="296"/>
      <c r="AD1193" s="296"/>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2</v>
      </c>
      <c r="B1194" s="424" t="s">
        <v>96</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708</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77">AF1194</f>
        <v>0</v>
      </c>
      <c r="AG1195" s="407">
        <f t="shared" si="3477"/>
        <v>0</v>
      </c>
      <c r="AH1195" s="407">
        <f t="shared" si="3477"/>
        <v>0</v>
      </c>
      <c r="AI1195" s="407">
        <f t="shared" si="3477"/>
        <v>0</v>
      </c>
      <c r="AJ1195" s="407">
        <f t="shared" si="3477"/>
        <v>0</v>
      </c>
      <c r="AK1195" s="407">
        <f t="shared" si="3477"/>
        <v>0</v>
      </c>
      <c r="AL1195" s="407">
        <f t="shared" si="3477"/>
        <v>0</v>
      </c>
      <c r="AM1195" s="407">
        <f t="shared" si="3477"/>
        <v>0</v>
      </c>
      <c r="AN1195" s="407">
        <f t="shared" si="3477"/>
        <v>0</v>
      </c>
      <c r="AO1195" s="407">
        <f t="shared" si="3477"/>
        <v>0</v>
      </c>
      <c r="AP1195" s="407">
        <f t="shared" si="3477"/>
        <v>0</v>
      </c>
      <c r="AQ1195" s="407">
        <f t="shared" si="3477"/>
        <v>0</v>
      </c>
      <c r="AR1195" s="407">
        <f t="shared" si="3477"/>
        <v>0</v>
      </c>
      <c r="AS1195" s="294"/>
    </row>
    <row r="1196" spans="1:45" ht="15" hidden="1" customHeight="1" outlineLevel="1">
      <c r="A1196" s="521"/>
      <c r="B1196" s="295"/>
      <c r="C1196" s="296"/>
      <c r="D1196" s="301"/>
      <c r="E1196" s="301"/>
      <c r="F1196" s="301"/>
      <c r="G1196" s="301"/>
      <c r="H1196" s="301"/>
      <c r="I1196" s="301"/>
      <c r="J1196" s="301"/>
      <c r="K1196" s="301"/>
      <c r="L1196" s="301"/>
      <c r="M1196" s="301"/>
      <c r="N1196" s="301"/>
      <c r="O1196" s="301"/>
      <c r="P1196" s="301"/>
      <c r="Q1196" s="297"/>
      <c r="R1196" s="301"/>
      <c r="S1196" s="301"/>
      <c r="T1196" s="301"/>
      <c r="U1196" s="301"/>
      <c r="V1196" s="301"/>
      <c r="W1196" s="301"/>
      <c r="X1196" s="301"/>
      <c r="Y1196" s="301"/>
      <c r="Z1196" s="301"/>
      <c r="AA1196" s="301"/>
      <c r="AB1196" s="301"/>
      <c r="AC1196" s="301"/>
      <c r="AD1196" s="301"/>
      <c r="AE1196" s="408"/>
      <c r="AF1196" s="409"/>
      <c r="AG1196" s="409"/>
      <c r="AH1196" s="409"/>
      <c r="AI1196" s="409"/>
      <c r="AJ1196" s="409"/>
      <c r="AK1196" s="409"/>
      <c r="AL1196" s="409"/>
      <c r="AM1196" s="409"/>
      <c r="AN1196" s="409"/>
      <c r="AO1196" s="409"/>
      <c r="AP1196" s="409"/>
      <c r="AQ1196" s="409"/>
      <c r="AR1196" s="409"/>
      <c r="AS1196" s="299"/>
    </row>
    <row r="1197" spans="1:45" ht="15" hidden="1" customHeight="1" outlineLevel="1">
      <c r="A1197" s="521">
        <v>3</v>
      </c>
      <c r="B1197" s="424" t="s">
        <v>97</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708</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78">AF1197</f>
        <v>0</v>
      </c>
      <c r="AG1198" s="407">
        <f t="shared" si="3478"/>
        <v>0</v>
      </c>
      <c r="AH1198" s="407">
        <f t="shared" si="3478"/>
        <v>0</v>
      </c>
      <c r="AI1198" s="407">
        <f t="shared" si="3478"/>
        <v>0</v>
      </c>
      <c r="AJ1198" s="407">
        <f t="shared" si="3478"/>
        <v>0</v>
      </c>
      <c r="AK1198" s="407">
        <f t="shared" si="3478"/>
        <v>0</v>
      </c>
      <c r="AL1198" s="407">
        <f t="shared" si="3478"/>
        <v>0</v>
      </c>
      <c r="AM1198" s="407">
        <f t="shared" si="3478"/>
        <v>0</v>
      </c>
      <c r="AN1198" s="407">
        <f t="shared" si="3478"/>
        <v>0</v>
      </c>
      <c r="AO1198" s="407">
        <f t="shared" si="3478"/>
        <v>0</v>
      </c>
      <c r="AP1198" s="407">
        <f t="shared" si="3478"/>
        <v>0</v>
      </c>
      <c r="AQ1198" s="407">
        <f t="shared" si="3478"/>
        <v>0</v>
      </c>
      <c r="AR1198" s="407">
        <f t="shared" si="3478"/>
        <v>0</v>
      </c>
      <c r="AS1198" s="294"/>
    </row>
    <row r="1199" spans="1:45" ht="15" hidden="1" customHeight="1" outlineLevel="1">
      <c r="A1199" s="521"/>
      <c r="B1199" s="291"/>
      <c r="C1199" s="302"/>
      <c r="D1199" s="288"/>
      <c r="E1199" s="288"/>
      <c r="F1199" s="288"/>
      <c r="G1199" s="288"/>
      <c r="H1199" s="288"/>
      <c r="I1199" s="288"/>
      <c r="J1199" s="288"/>
      <c r="K1199" s="288"/>
      <c r="L1199" s="288"/>
      <c r="M1199" s="288"/>
      <c r="N1199" s="288"/>
      <c r="O1199" s="288"/>
      <c r="P1199" s="288"/>
      <c r="Q1199" s="288"/>
      <c r="R1199" s="288"/>
      <c r="S1199" s="288"/>
      <c r="T1199" s="288"/>
      <c r="U1199" s="288"/>
      <c r="V1199" s="288"/>
      <c r="W1199" s="288"/>
      <c r="X1199" s="288"/>
      <c r="Y1199" s="288"/>
      <c r="Z1199" s="288"/>
      <c r="AA1199" s="288"/>
      <c r="AB1199" s="288"/>
      <c r="AC1199" s="288"/>
      <c r="AD1199" s="288"/>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4</v>
      </c>
      <c r="B1200" s="509" t="s">
        <v>653</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708</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79">AF1200</f>
        <v>0</v>
      </c>
      <c r="AG1201" s="407">
        <f t="shared" si="3479"/>
        <v>0</v>
      </c>
      <c r="AH1201" s="407">
        <f t="shared" si="3479"/>
        <v>0</v>
      </c>
      <c r="AI1201" s="407">
        <f t="shared" si="3479"/>
        <v>0</v>
      </c>
      <c r="AJ1201" s="407">
        <f t="shared" si="3479"/>
        <v>0</v>
      </c>
      <c r="AK1201" s="407">
        <f t="shared" si="3479"/>
        <v>0</v>
      </c>
      <c r="AL1201" s="407">
        <f t="shared" si="3479"/>
        <v>0</v>
      </c>
      <c r="AM1201" s="407">
        <f t="shared" si="3479"/>
        <v>0</v>
      </c>
      <c r="AN1201" s="407">
        <f t="shared" si="3479"/>
        <v>0</v>
      </c>
      <c r="AO1201" s="407">
        <f t="shared" si="3479"/>
        <v>0</v>
      </c>
      <c r="AP1201" s="407">
        <f t="shared" si="3479"/>
        <v>0</v>
      </c>
      <c r="AQ1201" s="407">
        <f t="shared" si="3479"/>
        <v>0</v>
      </c>
      <c r="AR1201" s="407">
        <f t="shared" si="3479"/>
        <v>0</v>
      </c>
      <c r="AS1201" s="294"/>
    </row>
    <row r="1202" spans="1:45" ht="15" hidden="1" customHeight="1" outlineLevel="1">
      <c r="A1202" s="521"/>
      <c r="B1202" s="291"/>
      <c r="C1202" s="302"/>
      <c r="D1202" s="301"/>
      <c r="E1202" s="301"/>
      <c r="F1202" s="301"/>
      <c r="G1202" s="301"/>
      <c r="H1202" s="301"/>
      <c r="I1202" s="301"/>
      <c r="J1202" s="301"/>
      <c r="K1202" s="301"/>
      <c r="L1202" s="301"/>
      <c r="M1202" s="301"/>
      <c r="N1202" s="301"/>
      <c r="O1202" s="301"/>
      <c r="P1202" s="301"/>
      <c r="Q1202" s="288"/>
      <c r="R1202" s="301"/>
      <c r="S1202" s="301"/>
      <c r="T1202" s="301"/>
      <c r="U1202" s="301"/>
      <c r="V1202" s="301"/>
      <c r="W1202" s="301"/>
      <c r="X1202" s="301"/>
      <c r="Y1202" s="301"/>
      <c r="Z1202" s="301"/>
      <c r="AA1202" s="301"/>
      <c r="AB1202" s="301"/>
      <c r="AC1202" s="301"/>
      <c r="AD1202" s="301"/>
      <c r="AE1202" s="408"/>
      <c r="AF1202" s="408"/>
      <c r="AG1202" s="408"/>
      <c r="AH1202" s="408"/>
      <c r="AI1202" s="408"/>
      <c r="AJ1202" s="408"/>
      <c r="AK1202" s="408"/>
      <c r="AL1202" s="408"/>
      <c r="AM1202" s="408"/>
      <c r="AN1202" s="408"/>
      <c r="AO1202" s="408"/>
      <c r="AP1202" s="408"/>
      <c r="AQ1202" s="408"/>
      <c r="AR1202" s="408"/>
      <c r="AS1202" s="303"/>
    </row>
    <row r="1203" spans="1:45" ht="15" hidden="1" customHeight="1" outlineLevel="1">
      <c r="A1203" s="521">
        <v>5</v>
      </c>
      <c r="B1203" s="424" t="s">
        <v>98</v>
      </c>
      <c r="C1203" s="288" t="s">
        <v>25</v>
      </c>
      <c r="D1203" s="292"/>
      <c r="E1203" s="292"/>
      <c r="F1203" s="292"/>
      <c r="G1203" s="292"/>
      <c r="H1203" s="292"/>
      <c r="I1203" s="292"/>
      <c r="J1203" s="292"/>
      <c r="K1203" s="292"/>
      <c r="L1203" s="292"/>
      <c r="M1203" s="292"/>
      <c r="N1203" s="292"/>
      <c r="O1203" s="292"/>
      <c r="P1203" s="292"/>
      <c r="Q1203" s="288"/>
      <c r="R1203" s="292"/>
      <c r="S1203" s="292"/>
      <c r="T1203" s="292"/>
      <c r="U1203" s="292"/>
      <c r="V1203" s="292"/>
      <c r="W1203" s="292"/>
      <c r="X1203" s="292"/>
      <c r="Y1203" s="292"/>
      <c r="Z1203" s="292"/>
      <c r="AA1203" s="292"/>
      <c r="AB1203" s="292"/>
      <c r="AC1203" s="292"/>
      <c r="AD1203" s="292"/>
      <c r="AE1203" s="411"/>
      <c r="AF1203" s="411"/>
      <c r="AG1203" s="411"/>
      <c r="AH1203" s="411"/>
      <c r="AI1203" s="411"/>
      <c r="AJ1203" s="411"/>
      <c r="AK1203" s="411"/>
      <c r="AL1203" s="406"/>
      <c r="AM1203" s="406"/>
      <c r="AN1203" s="406"/>
      <c r="AO1203" s="406"/>
      <c r="AP1203" s="406"/>
      <c r="AQ1203" s="406"/>
      <c r="AR1203" s="406"/>
      <c r="AS1203" s="293">
        <f>SUM(AE1203:AR1203)</f>
        <v>0</v>
      </c>
    </row>
    <row r="1204" spans="1:45" ht="15" hidden="1" customHeight="1" outlineLevel="1">
      <c r="A1204" s="521"/>
      <c r="B1204" s="291" t="s">
        <v>708</v>
      </c>
      <c r="C1204" s="288" t="s">
        <v>163</v>
      </c>
      <c r="D1204" s="292"/>
      <c r="E1204" s="292"/>
      <c r="F1204" s="292"/>
      <c r="G1204" s="292"/>
      <c r="H1204" s="292"/>
      <c r="I1204" s="292"/>
      <c r="J1204" s="292"/>
      <c r="K1204" s="292"/>
      <c r="L1204" s="292"/>
      <c r="M1204" s="292"/>
      <c r="N1204" s="292"/>
      <c r="O1204" s="292"/>
      <c r="P1204" s="292"/>
      <c r="Q1204" s="464"/>
      <c r="R1204" s="292"/>
      <c r="S1204" s="292"/>
      <c r="T1204" s="292"/>
      <c r="U1204" s="292"/>
      <c r="V1204" s="292"/>
      <c r="W1204" s="292"/>
      <c r="X1204" s="292"/>
      <c r="Y1204" s="292"/>
      <c r="Z1204" s="292"/>
      <c r="AA1204" s="292"/>
      <c r="AB1204" s="292"/>
      <c r="AC1204" s="292"/>
      <c r="AD1204" s="292"/>
      <c r="AE1204" s="407">
        <f>AE1203</f>
        <v>0</v>
      </c>
      <c r="AF1204" s="407">
        <f t="shared" ref="AF1204:AR1204" si="3480">AF1203</f>
        <v>0</v>
      </c>
      <c r="AG1204" s="407">
        <f t="shared" si="3480"/>
        <v>0</v>
      </c>
      <c r="AH1204" s="407">
        <f t="shared" si="3480"/>
        <v>0</v>
      </c>
      <c r="AI1204" s="407">
        <f t="shared" si="3480"/>
        <v>0</v>
      </c>
      <c r="AJ1204" s="407">
        <f t="shared" si="3480"/>
        <v>0</v>
      </c>
      <c r="AK1204" s="407">
        <f t="shared" si="3480"/>
        <v>0</v>
      </c>
      <c r="AL1204" s="407">
        <f t="shared" si="3480"/>
        <v>0</v>
      </c>
      <c r="AM1204" s="407">
        <f t="shared" si="3480"/>
        <v>0</v>
      </c>
      <c r="AN1204" s="407">
        <f t="shared" si="3480"/>
        <v>0</v>
      </c>
      <c r="AO1204" s="407">
        <f t="shared" si="3480"/>
        <v>0</v>
      </c>
      <c r="AP1204" s="407">
        <f t="shared" si="3480"/>
        <v>0</v>
      </c>
      <c r="AQ1204" s="407">
        <f t="shared" si="3480"/>
        <v>0</v>
      </c>
      <c r="AR1204" s="407">
        <f t="shared" si="3480"/>
        <v>0</v>
      </c>
      <c r="AS1204" s="294"/>
    </row>
    <row r="1205" spans="1:45" ht="15" hidden="1" customHeight="1" outlineLevel="1">
      <c r="A1205" s="521"/>
      <c r="B1205" s="291"/>
      <c r="C1205" s="288"/>
      <c r="D1205" s="288"/>
      <c r="E1205" s="288"/>
      <c r="F1205" s="288"/>
      <c r="G1205" s="288"/>
      <c r="H1205" s="288"/>
      <c r="I1205" s="288"/>
      <c r="J1205" s="288"/>
      <c r="K1205" s="288"/>
      <c r="L1205" s="288"/>
      <c r="M1205" s="288"/>
      <c r="N1205" s="288"/>
      <c r="O1205" s="288"/>
      <c r="P1205" s="288"/>
      <c r="Q1205" s="288"/>
      <c r="R1205" s="288"/>
      <c r="S1205" s="288"/>
      <c r="T1205" s="288"/>
      <c r="U1205" s="288"/>
      <c r="V1205" s="288"/>
      <c r="W1205" s="288"/>
      <c r="X1205" s="288"/>
      <c r="Y1205" s="288"/>
      <c r="Z1205" s="288"/>
      <c r="AA1205" s="288"/>
      <c r="AB1205" s="288"/>
      <c r="AC1205" s="288"/>
      <c r="AD1205" s="288"/>
      <c r="AE1205" s="418"/>
      <c r="AF1205" s="419"/>
      <c r="AG1205" s="419"/>
      <c r="AH1205" s="419"/>
      <c r="AI1205" s="419"/>
      <c r="AJ1205" s="419"/>
      <c r="AK1205" s="419"/>
      <c r="AL1205" s="419"/>
      <c r="AM1205" s="419"/>
      <c r="AN1205" s="419"/>
      <c r="AO1205" s="419"/>
      <c r="AP1205" s="419"/>
      <c r="AQ1205" s="419"/>
      <c r="AR1205" s="419"/>
      <c r="AS1205" s="294"/>
    </row>
    <row r="1206" spans="1:45" ht="15.6" hidden="1" outlineLevel="1">
      <c r="A1206" s="521"/>
      <c r="B1206" s="316" t="s">
        <v>495</v>
      </c>
      <c r="C1206" s="286"/>
      <c r="D1206" s="286"/>
      <c r="E1206" s="286"/>
      <c r="F1206" s="286"/>
      <c r="G1206" s="286"/>
      <c r="H1206" s="286"/>
      <c r="I1206" s="286"/>
      <c r="J1206" s="286"/>
      <c r="K1206" s="286"/>
      <c r="L1206" s="286"/>
      <c r="M1206" s="286"/>
      <c r="N1206" s="286"/>
      <c r="O1206" s="286"/>
      <c r="P1206" s="286"/>
      <c r="Q1206" s="287"/>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289"/>
    </row>
    <row r="1207" spans="1:45" ht="15" hidden="1" customHeight="1" outlineLevel="1">
      <c r="A1207" s="521">
        <v>6</v>
      </c>
      <c r="B1207" s="424" t="s">
        <v>99</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708</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81">AF1207</f>
        <v>0</v>
      </c>
      <c r="AG1208" s="407">
        <f t="shared" si="3481"/>
        <v>0</v>
      </c>
      <c r="AH1208" s="407">
        <f t="shared" si="3481"/>
        <v>0</v>
      </c>
      <c r="AI1208" s="407">
        <f t="shared" si="3481"/>
        <v>0</v>
      </c>
      <c r="AJ1208" s="407">
        <f t="shared" si="3481"/>
        <v>0</v>
      </c>
      <c r="AK1208" s="407">
        <f t="shared" si="3481"/>
        <v>0</v>
      </c>
      <c r="AL1208" s="407">
        <f t="shared" si="3481"/>
        <v>0</v>
      </c>
      <c r="AM1208" s="407">
        <f t="shared" si="3481"/>
        <v>0</v>
      </c>
      <c r="AN1208" s="407">
        <f t="shared" si="3481"/>
        <v>0</v>
      </c>
      <c r="AO1208" s="407">
        <f t="shared" si="3481"/>
        <v>0</v>
      </c>
      <c r="AP1208" s="407">
        <f t="shared" si="3481"/>
        <v>0</v>
      </c>
      <c r="AQ1208" s="407">
        <f t="shared" si="3481"/>
        <v>0</v>
      </c>
      <c r="AR1208" s="407">
        <f t="shared" si="3481"/>
        <v>0</v>
      </c>
      <c r="AS1208" s="308"/>
    </row>
    <row r="1209" spans="1:45" ht="15" hidden="1" customHeight="1" outlineLevel="1">
      <c r="A1209" s="521"/>
      <c r="B1209" s="307"/>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2"/>
      <c r="AG1209" s="412"/>
      <c r="AH1209" s="412"/>
      <c r="AI1209" s="412"/>
      <c r="AJ1209" s="412"/>
      <c r="AK1209" s="412"/>
      <c r="AL1209" s="412"/>
      <c r="AM1209" s="412"/>
      <c r="AN1209" s="412"/>
      <c r="AO1209" s="412"/>
      <c r="AP1209" s="412"/>
      <c r="AQ1209" s="412"/>
      <c r="AR1209" s="412"/>
      <c r="AS1209" s="310"/>
    </row>
    <row r="1210" spans="1:45" ht="15" hidden="1" customHeight="1" outlineLevel="1">
      <c r="A1210" s="521">
        <v>7</v>
      </c>
      <c r="B1210" s="424" t="s">
        <v>100</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708</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82">AF1210</f>
        <v>0</v>
      </c>
      <c r="AG1211" s="407">
        <f t="shared" si="3482"/>
        <v>0</v>
      </c>
      <c r="AH1211" s="407">
        <f t="shared" si="3482"/>
        <v>0</v>
      </c>
      <c r="AI1211" s="407">
        <f t="shared" si="3482"/>
        <v>0</v>
      </c>
      <c r="AJ1211" s="407">
        <f t="shared" si="3482"/>
        <v>0</v>
      </c>
      <c r="AK1211" s="407">
        <f t="shared" si="3482"/>
        <v>0</v>
      </c>
      <c r="AL1211" s="407">
        <f t="shared" si="3482"/>
        <v>0</v>
      </c>
      <c r="AM1211" s="407">
        <f t="shared" si="3482"/>
        <v>0</v>
      </c>
      <c r="AN1211" s="407">
        <f t="shared" si="3482"/>
        <v>0</v>
      </c>
      <c r="AO1211" s="407">
        <f t="shared" si="3482"/>
        <v>0</v>
      </c>
      <c r="AP1211" s="407">
        <f t="shared" si="3482"/>
        <v>0</v>
      </c>
      <c r="AQ1211" s="407">
        <f t="shared" si="3482"/>
        <v>0</v>
      </c>
      <c r="AR1211" s="407">
        <f t="shared" si="3482"/>
        <v>0</v>
      </c>
      <c r="AS1211" s="308"/>
    </row>
    <row r="1212" spans="1:45" ht="15" hidden="1" customHeight="1" outlineLevel="1">
      <c r="A1212" s="521"/>
      <c r="B1212" s="311"/>
      <c r="C1212" s="309"/>
      <c r="D1212" s="288"/>
      <c r="E1212" s="288"/>
      <c r="F1212" s="288"/>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8</v>
      </c>
      <c r="B1213" s="424" t="s">
        <v>101</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708</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83">AF1213</f>
        <v>0</v>
      </c>
      <c r="AG1214" s="407">
        <f t="shared" si="3483"/>
        <v>0</v>
      </c>
      <c r="AH1214" s="407">
        <f t="shared" si="3483"/>
        <v>0</v>
      </c>
      <c r="AI1214" s="407">
        <f t="shared" si="3483"/>
        <v>0</v>
      </c>
      <c r="AJ1214" s="407">
        <f t="shared" si="3483"/>
        <v>0</v>
      </c>
      <c r="AK1214" s="407">
        <f t="shared" si="3483"/>
        <v>0</v>
      </c>
      <c r="AL1214" s="407">
        <f t="shared" si="3483"/>
        <v>0</v>
      </c>
      <c r="AM1214" s="407">
        <f t="shared" si="3483"/>
        <v>0</v>
      </c>
      <c r="AN1214" s="407">
        <f t="shared" si="3483"/>
        <v>0</v>
      </c>
      <c r="AO1214" s="407">
        <f t="shared" si="3483"/>
        <v>0</v>
      </c>
      <c r="AP1214" s="407">
        <f t="shared" si="3483"/>
        <v>0</v>
      </c>
      <c r="AQ1214" s="407">
        <f t="shared" si="3483"/>
        <v>0</v>
      </c>
      <c r="AR1214" s="407">
        <f t="shared" si="3483"/>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3"/>
      <c r="AG1215" s="412"/>
      <c r="AH1215" s="412"/>
      <c r="AI1215" s="412"/>
      <c r="AJ1215" s="412"/>
      <c r="AK1215" s="412"/>
      <c r="AL1215" s="412"/>
      <c r="AM1215" s="412"/>
      <c r="AN1215" s="412"/>
      <c r="AO1215" s="412"/>
      <c r="AP1215" s="412"/>
      <c r="AQ1215" s="412"/>
      <c r="AR1215" s="412"/>
      <c r="AS1215" s="310"/>
    </row>
    <row r="1216" spans="1:45" ht="15" hidden="1" customHeight="1" outlineLevel="1">
      <c r="A1216" s="521">
        <v>9</v>
      </c>
      <c r="B1216" s="424" t="s">
        <v>102</v>
      </c>
      <c r="C1216" s="288" t="s">
        <v>25</v>
      </c>
      <c r="D1216" s="292"/>
      <c r="E1216" s="292"/>
      <c r="F1216" s="292"/>
      <c r="G1216" s="292"/>
      <c r="H1216" s="292"/>
      <c r="I1216" s="292"/>
      <c r="J1216" s="292"/>
      <c r="K1216" s="292"/>
      <c r="L1216" s="292"/>
      <c r="M1216" s="292"/>
      <c r="N1216" s="292"/>
      <c r="O1216" s="292"/>
      <c r="P1216" s="292"/>
      <c r="Q1216" s="292">
        <v>12</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5" ht="15" hidden="1" customHeight="1" outlineLevel="1">
      <c r="A1217" s="521"/>
      <c r="B1217" s="291" t="s">
        <v>708</v>
      </c>
      <c r="C1217" s="288" t="s">
        <v>163</v>
      </c>
      <c r="D1217" s="292"/>
      <c r="E1217" s="292"/>
      <c r="F1217" s="292"/>
      <c r="G1217" s="292"/>
      <c r="H1217" s="292"/>
      <c r="I1217" s="292"/>
      <c r="J1217" s="292"/>
      <c r="K1217" s="292"/>
      <c r="L1217" s="292"/>
      <c r="M1217" s="292"/>
      <c r="N1217" s="292"/>
      <c r="O1217" s="292"/>
      <c r="P1217" s="292"/>
      <c r="Q1217" s="292">
        <f>Q1216</f>
        <v>12</v>
      </c>
      <c r="R1217" s="292"/>
      <c r="S1217" s="292"/>
      <c r="T1217" s="292"/>
      <c r="U1217" s="292"/>
      <c r="V1217" s="292"/>
      <c r="W1217" s="292"/>
      <c r="X1217" s="292"/>
      <c r="Y1217" s="292"/>
      <c r="Z1217" s="292"/>
      <c r="AA1217" s="292"/>
      <c r="AB1217" s="292"/>
      <c r="AC1217" s="292"/>
      <c r="AD1217" s="292"/>
      <c r="AE1217" s="407">
        <f>AE1216</f>
        <v>0</v>
      </c>
      <c r="AF1217" s="407">
        <f t="shared" ref="AF1217:AR1217" si="3484">AF1216</f>
        <v>0</v>
      </c>
      <c r="AG1217" s="407">
        <f t="shared" si="3484"/>
        <v>0</v>
      </c>
      <c r="AH1217" s="407">
        <f t="shared" si="3484"/>
        <v>0</v>
      </c>
      <c r="AI1217" s="407">
        <f t="shared" si="3484"/>
        <v>0</v>
      </c>
      <c r="AJ1217" s="407">
        <f t="shared" si="3484"/>
        <v>0</v>
      </c>
      <c r="AK1217" s="407">
        <f t="shared" si="3484"/>
        <v>0</v>
      </c>
      <c r="AL1217" s="407">
        <f t="shared" si="3484"/>
        <v>0</v>
      </c>
      <c r="AM1217" s="407">
        <f t="shared" si="3484"/>
        <v>0</v>
      </c>
      <c r="AN1217" s="407">
        <f t="shared" si="3484"/>
        <v>0</v>
      </c>
      <c r="AO1217" s="407">
        <f t="shared" si="3484"/>
        <v>0</v>
      </c>
      <c r="AP1217" s="407">
        <f t="shared" si="3484"/>
        <v>0</v>
      </c>
      <c r="AQ1217" s="407">
        <f t="shared" si="3484"/>
        <v>0</v>
      </c>
      <c r="AR1217" s="407">
        <f t="shared" si="3484"/>
        <v>0</v>
      </c>
      <c r="AS1217" s="308"/>
    </row>
    <row r="1218" spans="1:45"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2"/>
      <c r="AG1218" s="412"/>
      <c r="AH1218" s="412"/>
      <c r="AI1218" s="412"/>
      <c r="AJ1218" s="412"/>
      <c r="AK1218" s="412"/>
      <c r="AL1218" s="412"/>
      <c r="AM1218" s="412"/>
      <c r="AN1218" s="412"/>
      <c r="AO1218" s="412"/>
      <c r="AP1218" s="412"/>
      <c r="AQ1218" s="412"/>
      <c r="AR1218" s="412"/>
      <c r="AS1218" s="310"/>
    </row>
    <row r="1219" spans="1:45" ht="15" hidden="1" customHeight="1" outlineLevel="1">
      <c r="A1219" s="521">
        <v>10</v>
      </c>
      <c r="B1219" s="424" t="s">
        <v>103</v>
      </c>
      <c r="C1219" s="288" t="s">
        <v>25</v>
      </c>
      <c r="D1219" s="292"/>
      <c r="E1219" s="292"/>
      <c r="F1219" s="292"/>
      <c r="G1219" s="292"/>
      <c r="H1219" s="292"/>
      <c r="I1219" s="292"/>
      <c r="J1219" s="292"/>
      <c r="K1219" s="292"/>
      <c r="L1219" s="292"/>
      <c r="M1219" s="292"/>
      <c r="N1219" s="292"/>
      <c r="O1219" s="292"/>
      <c r="P1219" s="292"/>
      <c r="Q1219" s="292">
        <v>3</v>
      </c>
      <c r="R1219" s="292"/>
      <c r="S1219" s="292"/>
      <c r="T1219" s="292"/>
      <c r="U1219" s="292"/>
      <c r="V1219" s="292"/>
      <c r="W1219" s="292"/>
      <c r="X1219" s="292"/>
      <c r="Y1219" s="292"/>
      <c r="Z1219" s="292"/>
      <c r="AA1219" s="292"/>
      <c r="AB1219" s="292"/>
      <c r="AC1219" s="292"/>
      <c r="AD1219" s="292"/>
      <c r="AE1219" s="411"/>
      <c r="AF1219" s="411"/>
      <c r="AG1219" s="411"/>
      <c r="AH1219" s="411"/>
      <c r="AI1219" s="411"/>
      <c r="AJ1219" s="411"/>
      <c r="AK1219" s="411"/>
      <c r="AL1219" s="411"/>
      <c r="AM1219" s="411"/>
      <c r="AN1219" s="411"/>
      <c r="AO1219" s="411"/>
      <c r="AP1219" s="411"/>
      <c r="AQ1219" s="411"/>
      <c r="AR1219" s="411"/>
      <c r="AS1219" s="293">
        <f>SUM(AE1219:AR1219)</f>
        <v>0</v>
      </c>
    </row>
    <row r="1220" spans="1:45" ht="15" hidden="1" customHeight="1" outlineLevel="1">
      <c r="A1220" s="521"/>
      <c r="B1220" s="291" t="s">
        <v>708</v>
      </c>
      <c r="C1220" s="288" t="s">
        <v>163</v>
      </c>
      <c r="D1220" s="292"/>
      <c r="E1220" s="292"/>
      <c r="F1220" s="292"/>
      <c r="G1220" s="292"/>
      <c r="H1220" s="292"/>
      <c r="I1220" s="292"/>
      <c r="J1220" s="292"/>
      <c r="K1220" s="292"/>
      <c r="L1220" s="292"/>
      <c r="M1220" s="292"/>
      <c r="N1220" s="292"/>
      <c r="O1220" s="292"/>
      <c r="P1220" s="292"/>
      <c r="Q1220" s="292">
        <f>Q1219</f>
        <v>3</v>
      </c>
      <c r="R1220" s="292"/>
      <c r="S1220" s="292"/>
      <c r="T1220" s="292"/>
      <c r="U1220" s="292"/>
      <c r="V1220" s="292"/>
      <c r="W1220" s="292"/>
      <c r="X1220" s="292"/>
      <c r="Y1220" s="292"/>
      <c r="Z1220" s="292"/>
      <c r="AA1220" s="292"/>
      <c r="AB1220" s="292"/>
      <c r="AC1220" s="292"/>
      <c r="AD1220" s="292"/>
      <c r="AE1220" s="407">
        <f>AE1219</f>
        <v>0</v>
      </c>
      <c r="AF1220" s="407">
        <f t="shared" ref="AF1220:AR1220" si="3485">AF1219</f>
        <v>0</v>
      </c>
      <c r="AG1220" s="407">
        <f t="shared" si="3485"/>
        <v>0</v>
      </c>
      <c r="AH1220" s="407">
        <f t="shared" si="3485"/>
        <v>0</v>
      </c>
      <c r="AI1220" s="407">
        <f t="shared" si="3485"/>
        <v>0</v>
      </c>
      <c r="AJ1220" s="407">
        <f t="shared" si="3485"/>
        <v>0</v>
      </c>
      <c r="AK1220" s="407">
        <f t="shared" si="3485"/>
        <v>0</v>
      </c>
      <c r="AL1220" s="407">
        <f t="shared" si="3485"/>
        <v>0</v>
      </c>
      <c r="AM1220" s="407">
        <f t="shared" si="3485"/>
        <v>0</v>
      </c>
      <c r="AN1220" s="407">
        <f t="shared" si="3485"/>
        <v>0</v>
      </c>
      <c r="AO1220" s="407">
        <f t="shared" si="3485"/>
        <v>0</v>
      </c>
      <c r="AP1220" s="407">
        <f t="shared" si="3485"/>
        <v>0</v>
      </c>
      <c r="AQ1220" s="407">
        <f t="shared" si="3485"/>
        <v>0</v>
      </c>
      <c r="AR1220" s="407">
        <f t="shared" si="3485"/>
        <v>0</v>
      </c>
      <c r="AS1220" s="308"/>
    </row>
    <row r="1221" spans="1:45" ht="15" hidden="1" customHeight="1" outlineLevel="1">
      <c r="A1221" s="521"/>
      <c r="B1221" s="311"/>
      <c r="C1221" s="309"/>
      <c r="D1221" s="313"/>
      <c r="E1221" s="313"/>
      <c r="F1221" s="313"/>
      <c r="G1221" s="313"/>
      <c r="H1221" s="313"/>
      <c r="I1221" s="313"/>
      <c r="J1221" s="313"/>
      <c r="K1221" s="313"/>
      <c r="L1221" s="313"/>
      <c r="M1221" s="313"/>
      <c r="N1221" s="313"/>
      <c r="O1221" s="313"/>
      <c r="P1221" s="313"/>
      <c r="Q1221" s="288"/>
      <c r="R1221" s="313"/>
      <c r="S1221" s="313"/>
      <c r="T1221" s="313"/>
      <c r="U1221" s="313"/>
      <c r="V1221" s="313"/>
      <c r="W1221" s="313"/>
      <c r="X1221" s="313"/>
      <c r="Y1221" s="313"/>
      <c r="Z1221" s="313"/>
      <c r="AA1221" s="313"/>
      <c r="AB1221" s="313"/>
      <c r="AC1221" s="313"/>
      <c r="AD1221" s="313"/>
      <c r="AE1221" s="412"/>
      <c r="AF1221" s="413"/>
      <c r="AG1221" s="412"/>
      <c r="AH1221" s="412"/>
      <c r="AI1221" s="412"/>
      <c r="AJ1221" s="412"/>
      <c r="AK1221" s="412"/>
      <c r="AL1221" s="412"/>
      <c r="AM1221" s="412"/>
      <c r="AN1221" s="412"/>
      <c r="AO1221" s="412"/>
      <c r="AP1221" s="412"/>
      <c r="AQ1221" s="412"/>
      <c r="AR1221" s="412"/>
      <c r="AS1221" s="310"/>
    </row>
    <row r="1222" spans="1:45" ht="15" hidden="1" customHeight="1" outlineLevel="1">
      <c r="A1222" s="521"/>
      <c r="B1222" s="285" t="s">
        <v>10</v>
      </c>
      <c r="C1222" s="286"/>
      <c r="D1222" s="286"/>
      <c r="E1222" s="286"/>
      <c r="F1222" s="286"/>
      <c r="G1222" s="286"/>
      <c r="H1222" s="286"/>
      <c r="I1222" s="286"/>
      <c r="J1222" s="286"/>
      <c r="K1222" s="286"/>
      <c r="L1222" s="286"/>
      <c r="M1222" s="286"/>
      <c r="N1222" s="286"/>
      <c r="O1222" s="286"/>
      <c r="P1222" s="286"/>
      <c r="Q1222" s="287"/>
      <c r="R1222" s="286"/>
      <c r="S1222" s="286"/>
      <c r="T1222" s="286"/>
      <c r="U1222" s="286"/>
      <c r="V1222" s="286"/>
      <c r="W1222" s="286"/>
      <c r="X1222" s="286"/>
      <c r="Y1222" s="286"/>
      <c r="Z1222" s="286"/>
      <c r="AA1222" s="286"/>
      <c r="AB1222" s="286"/>
      <c r="AC1222" s="286"/>
      <c r="AD1222" s="286"/>
      <c r="AE1222" s="410"/>
      <c r="AF1222" s="410"/>
      <c r="AG1222" s="410"/>
      <c r="AH1222" s="410"/>
      <c r="AI1222" s="410"/>
      <c r="AJ1222" s="410"/>
      <c r="AK1222" s="410"/>
      <c r="AL1222" s="410"/>
      <c r="AM1222" s="410"/>
      <c r="AN1222" s="410"/>
      <c r="AO1222" s="410"/>
      <c r="AP1222" s="410"/>
      <c r="AQ1222" s="410"/>
      <c r="AR1222" s="410"/>
      <c r="AS1222" s="289"/>
    </row>
    <row r="1223" spans="1:45" ht="15" hidden="1" customHeight="1" outlineLevel="1">
      <c r="A1223" s="521">
        <v>11</v>
      </c>
      <c r="B1223" s="424" t="s">
        <v>104</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22"/>
      <c r="AF1223" s="411"/>
      <c r="AG1223" s="411"/>
      <c r="AH1223" s="411"/>
      <c r="AI1223" s="411"/>
      <c r="AJ1223" s="411"/>
      <c r="AK1223" s="411"/>
      <c r="AL1223" s="411"/>
      <c r="AM1223" s="411"/>
      <c r="AN1223" s="411"/>
      <c r="AO1223" s="411"/>
      <c r="AP1223" s="411"/>
      <c r="AQ1223" s="411"/>
      <c r="AR1223" s="411"/>
      <c r="AS1223" s="293">
        <f>SUM(AE1223:AR1223)</f>
        <v>0</v>
      </c>
    </row>
    <row r="1224" spans="1:45" ht="15" hidden="1" customHeight="1" outlineLevel="1">
      <c r="A1224" s="521"/>
      <c r="B1224" s="291" t="s">
        <v>708</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86">AF1223</f>
        <v>0</v>
      </c>
      <c r="AG1224" s="407">
        <f t="shared" si="3486"/>
        <v>0</v>
      </c>
      <c r="AH1224" s="407">
        <f t="shared" si="3486"/>
        <v>0</v>
      </c>
      <c r="AI1224" s="407">
        <f t="shared" si="3486"/>
        <v>0</v>
      </c>
      <c r="AJ1224" s="407">
        <f t="shared" si="3486"/>
        <v>0</v>
      </c>
      <c r="AK1224" s="407">
        <f t="shared" si="3486"/>
        <v>0</v>
      </c>
      <c r="AL1224" s="407">
        <f t="shared" si="3486"/>
        <v>0</v>
      </c>
      <c r="AM1224" s="407">
        <f t="shared" si="3486"/>
        <v>0</v>
      </c>
      <c r="AN1224" s="407">
        <f t="shared" si="3486"/>
        <v>0</v>
      </c>
      <c r="AO1224" s="407">
        <f t="shared" si="3486"/>
        <v>0</v>
      </c>
      <c r="AP1224" s="407">
        <f t="shared" si="3486"/>
        <v>0</v>
      </c>
      <c r="AQ1224" s="407">
        <f t="shared" si="3486"/>
        <v>0</v>
      </c>
      <c r="AR1224" s="407">
        <f t="shared" si="3486"/>
        <v>0</v>
      </c>
      <c r="AS1224" s="294"/>
    </row>
    <row r="1225" spans="1:45"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08"/>
      <c r="AF1225" s="417"/>
      <c r="AG1225" s="417"/>
      <c r="AH1225" s="417"/>
      <c r="AI1225" s="417"/>
      <c r="AJ1225" s="417"/>
      <c r="AK1225" s="417"/>
      <c r="AL1225" s="417"/>
      <c r="AM1225" s="417"/>
      <c r="AN1225" s="417"/>
      <c r="AO1225" s="417"/>
      <c r="AP1225" s="417"/>
      <c r="AQ1225" s="417"/>
      <c r="AR1225" s="417"/>
      <c r="AS1225" s="303"/>
    </row>
    <row r="1226" spans="1:45" ht="28.5" hidden="1" customHeight="1" outlineLevel="1">
      <c r="A1226" s="521">
        <v>12</v>
      </c>
      <c r="B1226" s="424" t="s">
        <v>105</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5" ht="15" hidden="1" customHeight="1" outlineLevel="1">
      <c r="A1227" s="521"/>
      <c r="B1227" s="291" t="s">
        <v>708</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87">AF1226</f>
        <v>0</v>
      </c>
      <c r="AG1227" s="407">
        <f t="shared" si="3487"/>
        <v>0</v>
      </c>
      <c r="AH1227" s="407">
        <f t="shared" si="3487"/>
        <v>0</v>
      </c>
      <c r="AI1227" s="407">
        <f t="shared" si="3487"/>
        <v>0</v>
      </c>
      <c r="AJ1227" s="407">
        <f t="shared" si="3487"/>
        <v>0</v>
      </c>
      <c r="AK1227" s="407">
        <f t="shared" si="3487"/>
        <v>0</v>
      </c>
      <c r="AL1227" s="407">
        <f t="shared" si="3487"/>
        <v>0</v>
      </c>
      <c r="AM1227" s="407">
        <f t="shared" si="3487"/>
        <v>0</v>
      </c>
      <c r="AN1227" s="407">
        <f t="shared" si="3487"/>
        <v>0</v>
      </c>
      <c r="AO1227" s="407">
        <f t="shared" si="3487"/>
        <v>0</v>
      </c>
      <c r="AP1227" s="407">
        <f t="shared" si="3487"/>
        <v>0</v>
      </c>
      <c r="AQ1227" s="407">
        <f t="shared" si="3487"/>
        <v>0</v>
      </c>
      <c r="AR1227" s="407">
        <f t="shared" si="3487"/>
        <v>0</v>
      </c>
      <c r="AS1227" s="294"/>
    </row>
    <row r="1228" spans="1:45"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18"/>
      <c r="AF1228" s="418"/>
      <c r="AG1228" s="408"/>
      <c r="AH1228" s="408"/>
      <c r="AI1228" s="408"/>
      <c r="AJ1228" s="408"/>
      <c r="AK1228" s="408"/>
      <c r="AL1228" s="408"/>
      <c r="AM1228" s="408"/>
      <c r="AN1228" s="408"/>
      <c r="AO1228" s="408"/>
      <c r="AP1228" s="408"/>
      <c r="AQ1228" s="408"/>
      <c r="AR1228" s="408"/>
      <c r="AS1228" s="303"/>
    </row>
    <row r="1229" spans="1:45" ht="15" hidden="1" customHeight="1" outlineLevel="1">
      <c r="A1229" s="521">
        <v>13</v>
      </c>
      <c r="B1229" s="424" t="s">
        <v>106</v>
      </c>
      <c r="C1229" s="288" t="s">
        <v>25</v>
      </c>
      <c r="D1229" s="292"/>
      <c r="E1229" s="292"/>
      <c r="F1229" s="292"/>
      <c r="G1229" s="292"/>
      <c r="H1229" s="292"/>
      <c r="I1229" s="292"/>
      <c r="J1229" s="292"/>
      <c r="K1229" s="292"/>
      <c r="L1229" s="292"/>
      <c r="M1229" s="292"/>
      <c r="N1229" s="292"/>
      <c r="O1229" s="292"/>
      <c r="P1229" s="292"/>
      <c r="Q1229" s="292">
        <v>12</v>
      </c>
      <c r="R1229" s="292"/>
      <c r="S1229" s="292"/>
      <c r="T1229" s="292"/>
      <c r="U1229" s="292"/>
      <c r="V1229" s="292"/>
      <c r="W1229" s="292"/>
      <c r="X1229" s="292"/>
      <c r="Y1229" s="292"/>
      <c r="Z1229" s="292"/>
      <c r="AA1229" s="292"/>
      <c r="AB1229" s="292"/>
      <c r="AC1229" s="292"/>
      <c r="AD1229" s="292"/>
      <c r="AE1229" s="406"/>
      <c r="AF1229" s="411"/>
      <c r="AG1229" s="411"/>
      <c r="AH1229" s="411"/>
      <c r="AI1229" s="411"/>
      <c r="AJ1229" s="411"/>
      <c r="AK1229" s="411"/>
      <c r="AL1229" s="411"/>
      <c r="AM1229" s="411"/>
      <c r="AN1229" s="411"/>
      <c r="AO1229" s="411"/>
      <c r="AP1229" s="411"/>
      <c r="AQ1229" s="411"/>
      <c r="AR1229" s="411"/>
      <c r="AS1229" s="293">
        <f>SUM(AE1229:AR1229)</f>
        <v>0</v>
      </c>
    </row>
    <row r="1230" spans="1:45" ht="15" hidden="1" customHeight="1" outlineLevel="1">
      <c r="A1230" s="521"/>
      <c r="B1230" s="291" t="s">
        <v>708</v>
      </c>
      <c r="C1230" s="288" t="s">
        <v>163</v>
      </c>
      <c r="D1230" s="292"/>
      <c r="E1230" s="292"/>
      <c r="F1230" s="292"/>
      <c r="G1230" s="292"/>
      <c r="H1230" s="292"/>
      <c r="I1230" s="292"/>
      <c r="J1230" s="292"/>
      <c r="K1230" s="292"/>
      <c r="L1230" s="292"/>
      <c r="M1230" s="292"/>
      <c r="N1230" s="292"/>
      <c r="O1230" s="292"/>
      <c r="P1230" s="292"/>
      <c r="Q1230" s="292">
        <f>Q1229</f>
        <v>12</v>
      </c>
      <c r="R1230" s="292"/>
      <c r="S1230" s="292"/>
      <c r="T1230" s="292"/>
      <c r="U1230" s="292"/>
      <c r="V1230" s="292"/>
      <c r="W1230" s="292"/>
      <c r="X1230" s="292"/>
      <c r="Y1230" s="292"/>
      <c r="Z1230" s="292"/>
      <c r="AA1230" s="292"/>
      <c r="AB1230" s="292"/>
      <c r="AC1230" s="292"/>
      <c r="AD1230" s="292"/>
      <c r="AE1230" s="407">
        <f>AE1229</f>
        <v>0</v>
      </c>
      <c r="AF1230" s="407">
        <f t="shared" ref="AF1230:AR1230" si="3488">AF1229</f>
        <v>0</v>
      </c>
      <c r="AG1230" s="407">
        <f t="shared" si="3488"/>
        <v>0</v>
      </c>
      <c r="AH1230" s="407">
        <f t="shared" si="3488"/>
        <v>0</v>
      </c>
      <c r="AI1230" s="407">
        <f t="shared" si="3488"/>
        <v>0</v>
      </c>
      <c r="AJ1230" s="407">
        <f t="shared" si="3488"/>
        <v>0</v>
      </c>
      <c r="AK1230" s="407">
        <f t="shared" si="3488"/>
        <v>0</v>
      </c>
      <c r="AL1230" s="407">
        <f t="shared" si="3488"/>
        <v>0</v>
      </c>
      <c r="AM1230" s="407">
        <f t="shared" si="3488"/>
        <v>0</v>
      </c>
      <c r="AN1230" s="407">
        <f t="shared" si="3488"/>
        <v>0</v>
      </c>
      <c r="AO1230" s="407">
        <f t="shared" si="3488"/>
        <v>0</v>
      </c>
      <c r="AP1230" s="407">
        <f t="shared" si="3488"/>
        <v>0</v>
      </c>
      <c r="AQ1230" s="407">
        <f t="shared" si="3488"/>
        <v>0</v>
      </c>
      <c r="AR1230" s="407">
        <f t="shared" si="3488"/>
        <v>0</v>
      </c>
      <c r="AS1230" s="303"/>
    </row>
    <row r="1231" spans="1:45" ht="15" hidden="1" customHeight="1" outlineLevel="1">
      <c r="A1231" s="521"/>
      <c r="B1231" s="312"/>
      <c r="C1231" s="302"/>
      <c r="D1231" s="288"/>
      <c r="E1231" s="288"/>
      <c r="F1231" s="288"/>
      <c r="G1231" s="288"/>
      <c r="H1231" s="288"/>
      <c r="I1231" s="288"/>
      <c r="J1231" s="288"/>
      <c r="K1231" s="288"/>
      <c r="L1231" s="288"/>
      <c r="M1231" s="288"/>
      <c r="N1231" s="288"/>
      <c r="O1231" s="288"/>
      <c r="P1231" s="288"/>
      <c r="Q1231" s="288"/>
      <c r="R1231" s="288"/>
      <c r="S1231" s="288"/>
      <c r="T1231" s="288"/>
      <c r="U1231" s="288"/>
      <c r="V1231" s="288"/>
      <c r="W1231" s="288"/>
      <c r="X1231" s="288"/>
      <c r="Y1231" s="288"/>
      <c r="Z1231" s="288"/>
      <c r="AA1231" s="288"/>
      <c r="AB1231" s="288"/>
      <c r="AC1231" s="288"/>
      <c r="AD1231" s="288"/>
      <c r="AE1231" s="408"/>
      <c r="AF1231" s="408"/>
      <c r="AG1231" s="408"/>
      <c r="AH1231" s="408"/>
      <c r="AI1231" s="408"/>
      <c r="AJ1231" s="408"/>
      <c r="AK1231" s="408"/>
      <c r="AL1231" s="408"/>
      <c r="AM1231" s="408"/>
      <c r="AN1231" s="408"/>
      <c r="AO1231" s="408"/>
      <c r="AP1231" s="408"/>
      <c r="AQ1231" s="408"/>
      <c r="AR1231" s="408"/>
      <c r="AS1231" s="303"/>
    </row>
    <row r="1232" spans="1:45" ht="15" hidden="1" customHeight="1" outlineLevel="1">
      <c r="A1232" s="521"/>
      <c r="B1232" s="285" t="s">
        <v>107</v>
      </c>
      <c r="C1232" s="286"/>
      <c r="D1232" s="287"/>
      <c r="E1232" s="287"/>
      <c r="F1232" s="287"/>
      <c r="G1232" s="287"/>
      <c r="H1232" s="287"/>
      <c r="I1232" s="287"/>
      <c r="J1232" s="287"/>
      <c r="K1232" s="287"/>
      <c r="L1232" s="287"/>
      <c r="M1232" s="287"/>
      <c r="N1232" s="287"/>
      <c r="O1232" s="287"/>
      <c r="P1232" s="287"/>
      <c r="Q1232" s="287"/>
      <c r="R1232" s="287"/>
      <c r="S1232" s="286"/>
      <c r="T1232" s="286"/>
      <c r="U1232" s="286"/>
      <c r="V1232" s="286"/>
      <c r="W1232" s="286"/>
      <c r="X1232" s="286"/>
      <c r="Y1232" s="286"/>
      <c r="Z1232" s="286"/>
      <c r="AA1232" s="286"/>
      <c r="AB1232" s="286"/>
      <c r="AC1232" s="286"/>
      <c r="AD1232" s="286"/>
      <c r="AE1232" s="410"/>
      <c r="AF1232" s="410"/>
      <c r="AG1232" s="410"/>
      <c r="AH1232" s="410"/>
      <c r="AI1232" s="410"/>
      <c r="AJ1232" s="410"/>
      <c r="AK1232" s="410"/>
      <c r="AL1232" s="410"/>
      <c r="AM1232" s="410"/>
      <c r="AN1232" s="410"/>
      <c r="AO1232" s="410"/>
      <c r="AP1232" s="410"/>
      <c r="AQ1232" s="410"/>
      <c r="AR1232" s="410"/>
      <c r="AS1232" s="289"/>
    </row>
    <row r="1233" spans="1:46" ht="15" hidden="1" customHeight="1" outlineLevel="1">
      <c r="A1233" s="521">
        <v>14</v>
      </c>
      <c r="B1233" s="312" t="s">
        <v>108</v>
      </c>
      <c r="C1233" s="288" t="s">
        <v>25</v>
      </c>
      <c r="D1233" s="292"/>
      <c r="E1233" s="292"/>
      <c r="F1233" s="292"/>
      <c r="G1233" s="292"/>
      <c r="H1233" s="292"/>
      <c r="I1233" s="292"/>
      <c r="J1233" s="292"/>
      <c r="K1233" s="292"/>
      <c r="L1233" s="292"/>
      <c r="M1233" s="292"/>
      <c r="N1233" s="292"/>
      <c r="O1233" s="292"/>
      <c r="P1233" s="292"/>
      <c r="Q1233" s="292">
        <v>12</v>
      </c>
      <c r="R1233" s="292"/>
      <c r="S1233" s="292"/>
      <c r="T1233" s="292"/>
      <c r="U1233" s="292"/>
      <c r="V1233" s="292"/>
      <c r="W1233" s="292"/>
      <c r="X1233" s="292"/>
      <c r="Y1233" s="292"/>
      <c r="Z1233" s="292"/>
      <c r="AA1233" s="292"/>
      <c r="AB1233" s="292"/>
      <c r="AC1233" s="292"/>
      <c r="AD1233" s="292"/>
      <c r="AE1233" s="406"/>
      <c r="AF1233" s="406"/>
      <c r="AG1233" s="406"/>
      <c r="AH1233" s="406"/>
      <c r="AI1233" s="406"/>
      <c r="AJ1233" s="406"/>
      <c r="AK1233" s="406"/>
      <c r="AL1233" s="406"/>
      <c r="AM1233" s="406"/>
      <c r="AN1233" s="406"/>
      <c r="AO1233" s="406"/>
      <c r="AP1233" s="406"/>
      <c r="AQ1233" s="406"/>
      <c r="AR1233" s="406"/>
      <c r="AS1233" s="293">
        <f>SUM(AE1233:AR1233)</f>
        <v>0</v>
      </c>
    </row>
    <row r="1234" spans="1:46" ht="15" hidden="1" customHeight="1" outlineLevel="1">
      <c r="A1234" s="521"/>
      <c r="B1234" s="291" t="s">
        <v>708</v>
      </c>
      <c r="C1234" s="288" t="s">
        <v>163</v>
      </c>
      <c r="D1234" s="292"/>
      <c r="E1234" s="292"/>
      <c r="F1234" s="292"/>
      <c r="G1234" s="292"/>
      <c r="H1234" s="292"/>
      <c r="I1234" s="292"/>
      <c r="J1234" s="292"/>
      <c r="K1234" s="292"/>
      <c r="L1234" s="292"/>
      <c r="M1234" s="292"/>
      <c r="N1234" s="292"/>
      <c r="O1234" s="292"/>
      <c r="P1234" s="292"/>
      <c r="Q1234" s="292">
        <f>Q1233</f>
        <v>12</v>
      </c>
      <c r="R1234" s="292"/>
      <c r="S1234" s="292"/>
      <c r="T1234" s="292"/>
      <c r="U1234" s="292"/>
      <c r="V1234" s="292"/>
      <c r="W1234" s="292"/>
      <c r="X1234" s="292"/>
      <c r="Y1234" s="292"/>
      <c r="Z1234" s="292"/>
      <c r="AA1234" s="292"/>
      <c r="AB1234" s="292"/>
      <c r="AC1234" s="292"/>
      <c r="AD1234" s="292"/>
      <c r="AE1234" s="407">
        <f>AE1233</f>
        <v>0</v>
      </c>
      <c r="AF1234" s="407">
        <f t="shared" ref="AF1234:AR1234" si="3489">AF1233</f>
        <v>0</v>
      </c>
      <c r="AG1234" s="407">
        <f t="shared" si="3489"/>
        <v>0</v>
      </c>
      <c r="AH1234" s="407">
        <f t="shared" si="3489"/>
        <v>0</v>
      </c>
      <c r="AI1234" s="407">
        <f t="shared" si="3489"/>
        <v>0</v>
      </c>
      <c r="AJ1234" s="407">
        <f t="shared" si="3489"/>
        <v>0</v>
      </c>
      <c r="AK1234" s="407">
        <f t="shared" si="3489"/>
        <v>0</v>
      </c>
      <c r="AL1234" s="407">
        <f t="shared" si="3489"/>
        <v>0</v>
      </c>
      <c r="AM1234" s="407">
        <f t="shared" si="3489"/>
        <v>0</v>
      </c>
      <c r="AN1234" s="407">
        <f t="shared" si="3489"/>
        <v>0</v>
      </c>
      <c r="AO1234" s="407">
        <f t="shared" si="3489"/>
        <v>0</v>
      </c>
      <c r="AP1234" s="407">
        <f t="shared" si="3489"/>
        <v>0</v>
      </c>
      <c r="AQ1234" s="407">
        <f t="shared" si="3489"/>
        <v>0</v>
      </c>
      <c r="AR1234" s="407">
        <f t="shared" si="3489"/>
        <v>0</v>
      </c>
      <c r="AS1234" s="294"/>
    </row>
    <row r="1235" spans="1:46" ht="15" hidden="1" customHeight="1" outlineLevel="1">
      <c r="A1235" s="521"/>
      <c r="B1235" s="312"/>
      <c r="C1235" s="302"/>
      <c r="D1235" s="288"/>
      <c r="E1235" s="288"/>
      <c r="F1235" s="288"/>
      <c r="G1235" s="288"/>
      <c r="H1235" s="288"/>
      <c r="I1235" s="288"/>
      <c r="J1235" s="288"/>
      <c r="K1235" s="288"/>
      <c r="L1235" s="288"/>
      <c r="M1235" s="288"/>
      <c r="N1235" s="288"/>
      <c r="O1235" s="288"/>
      <c r="P1235" s="288"/>
      <c r="Q1235" s="464"/>
      <c r="R1235" s="288"/>
      <c r="S1235" s="288"/>
      <c r="T1235" s="288"/>
      <c r="U1235" s="288"/>
      <c r="V1235" s="288"/>
      <c r="W1235" s="288"/>
      <c r="X1235" s="288"/>
      <c r="Y1235" s="288"/>
      <c r="Z1235" s="288"/>
      <c r="AA1235" s="288"/>
      <c r="AB1235" s="288"/>
      <c r="AC1235" s="288"/>
      <c r="AD1235" s="288"/>
      <c r="AE1235" s="408"/>
      <c r="AF1235" s="408"/>
      <c r="AG1235" s="408"/>
      <c r="AH1235" s="408"/>
      <c r="AI1235" s="408"/>
      <c r="AJ1235" s="408"/>
      <c r="AK1235" s="408"/>
      <c r="AL1235" s="408"/>
      <c r="AM1235" s="408"/>
      <c r="AN1235" s="408"/>
      <c r="AO1235" s="408"/>
      <c r="AP1235" s="408"/>
      <c r="AQ1235" s="408"/>
      <c r="AR1235" s="408"/>
      <c r="AS1235" s="298"/>
      <c r="AT1235" s="616"/>
    </row>
    <row r="1236" spans="1:46" s="306" customFormat="1" ht="15.6" hidden="1" outlineLevel="1">
      <c r="A1236" s="521"/>
      <c r="B1236" s="285" t="s">
        <v>487</v>
      </c>
      <c r="C1236" s="288"/>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12"/>
      <c r="AL1236" s="412"/>
      <c r="AM1236" s="412"/>
      <c r="AN1236" s="412"/>
      <c r="AO1236" s="412"/>
      <c r="AP1236" s="412"/>
      <c r="AQ1236" s="412"/>
      <c r="AR1236" s="412"/>
      <c r="AS1236" s="506"/>
      <c r="AT1236" s="617"/>
    </row>
    <row r="1237" spans="1:46" ht="15" hidden="1" outlineLevel="1">
      <c r="A1237" s="521">
        <v>15</v>
      </c>
      <c r="B1237" s="291" t="s">
        <v>492</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618">
        <f>SUM(AE1237:AR1237)</f>
        <v>0</v>
      </c>
      <c r="AT1237" s="616"/>
    </row>
    <row r="1238" spans="1:46" ht="15" hidden="1" outlineLevel="1">
      <c r="A1238" s="521"/>
      <c r="B1238" s="291" t="s">
        <v>708</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AF1237</f>
        <v>0</v>
      </c>
      <c r="AG1238" s="407">
        <f t="shared" ref="AG1238:AI1238" si="3490">AG1237</f>
        <v>0</v>
      </c>
      <c r="AH1238" s="407">
        <f t="shared" si="3490"/>
        <v>0</v>
      </c>
      <c r="AI1238" s="407">
        <f t="shared" si="3490"/>
        <v>0</v>
      </c>
      <c r="AJ1238" s="407">
        <f>AJ1237</f>
        <v>0</v>
      </c>
      <c r="AK1238" s="407">
        <f t="shared" ref="AK1238:AR1238" si="3491">AK1237</f>
        <v>0</v>
      </c>
      <c r="AL1238" s="407">
        <f t="shared" si="3491"/>
        <v>0</v>
      </c>
      <c r="AM1238" s="407">
        <f t="shared" si="3491"/>
        <v>0</v>
      </c>
      <c r="AN1238" s="407">
        <f t="shared" si="3491"/>
        <v>0</v>
      </c>
      <c r="AO1238" s="407">
        <f t="shared" si="3491"/>
        <v>0</v>
      </c>
      <c r="AP1238" s="407">
        <f t="shared" si="3491"/>
        <v>0</v>
      </c>
      <c r="AQ1238" s="407">
        <f t="shared" si="3491"/>
        <v>0</v>
      </c>
      <c r="AR1238" s="407">
        <f t="shared" si="3491"/>
        <v>0</v>
      </c>
      <c r="AS1238" s="294"/>
    </row>
    <row r="1239" spans="1:46" ht="15" hidden="1" outlineLevel="1">
      <c r="A1239" s="521"/>
      <c r="B1239" s="312"/>
      <c r="C1239" s="302"/>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08"/>
      <c r="AL1239" s="408"/>
      <c r="AM1239" s="408"/>
      <c r="AN1239" s="408"/>
      <c r="AO1239" s="408"/>
      <c r="AP1239" s="408"/>
      <c r="AQ1239" s="408"/>
      <c r="AR1239" s="408"/>
      <c r="AS1239" s="303"/>
    </row>
    <row r="1240" spans="1:46" s="280" customFormat="1" ht="15" hidden="1" outlineLevel="1">
      <c r="A1240" s="521">
        <v>16</v>
      </c>
      <c r="B1240" s="321" t="s">
        <v>488</v>
      </c>
      <c r="C1240" s="288" t="s">
        <v>25</v>
      </c>
      <c r="D1240" s="292"/>
      <c r="E1240" s="292"/>
      <c r="F1240" s="292"/>
      <c r="G1240" s="292"/>
      <c r="H1240" s="292"/>
      <c r="I1240" s="292"/>
      <c r="J1240" s="292"/>
      <c r="K1240" s="292"/>
      <c r="L1240" s="292"/>
      <c r="M1240" s="292"/>
      <c r="N1240" s="292"/>
      <c r="O1240" s="292"/>
      <c r="P1240" s="292"/>
      <c r="Q1240" s="292">
        <v>0</v>
      </c>
      <c r="R1240" s="292"/>
      <c r="S1240" s="292"/>
      <c r="T1240" s="292"/>
      <c r="U1240" s="292"/>
      <c r="V1240" s="292"/>
      <c r="W1240" s="292"/>
      <c r="X1240" s="292"/>
      <c r="Y1240" s="292"/>
      <c r="Z1240" s="292"/>
      <c r="AA1240" s="292"/>
      <c r="AB1240" s="292"/>
      <c r="AC1240" s="292"/>
      <c r="AD1240" s="292"/>
      <c r="AE1240" s="406"/>
      <c r="AF1240" s="406"/>
      <c r="AG1240" s="406"/>
      <c r="AH1240" s="406"/>
      <c r="AI1240" s="406"/>
      <c r="AJ1240" s="406"/>
      <c r="AK1240" s="406"/>
      <c r="AL1240" s="406"/>
      <c r="AM1240" s="406"/>
      <c r="AN1240" s="406"/>
      <c r="AO1240" s="406"/>
      <c r="AP1240" s="406"/>
      <c r="AQ1240" s="406"/>
      <c r="AR1240" s="406"/>
      <c r="AS1240" s="293">
        <f>SUM(AE1240:AR1240)</f>
        <v>0</v>
      </c>
    </row>
    <row r="1241" spans="1:46" s="280" customFormat="1" ht="15" hidden="1" outlineLevel="1">
      <c r="A1241" s="521"/>
      <c r="B1241" s="291" t="s">
        <v>708</v>
      </c>
      <c r="C1241" s="288" t="s">
        <v>163</v>
      </c>
      <c r="D1241" s="292"/>
      <c r="E1241" s="292"/>
      <c r="F1241" s="292"/>
      <c r="G1241" s="292"/>
      <c r="H1241" s="292"/>
      <c r="I1241" s="292"/>
      <c r="J1241" s="292"/>
      <c r="K1241" s="292"/>
      <c r="L1241" s="292"/>
      <c r="M1241" s="292"/>
      <c r="N1241" s="292"/>
      <c r="O1241" s="292"/>
      <c r="P1241" s="292"/>
      <c r="Q1241" s="292">
        <f>Q1240</f>
        <v>0</v>
      </c>
      <c r="R1241" s="292"/>
      <c r="S1241" s="292"/>
      <c r="T1241" s="292"/>
      <c r="U1241" s="292"/>
      <c r="V1241" s="292"/>
      <c r="W1241" s="292"/>
      <c r="X1241" s="292"/>
      <c r="Y1241" s="292"/>
      <c r="Z1241" s="292"/>
      <c r="AA1241" s="292"/>
      <c r="AB1241" s="292"/>
      <c r="AC1241" s="292"/>
      <c r="AD1241" s="292"/>
      <c r="AE1241" s="407">
        <f>AE1240</f>
        <v>0</v>
      </c>
      <c r="AF1241" s="407">
        <f t="shared" ref="AF1241:AQ1241" si="3492">AF1240</f>
        <v>0</v>
      </c>
      <c r="AG1241" s="407">
        <f t="shared" si="3492"/>
        <v>0</v>
      </c>
      <c r="AH1241" s="407">
        <f t="shared" si="3492"/>
        <v>0</v>
      </c>
      <c r="AI1241" s="407">
        <f t="shared" si="3492"/>
        <v>0</v>
      </c>
      <c r="AJ1241" s="407">
        <f t="shared" si="3492"/>
        <v>0</v>
      </c>
      <c r="AK1241" s="407">
        <f t="shared" si="3492"/>
        <v>0</v>
      </c>
      <c r="AL1241" s="407">
        <f t="shared" si="3492"/>
        <v>0</v>
      </c>
      <c r="AM1241" s="407">
        <f t="shared" si="3492"/>
        <v>0</v>
      </c>
      <c r="AN1241" s="407">
        <f t="shared" si="3492"/>
        <v>0</v>
      </c>
      <c r="AO1241" s="407">
        <f t="shared" si="3492"/>
        <v>0</v>
      </c>
      <c r="AP1241" s="407">
        <f t="shared" si="3492"/>
        <v>0</v>
      </c>
      <c r="AQ1241" s="407">
        <f t="shared" si="3492"/>
        <v>0</v>
      </c>
      <c r="AR1241" s="407">
        <f>AR1240</f>
        <v>0</v>
      </c>
      <c r="AS1241" s="294"/>
    </row>
    <row r="1242" spans="1:46" s="280" customFormat="1" ht="15" hidden="1" outlineLevel="1">
      <c r="A1242" s="521"/>
      <c r="B1242" s="321"/>
      <c r="C1242" s="288"/>
      <c r="D1242" s="288"/>
      <c r="E1242" s="288"/>
      <c r="F1242" s="288"/>
      <c r="G1242" s="288"/>
      <c r="H1242" s="288"/>
      <c r="I1242" s="288"/>
      <c r="J1242" s="288"/>
      <c r="K1242" s="288"/>
      <c r="L1242" s="288"/>
      <c r="M1242" s="288"/>
      <c r="N1242" s="288"/>
      <c r="O1242" s="288"/>
      <c r="P1242" s="288"/>
      <c r="Q1242" s="288"/>
      <c r="R1242" s="288"/>
      <c r="S1242" s="288"/>
      <c r="T1242" s="288"/>
      <c r="U1242" s="288"/>
      <c r="V1242" s="288"/>
      <c r="W1242" s="288"/>
      <c r="X1242" s="288"/>
      <c r="Y1242" s="288"/>
      <c r="Z1242" s="288"/>
      <c r="AA1242" s="288"/>
      <c r="AB1242" s="288"/>
      <c r="AC1242" s="288"/>
      <c r="AD1242" s="288"/>
      <c r="AE1242" s="408"/>
      <c r="AF1242" s="408"/>
      <c r="AG1242" s="408"/>
      <c r="AH1242" s="408"/>
      <c r="AI1242" s="408"/>
      <c r="AJ1242" s="408"/>
      <c r="AK1242" s="412"/>
      <c r="AL1242" s="412"/>
      <c r="AM1242" s="412"/>
      <c r="AN1242" s="412"/>
      <c r="AO1242" s="412"/>
      <c r="AP1242" s="412"/>
      <c r="AQ1242" s="412"/>
      <c r="AR1242" s="412"/>
      <c r="AS1242" s="310"/>
    </row>
    <row r="1243" spans="1:46" ht="15.6" hidden="1" outlineLevel="1">
      <c r="A1243" s="521"/>
      <c r="B1243" s="508" t="s">
        <v>493</v>
      </c>
      <c r="C1243" s="317"/>
      <c r="D1243" s="287"/>
      <c r="E1243" s="286"/>
      <c r="F1243" s="286"/>
      <c r="G1243" s="286"/>
      <c r="H1243" s="286"/>
      <c r="I1243" s="286"/>
      <c r="J1243" s="286"/>
      <c r="K1243" s="286"/>
      <c r="L1243" s="286"/>
      <c r="M1243" s="286"/>
      <c r="N1243" s="286"/>
      <c r="O1243" s="286"/>
      <c r="P1243" s="286"/>
      <c r="Q1243" s="287"/>
      <c r="R1243" s="286"/>
      <c r="S1243" s="286"/>
      <c r="T1243" s="286"/>
      <c r="U1243" s="286"/>
      <c r="V1243" s="286"/>
      <c r="W1243" s="286"/>
      <c r="X1243" s="286"/>
      <c r="Y1243" s="286"/>
      <c r="Z1243" s="286"/>
      <c r="AA1243" s="286"/>
      <c r="AB1243" s="286"/>
      <c r="AC1243" s="286"/>
      <c r="AD1243" s="286"/>
      <c r="AE1243" s="410"/>
      <c r="AF1243" s="410"/>
      <c r="AG1243" s="410"/>
      <c r="AH1243" s="410"/>
      <c r="AI1243" s="410"/>
      <c r="AJ1243" s="410"/>
      <c r="AK1243" s="410"/>
      <c r="AL1243" s="410"/>
      <c r="AM1243" s="410"/>
      <c r="AN1243" s="410"/>
      <c r="AO1243" s="410"/>
      <c r="AP1243" s="410"/>
      <c r="AQ1243" s="410"/>
      <c r="AR1243" s="410"/>
      <c r="AS1243" s="289"/>
    </row>
    <row r="1244" spans="1:46" ht="15" hidden="1" outlineLevel="1">
      <c r="A1244" s="521">
        <v>17</v>
      </c>
      <c r="B1244" s="424" t="s">
        <v>112</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t="15" hidden="1" outlineLevel="1">
      <c r="A1245" s="521"/>
      <c r="B1245" s="291" t="s">
        <v>708</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93">AF1244</f>
        <v>0</v>
      </c>
      <c r="AG1245" s="407">
        <f t="shared" si="3493"/>
        <v>0</v>
      </c>
      <c r="AH1245" s="407">
        <f t="shared" si="3493"/>
        <v>0</v>
      </c>
      <c r="AI1245" s="407">
        <f t="shared" si="3493"/>
        <v>0</v>
      </c>
      <c r="AJ1245" s="407">
        <f t="shared" si="3493"/>
        <v>0</v>
      </c>
      <c r="AK1245" s="407">
        <f t="shared" si="3493"/>
        <v>0</v>
      </c>
      <c r="AL1245" s="407">
        <f t="shared" si="3493"/>
        <v>0</v>
      </c>
      <c r="AM1245" s="407">
        <f t="shared" si="3493"/>
        <v>0</v>
      </c>
      <c r="AN1245" s="407">
        <f t="shared" si="3493"/>
        <v>0</v>
      </c>
      <c r="AO1245" s="407">
        <f t="shared" si="3493"/>
        <v>0</v>
      </c>
      <c r="AP1245" s="407">
        <f t="shared" si="3493"/>
        <v>0</v>
      </c>
      <c r="AQ1245" s="407">
        <f t="shared" si="3493"/>
        <v>0</v>
      </c>
      <c r="AR1245" s="407">
        <f t="shared" si="3493"/>
        <v>0</v>
      </c>
      <c r="AS1245" s="303"/>
    </row>
    <row r="1246" spans="1:46" ht="15" hidden="1" outlineLevel="1">
      <c r="A1246" s="521"/>
      <c r="B1246" s="291"/>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8"/>
      <c r="AF1246" s="421"/>
      <c r="AG1246" s="421"/>
      <c r="AH1246" s="421"/>
      <c r="AI1246" s="421"/>
      <c r="AJ1246" s="421"/>
      <c r="AK1246" s="421"/>
      <c r="AL1246" s="421"/>
      <c r="AM1246" s="421"/>
      <c r="AN1246" s="421"/>
      <c r="AO1246" s="421"/>
      <c r="AP1246" s="421"/>
      <c r="AQ1246" s="421"/>
      <c r="AR1246" s="421"/>
      <c r="AS1246" s="303"/>
    </row>
    <row r="1247" spans="1:46" ht="15" hidden="1" outlineLevel="1">
      <c r="A1247" s="521">
        <v>18</v>
      </c>
      <c r="B1247" s="424" t="s">
        <v>109</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t="15" hidden="1" outlineLevel="1">
      <c r="A1248" s="521"/>
      <c r="B1248" s="291" t="s">
        <v>708</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94">AF1247</f>
        <v>0</v>
      </c>
      <c r="AG1248" s="407">
        <f t="shared" si="3494"/>
        <v>0</v>
      </c>
      <c r="AH1248" s="407">
        <f t="shared" si="3494"/>
        <v>0</v>
      </c>
      <c r="AI1248" s="407">
        <f t="shared" si="3494"/>
        <v>0</v>
      </c>
      <c r="AJ1248" s="407">
        <f t="shared" si="3494"/>
        <v>0</v>
      </c>
      <c r="AK1248" s="407">
        <f t="shared" si="3494"/>
        <v>0</v>
      </c>
      <c r="AL1248" s="407">
        <f t="shared" si="3494"/>
        <v>0</v>
      </c>
      <c r="AM1248" s="407">
        <f t="shared" si="3494"/>
        <v>0</v>
      </c>
      <c r="AN1248" s="407">
        <f t="shared" si="3494"/>
        <v>0</v>
      </c>
      <c r="AO1248" s="407">
        <f t="shared" si="3494"/>
        <v>0</v>
      </c>
      <c r="AP1248" s="407">
        <f t="shared" si="3494"/>
        <v>0</v>
      </c>
      <c r="AQ1248" s="407">
        <f t="shared" si="3494"/>
        <v>0</v>
      </c>
      <c r="AR1248" s="407">
        <f t="shared" si="3494"/>
        <v>0</v>
      </c>
      <c r="AS1248" s="303"/>
    </row>
    <row r="1249" spans="1:45" ht="1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19"/>
      <c r="AF1249" s="420"/>
      <c r="AG1249" s="420"/>
      <c r="AH1249" s="420"/>
      <c r="AI1249" s="420"/>
      <c r="AJ1249" s="420"/>
      <c r="AK1249" s="420"/>
      <c r="AL1249" s="420"/>
      <c r="AM1249" s="420"/>
      <c r="AN1249" s="420"/>
      <c r="AO1249" s="420"/>
      <c r="AP1249" s="420"/>
      <c r="AQ1249" s="420"/>
      <c r="AR1249" s="420"/>
      <c r="AS1249" s="294"/>
    </row>
    <row r="1250" spans="1:45" ht="15" hidden="1" outlineLevel="1">
      <c r="A1250" s="521">
        <v>19</v>
      </c>
      <c r="B1250" s="424" t="s">
        <v>111</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t="15" hidden="1" outlineLevel="1">
      <c r="A1251" s="521"/>
      <c r="B1251" s="291" t="s">
        <v>708</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AE1250</f>
        <v>0</v>
      </c>
      <c r="AF1251" s="407">
        <f t="shared" ref="AF1251:AR1251" si="3495">AF1250</f>
        <v>0</v>
      </c>
      <c r="AG1251" s="407">
        <f t="shared" si="3495"/>
        <v>0</v>
      </c>
      <c r="AH1251" s="407">
        <f t="shared" si="3495"/>
        <v>0</v>
      </c>
      <c r="AI1251" s="407">
        <f t="shared" si="3495"/>
        <v>0</v>
      </c>
      <c r="AJ1251" s="407">
        <f t="shared" si="3495"/>
        <v>0</v>
      </c>
      <c r="AK1251" s="407">
        <f t="shared" si="3495"/>
        <v>0</v>
      </c>
      <c r="AL1251" s="407">
        <f t="shared" si="3495"/>
        <v>0</v>
      </c>
      <c r="AM1251" s="407">
        <f t="shared" si="3495"/>
        <v>0</v>
      </c>
      <c r="AN1251" s="407">
        <f t="shared" si="3495"/>
        <v>0</v>
      </c>
      <c r="AO1251" s="407">
        <f t="shared" si="3495"/>
        <v>0</v>
      </c>
      <c r="AP1251" s="407">
        <f t="shared" si="3495"/>
        <v>0</v>
      </c>
      <c r="AQ1251" s="407">
        <f t="shared" si="3495"/>
        <v>0</v>
      </c>
      <c r="AR1251" s="407">
        <f t="shared" si="3495"/>
        <v>0</v>
      </c>
      <c r="AS1251" s="294"/>
    </row>
    <row r="1252" spans="1:45" ht="15" hidden="1" outlineLevel="1">
      <c r="A1252" s="521"/>
      <c r="B1252" s="319"/>
      <c r="C1252" s="288"/>
      <c r="D1252" s="288"/>
      <c r="E1252" s="288"/>
      <c r="F1252" s="288"/>
      <c r="G1252" s="288"/>
      <c r="H1252" s="288"/>
      <c r="I1252" s="288"/>
      <c r="J1252" s="288"/>
      <c r="K1252" s="288"/>
      <c r="L1252" s="288"/>
      <c r="M1252" s="288"/>
      <c r="N1252" s="288"/>
      <c r="O1252" s="288"/>
      <c r="P1252" s="288"/>
      <c r="Q1252" s="288"/>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 hidden="1" outlineLevel="1">
      <c r="A1253" s="521">
        <v>20</v>
      </c>
      <c r="B1253" s="424" t="s">
        <v>110</v>
      </c>
      <c r="C1253" s="288" t="s">
        <v>25</v>
      </c>
      <c r="D1253" s="292"/>
      <c r="E1253" s="292"/>
      <c r="F1253" s="292"/>
      <c r="G1253" s="292"/>
      <c r="H1253" s="292"/>
      <c r="I1253" s="292"/>
      <c r="J1253" s="292"/>
      <c r="K1253" s="292"/>
      <c r="L1253" s="292"/>
      <c r="M1253" s="292"/>
      <c r="N1253" s="292"/>
      <c r="O1253" s="292"/>
      <c r="P1253" s="292"/>
      <c r="Q1253" s="292">
        <v>12</v>
      </c>
      <c r="R1253" s="292"/>
      <c r="S1253" s="292"/>
      <c r="T1253" s="292"/>
      <c r="U1253" s="292"/>
      <c r="V1253" s="292"/>
      <c r="W1253" s="292"/>
      <c r="X1253" s="292"/>
      <c r="Y1253" s="292"/>
      <c r="Z1253" s="292"/>
      <c r="AA1253" s="292"/>
      <c r="AB1253" s="292"/>
      <c r="AC1253" s="292"/>
      <c r="AD1253" s="292"/>
      <c r="AE1253" s="422"/>
      <c r="AF1253" s="406"/>
      <c r="AG1253" s="406"/>
      <c r="AH1253" s="406"/>
      <c r="AI1253" s="406"/>
      <c r="AJ1253" s="406"/>
      <c r="AK1253" s="406"/>
      <c r="AL1253" s="411"/>
      <c r="AM1253" s="411"/>
      <c r="AN1253" s="411"/>
      <c r="AO1253" s="411"/>
      <c r="AP1253" s="411"/>
      <c r="AQ1253" s="411"/>
      <c r="AR1253" s="411"/>
      <c r="AS1253" s="293">
        <f>SUM(AE1253:AR1253)</f>
        <v>0</v>
      </c>
    </row>
    <row r="1254" spans="1:45" ht="15" hidden="1" outlineLevel="1">
      <c r="A1254" s="521"/>
      <c r="B1254" s="291" t="s">
        <v>708</v>
      </c>
      <c r="C1254" s="288" t="s">
        <v>163</v>
      </c>
      <c r="D1254" s="292"/>
      <c r="E1254" s="292"/>
      <c r="F1254" s="292"/>
      <c r="G1254" s="292"/>
      <c r="H1254" s="292"/>
      <c r="I1254" s="292"/>
      <c r="J1254" s="292"/>
      <c r="K1254" s="292"/>
      <c r="L1254" s="292"/>
      <c r="M1254" s="292"/>
      <c r="N1254" s="292"/>
      <c r="O1254" s="292"/>
      <c r="P1254" s="292"/>
      <c r="Q1254" s="292">
        <f>Q1253</f>
        <v>12</v>
      </c>
      <c r="R1254" s="292"/>
      <c r="S1254" s="292"/>
      <c r="T1254" s="292"/>
      <c r="U1254" s="292"/>
      <c r="V1254" s="292"/>
      <c r="W1254" s="292"/>
      <c r="X1254" s="292"/>
      <c r="Y1254" s="292"/>
      <c r="Z1254" s="292"/>
      <c r="AA1254" s="292"/>
      <c r="AB1254" s="292"/>
      <c r="AC1254" s="292"/>
      <c r="AD1254" s="292"/>
      <c r="AE1254" s="407">
        <f t="shared" ref="AE1254:AR1254" si="3496">AE1253</f>
        <v>0</v>
      </c>
      <c r="AF1254" s="407">
        <f t="shared" si="3496"/>
        <v>0</v>
      </c>
      <c r="AG1254" s="407">
        <f t="shared" si="3496"/>
        <v>0</v>
      </c>
      <c r="AH1254" s="407">
        <f t="shared" si="3496"/>
        <v>0</v>
      </c>
      <c r="AI1254" s="407">
        <f t="shared" si="3496"/>
        <v>0</v>
      </c>
      <c r="AJ1254" s="407">
        <f t="shared" si="3496"/>
        <v>0</v>
      </c>
      <c r="AK1254" s="407">
        <f t="shared" si="3496"/>
        <v>0</v>
      </c>
      <c r="AL1254" s="407">
        <f t="shared" si="3496"/>
        <v>0</v>
      </c>
      <c r="AM1254" s="407">
        <f t="shared" si="3496"/>
        <v>0</v>
      </c>
      <c r="AN1254" s="407">
        <f t="shared" si="3496"/>
        <v>0</v>
      </c>
      <c r="AO1254" s="407">
        <f t="shared" si="3496"/>
        <v>0</v>
      </c>
      <c r="AP1254" s="407">
        <f t="shared" si="3496"/>
        <v>0</v>
      </c>
      <c r="AQ1254" s="407">
        <f t="shared" si="3496"/>
        <v>0</v>
      </c>
      <c r="AR1254" s="407">
        <f t="shared" si="3496"/>
        <v>0</v>
      </c>
      <c r="AS1254" s="303"/>
    </row>
    <row r="1255" spans="1:45" ht="15.6" hidden="1" outlineLevel="1">
      <c r="A1255" s="521"/>
      <c r="B1255" s="320"/>
      <c r="C1255" s="297"/>
      <c r="D1255" s="288"/>
      <c r="E1255" s="288"/>
      <c r="F1255" s="288"/>
      <c r="G1255" s="288"/>
      <c r="H1255" s="288"/>
      <c r="I1255" s="288"/>
      <c r="J1255" s="288"/>
      <c r="K1255" s="288"/>
      <c r="L1255" s="288"/>
      <c r="M1255" s="288"/>
      <c r="N1255" s="288"/>
      <c r="O1255" s="288"/>
      <c r="P1255" s="288"/>
      <c r="Q1255" s="297"/>
      <c r="R1255" s="288"/>
      <c r="S1255" s="288"/>
      <c r="T1255" s="288"/>
      <c r="U1255" s="288"/>
      <c r="V1255" s="288"/>
      <c r="W1255" s="288"/>
      <c r="X1255" s="288"/>
      <c r="Y1255" s="288"/>
      <c r="Z1255" s="288"/>
      <c r="AA1255" s="288"/>
      <c r="AB1255" s="288"/>
      <c r="AC1255" s="288"/>
      <c r="AD1255" s="288"/>
      <c r="AE1255" s="408"/>
      <c r="AF1255" s="408"/>
      <c r="AG1255" s="408"/>
      <c r="AH1255" s="408"/>
      <c r="AI1255" s="408"/>
      <c r="AJ1255" s="408"/>
      <c r="AK1255" s="408"/>
      <c r="AL1255" s="408"/>
      <c r="AM1255" s="408"/>
      <c r="AN1255" s="408"/>
      <c r="AO1255" s="408"/>
      <c r="AP1255" s="408"/>
      <c r="AQ1255" s="408"/>
      <c r="AR1255" s="408"/>
      <c r="AS1255" s="303"/>
    </row>
    <row r="1256" spans="1:45" ht="15.6" hidden="1" outlineLevel="1">
      <c r="A1256" s="521"/>
      <c r="B1256" s="507" t="s">
        <v>500</v>
      </c>
      <c r="C1256" s="288"/>
      <c r="D1256" s="288"/>
      <c r="E1256" s="288"/>
      <c r="F1256" s="288"/>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418"/>
      <c r="AF1256" s="421"/>
      <c r="AG1256" s="421"/>
      <c r="AH1256" s="421"/>
      <c r="AI1256" s="421"/>
      <c r="AJ1256" s="421"/>
      <c r="AK1256" s="421"/>
      <c r="AL1256" s="421"/>
      <c r="AM1256" s="421"/>
      <c r="AN1256" s="421"/>
      <c r="AO1256" s="421"/>
      <c r="AP1256" s="421"/>
      <c r="AQ1256" s="421"/>
      <c r="AR1256" s="421"/>
      <c r="AS1256" s="303"/>
    </row>
    <row r="1257" spans="1:45" ht="15.6" hidden="1" outlineLevel="1">
      <c r="A1257" s="521"/>
      <c r="B1257" s="493" t="s">
        <v>496</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21</v>
      </c>
      <c r="B1258" s="424" t="s">
        <v>113</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708</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97">AF1258</f>
        <v>0</v>
      </c>
      <c r="AG1259" s="407">
        <f t="shared" si="3497"/>
        <v>0</v>
      </c>
      <c r="AH1259" s="407">
        <f t="shared" si="3497"/>
        <v>0</v>
      </c>
      <c r="AI1259" s="407">
        <f t="shared" si="3497"/>
        <v>0</v>
      </c>
      <c r="AJ1259" s="407">
        <f t="shared" si="3497"/>
        <v>0</v>
      </c>
      <c r="AK1259" s="407">
        <f t="shared" si="3497"/>
        <v>0</v>
      </c>
      <c r="AL1259" s="407">
        <f t="shared" si="3497"/>
        <v>0</v>
      </c>
      <c r="AM1259" s="407">
        <f t="shared" si="3497"/>
        <v>0</v>
      </c>
      <c r="AN1259" s="407">
        <f t="shared" si="3497"/>
        <v>0</v>
      </c>
      <c r="AO1259" s="407">
        <f t="shared" si="3497"/>
        <v>0</v>
      </c>
      <c r="AP1259" s="407">
        <f t="shared" si="3497"/>
        <v>0</v>
      </c>
      <c r="AQ1259" s="407">
        <f t="shared" si="3497"/>
        <v>0</v>
      </c>
      <c r="AR1259" s="407">
        <f t="shared" si="3497"/>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22</v>
      </c>
      <c r="B1261" s="424" t="s">
        <v>114</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708</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98">AF1261</f>
        <v>0</v>
      </c>
      <c r="AG1262" s="407">
        <f t="shared" si="3498"/>
        <v>0</v>
      </c>
      <c r="AH1262" s="407">
        <f t="shared" si="3498"/>
        <v>0</v>
      </c>
      <c r="AI1262" s="407">
        <f t="shared" si="3498"/>
        <v>0</v>
      </c>
      <c r="AJ1262" s="407">
        <f t="shared" si="3498"/>
        <v>0</v>
      </c>
      <c r="AK1262" s="407">
        <f t="shared" si="3498"/>
        <v>0</v>
      </c>
      <c r="AL1262" s="407">
        <f t="shared" si="3498"/>
        <v>0</v>
      </c>
      <c r="AM1262" s="407">
        <f t="shared" si="3498"/>
        <v>0</v>
      </c>
      <c r="AN1262" s="407">
        <f t="shared" si="3498"/>
        <v>0</v>
      </c>
      <c r="AO1262" s="407">
        <f t="shared" si="3498"/>
        <v>0</v>
      </c>
      <c r="AP1262" s="407">
        <f t="shared" si="3498"/>
        <v>0</v>
      </c>
      <c r="AQ1262" s="407">
        <f t="shared" si="3498"/>
        <v>0</v>
      </c>
      <c r="AR1262" s="407">
        <f t="shared" si="3498"/>
        <v>0</v>
      </c>
      <c r="AS1262" s="303"/>
    </row>
    <row r="1263" spans="1:45" ht="15" hidden="1" customHeight="1" outlineLevel="1">
      <c r="A1263" s="521"/>
      <c r="B1263" s="291"/>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23</v>
      </c>
      <c r="B1264" s="424" t="s">
        <v>115</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708</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99">AF1264</f>
        <v>0</v>
      </c>
      <c r="AG1265" s="407">
        <f t="shared" si="3499"/>
        <v>0</v>
      </c>
      <c r="AH1265" s="407">
        <f t="shared" si="3499"/>
        <v>0</v>
      </c>
      <c r="AI1265" s="407">
        <f t="shared" si="3499"/>
        <v>0</v>
      </c>
      <c r="AJ1265" s="407">
        <f t="shared" si="3499"/>
        <v>0</v>
      </c>
      <c r="AK1265" s="407">
        <f t="shared" si="3499"/>
        <v>0</v>
      </c>
      <c r="AL1265" s="407">
        <f t="shared" si="3499"/>
        <v>0</v>
      </c>
      <c r="AM1265" s="407">
        <f t="shared" si="3499"/>
        <v>0</v>
      </c>
      <c r="AN1265" s="407">
        <f t="shared" si="3499"/>
        <v>0</v>
      </c>
      <c r="AO1265" s="407">
        <f t="shared" si="3499"/>
        <v>0</v>
      </c>
      <c r="AP1265" s="407">
        <f t="shared" si="3499"/>
        <v>0</v>
      </c>
      <c r="AQ1265" s="407">
        <f t="shared" si="3499"/>
        <v>0</v>
      </c>
      <c r="AR1265" s="407">
        <f t="shared" si="3499"/>
        <v>0</v>
      </c>
      <c r="AS1265" s="303"/>
    </row>
    <row r="1266" spans="1:45" ht="15" hidden="1" customHeight="1" outlineLevel="1">
      <c r="A1266" s="521"/>
      <c r="B1266" s="426"/>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1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v>24</v>
      </c>
      <c r="B1267" s="424" t="s">
        <v>116</v>
      </c>
      <c r="C1267" s="288" t="s">
        <v>25</v>
      </c>
      <c r="D1267" s="292"/>
      <c r="E1267" s="292"/>
      <c r="F1267" s="292"/>
      <c r="G1267" s="292"/>
      <c r="H1267" s="292"/>
      <c r="I1267" s="292"/>
      <c r="J1267" s="292"/>
      <c r="K1267" s="292"/>
      <c r="L1267" s="292"/>
      <c r="M1267" s="292"/>
      <c r="N1267" s="292"/>
      <c r="O1267" s="292"/>
      <c r="P1267" s="292"/>
      <c r="Q1267" s="288"/>
      <c r="R1267" s="292"/>
      <c r="S1267" s="292"/>
      <c r="T1267" s="292"/>
      <c r="U1267" s="292"/>
      <c r="V1267" s="292"/>
      <c r="W1267" s="292"/>
      <c r="X1267" s="292"/>
      <c r="Y1267" s="292"/>
      <c r="Z1267" s="292"/>
      <c r="AA1267" s="292"/>
      <c r="AB1267" s="292"/>
      <c r="AC1267" s="292"/>
      <c r="AD1267" s="292"/>
      <c r="AE1267" s="406"/>
      <c r="AF1267" s="406"/>
      <c r="AG1267" s="406"/>
      <c r="AH1267" s="406"/>
      <c r="AI1267" s="406"/>
      <c r="AJ1267" s="406"/>
      <c r="AK1267" s="406"/>
      <c r="AL1267" s="406"/>
      <c r="AM1267" s="406"/>
      <c r="AN1267" s="406"/>
      <c r="AO1267" s="406"/>
      <c r="AP1267" s="406"/>
      <c r="AQ1267" s="406"/>
      <c r="AR1267" s="406"/>
      <c r="AS1267" s="293">
        <f>SUM(AE1267:AR1267)</f>
        <v>0</v>
      </c>
    </row>
    <row r="1268" spans="1:45" ht="15" hidden="1" customHeight="1" outlineLevel="1">
      <c r="A1268" s="521"/>
      <c r="B1268" s="291" t="s">
        <v>708</v>
      </c>
      <c r="C1268" s="288" t="s">
        <v>163</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7">
        <f>AE1267</f>
        <v>0</v>
      </c>
      <c r="AF1268" s="407">
        <f t="shared" ref="AF1268:AR1268" si="3500">AF1267</f>
        <v>0</v>
      </c>
      <c r="AG1268" s="407">
        <f t="shared" si="3500"/>
        <v>0</v>
      </c>
      <c r="AH1268" s="407">
        <f t="shared" si="3500"/>
        <v>0</v>
      </c>
      <c r="AI1268" s="407">
        <f t="shared" si="3500"/>
        <v>0</v>
      </c>
      <c r="AJ1268" s="407">
        <f t="shared" si="3500"/>
        <v>0</v>
      </c>
      <c r="AK1268" s="407">
        <f t="shared" si="3500"/>
        <v>0</v>
      </c>
      <c r="AL1268" s="407">
        <f t="shared" si="3500"/>
        <v>0</v>
      </c>
      <c r="AM1268" s="407">
        <f t="shared" si="3500"/>
        <v>0</v>
      </c>
      <c r="AN1268" s="407">
        <f t="shared" si="3500"/>
        <v>0</v>
      </c>
      <c r="AO1268" s="407">
        <f t="shared" si="3500"/>
        <v>0</v>
      </c>
      <c r="AP1268" s="407">
        <f t="shared" si="3500"/>
        <v>0</v>
      </c>
      <c r="AQ1268" s="407">
        <f t="shared" si="3500"/>
        <v>0</v>
      </c>
      <c r="AR1268" s="407">
        <f t="shared" si="3500"/>
        <v>0</v>
      </c>
      <c r="AS1268" s="303"/>
    </row>
    <row r="1269" spans="1:45" ht="15" hidden="1" customHeight="1" outlineLevel="1">
      <c r="A1269" s="521"/>
      <c r="B1269" s="291"/>
      <c r="C1269" s="288"/>
      <c r="D1269" s="288"/>
      <c r="E1269" s="288"/>
      <c r="F1269" s="288"/>
      <c r="G1269" s="288"/>
      <c r="H1269" s="288"/>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408"/>
      <c r="AF1269" s="421"/>
      <c r="AG1269" s="421"/>
      <c r="AH1269" s="421"/>
      <c r="AI1269" s="421"/>
      <c r="AJ1269" s="421"/>
      <c r="AK1269" s="421"/>
      <c r="AL1269" s="421"/>
      <c r="AM1269" s="421"/>
      <c r="AN1269" s="421"/>
      <c r="AO1269" s="421"/>
      <c r="AP1269" s="421"/>
      <c r="AQ1269" s="421"/>
      <c r="AR1269" s="421"/>
      <c r="AS1269" s="303"/>
    </row>
    <row r="1270" spans="1:45" ht="15" hidden="1" customHeight="1" outlineLevel="1">
      <c r="A1270" s="521"/>
      <c r="B1270" s="285" t="s">
        <v>497</v>
      </c>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25</v>
      </c>
      <c r="B1271" s="424" t="s">
        <v>117</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708</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01">AF1271</f>
        <v>0</v>
      </c>
      <c r="AG1272" s="407">
        <f t="shared" si="3501"/>
        <v>0</v>
      </c>
      <c r="AH1272" s="407">
        <f t="shared" si="3501"/>
        <v>0</v>
      </c>
      <c r="AI1272" s="407">
        <f t="shared" si="3501"/>
        <v>0</v>
      </c>
      <c r="AJ1272" s="407">
        <f t="shared" si="3501"/>
        <v>0</v>
      </c>
      <c r="AK1272" s="407">
        <f t="shared" si="3501"/>
        <v>0</v>
      </c>
      <c r="AL1272" s="407">
        <f t="shared" si="3501"/>
        <v>0</v>
      </c>
      <c r="AM1272" s="407">
        <f t="shared" si="3501"/>
        <v>0</v>
      </c>
      <c r="AN1272" s="407">
        <f t="shared" si="3501"/>
        <v>0</v>
      </c>
      <c r="AO1272" s="407">
        <f t="shared" si="3501"/>
        <v>0</v>
      </c>
      <c r="AP1272" s="407">
        <f t="shared" si="3501"/>
        <v>0</v>
      </c>
      <c r="AQ1272" s="407">
        <f t="shared" si="3501"/>
        <v>0</v>
      </c>
      <c r="AR1272" s="407">
        <f t="shared" si="3501"/>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26</v>
      </c>
      <c r="B1274" s="424" t="s">
        <v>118</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708</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02">AF1274</f>
        <v>0</v>
      </c>
      <c r="AG1275" s="407">
        <f t="shared" si="3502"/>
        <v>0</v>
      </c>
      <c r="AH1275" s="407">
        <f t="shared" si="3502"/>
        <v>0</v>
      </c>
      <c r="AI1275" s="407">
        <f t="shared" si="3502"/>
        <v>0</v>
      </c>
      <c r="AJ1275" s="407">
        <f t="shared" si="3502"/>
        <v>0</v>
      </c>
      <c r="AK1275" s="407">
        <f t="shared" si="3502"/>
        <v>0</v>
      </c>
      <c r="AL1275" s="407">
        <f t="shared" si="3502"/>
        <v>0</v>
      </c>
      <c r="AM1275" s="407">
        <f t="shared" si="3502"/>
        <v>0</v>
      </c>
      <c r="AN1275" s="407">
        <f t="shared" si="3502"/>
        <v>0</v>
      </c>
      <c r="AO1275" s="407">
        <f t="shared" si="3502"/>
        <v>0</v>
      </c>
      <c r="AP1275" s="407">
        <f t="shared" si="3502"/>
        <v>0</v>
      </c>
      <c r="AQ1275" s="407">
        <f t="shared" si="3502"/>
        <v>0</v>
      </c>
      <c r="AR1275" s="407">
        <f t="shared" si="3502"/>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27</v>
      </c>
      <c r="B1277" s="424" t="s">
        <v>119</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708</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 t="shared" ref="AF1278:AR1278" si="3503">AF1277</f>
        <v>0</v>
      </c>
      <c r="AG1278" s="407">
        <f t="shared" si="3503"/>
        <v>0</v>
      </c>
      <c r="AH1278" s="407">
        <f t="shared" si="3503"/>
        <v>0</v>
      </c>
      <c r="AI1278" s="407">
        <f t="shared" si="3503"/>
        <v>0</v>
      </c>
      <c r="AJ1278" s="407">
        <f t="shared" si="3503"/>
        <v>0</v>
      </c>
      <c r="AK1278" s="407">
        <f t="shared" si="3503"/>
        <v>0</v>
      </c>
      <c r="AL1278" s="407">
        <f t="shared" si="3503"/>
        <v>0</v>
      </c>
      <c r="AM1278" s="407">
        <f t="shared" si="3503"/>
        <v>0</v>
      </c>
      <c r="AN1278" s="407">
        <f t="shared" si="3503"/>
        <v>0</v>
      </c>
      <c r="AO1278" s="407">
        <f t="shared" si="3503"/>
        <v>0</v>
      </c>
      <c r="AP1278" s="407">
        <f t="shared" si="3503"/>
        <v>0</v>
      </c>
      <c r="AQ1278" s="407">
        <f t="shared" si="3503"/>
        <v>0</v>
      </c>
      <c r="AR1278" s="407">
        <f t="shared" si="3503"/>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28</v>
      </c>
      <c r="B1280" s="424" t="s">
        <v>120</v>
      </c>
      <c r="C1280" s="288" t="s">
        <v>25</v>
      </c>
      <c r="D1280" s="292"/>
      <c r="E1280" s="292"/>
      <c r="F1280" s="292"/>
      <c r="G1280" s="292"/>
      <c r="H1280" s="292"/>
      <c r="I1280" s="292"/>
      <c r="J1280" s="292"/>
      <c r="K1280" s="292"/>
      <c r="L1280" s="292"/>
      <c r="M1280" s="292"/>
      <c r="N1280" s="292"/>
      <c r="O1280" s="292"/>
      <c r="P1280" s="292"/>
      <c r="Q1280" s="292">
        <v>12</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708</v>
      </c>
      <c r="C1281" s="288" t="s">
        <v>163</v>
      </c>
      <c r="D1281" s="292"/>
      <c r="E1281" s="292"/>
      <c r="F1281" s="292"/>
      <c r="G1281" s="292"/>
      <c r="H1281" s="292"/>
      <c r="I1281" s="292"/>
      <c r="J1281" s="292"/>
      <c r="K1281" s="292"/>
      <c r="L1281" s="292"/>
      <c r="M1281" s="292"/>
      <c r="N1281" s="292"/>
      <c r="O1281" s="292"/>
      <c r="P1281" s="292"/>
      <c r="Q1281" s="292">
        <f>Q1280</f>
        <v>12</v>
      </c>
      <c r="R1281" s="292"/>
      <c r="S1281" s="292"/>
      <c r="T1281" s="292"/>
      <c r="U1281" s="292"/>
      <c r="V1281" s="292"/>
      <c r="W1281" s="292"/>
      <c r="X1281" s="292"/>
      <c r="Y1281" s="292"/>
      <c r="Z1281" s="292"/>
      <c r="AA1281" s="292"/>
      <c r="AB1281" s="292"/>
      <c r="AC1281" s="292"/>
      <c r="AD1281" s="292"/>
      <c r="AE1281" s="407">
        <f>AE1280</f>
        <v>0</v>
      </c>
      <c r="AF1281" s="407">
        <f>AF1280</f>
        <v>0</v>
      </c>
      <c r="AG1281" s="407">
        <f t="shared" ref="AG1281:AJ1281" si="3504">AG1280</f>
        <v>0</v>
      </c>
      <c r="AH1281" s="407">
        <f t="shared" si="3504"/>
        <v>0</v>
      </c>
      <c r="AI1281" s="407">
        <f t="shared" si="3504"/>
        <v>0</v>
      </c>
      <c r="AJ1281" s="407">
        <f t="shared" si="3504"/>
        <v>0</v>
      </c>
      <c r="AK1281" s="407">
        <f>AK1280</f>
        <v>0</v>
      </c>
      <c r="AL1281" s="407">
        <f t="shared" ref="AL1281:AR1281" si="3505">AL1280</f>
        <v>0</v>
      </c>
      <c r="AM1281" s="407">
        <f t="shared" si="3505"/>
        <v>0</v>
      </c>
      <c r="AN1281" s="407">
        <f t="shared" si="3505"/>
        <v>0</v>
      </c>
      <c r="AO1281" s="407">
        <f t="shared" si="3505"/>
        <v>0</v>
      </c>
      <c r="AP1281" s="407">
        <f t="shared" si="3505"/>
        <v>0</v>
      </c>
      <c r="AQ1281" s="407">
        <f t="shared" si="3505"/>
        <v>0</v>
      </c>
      <c r="AR1281" s="407">
        <f t="shared" si="3505"/>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29</v>
      </c>
      <c r="B1283" s="424" t="s">
        <v>121</v>
      </c>
      <c r="C1283" s="288" t="s">
        <v>25</v>
      </c>
      <c r="D1283" s="292"/>
      <c r="E1283" s="292"/>
      <c r="F1283" s="292"/>
      <c r="G1283" s="292"/>
      <c r="H1283" s="292"/>
      <c r="I1283" s="292"/>
      <c r="J1283" s="292"/>
      <c r="K1283" s="292"/>
      <c r="L1283" s="292"/>
      <c r="M1283" s="292"/>
      <c r="N1283" s="292"/>
      <c r="O1283" s="292"/>
      <c r="P1283" s="292"/>
      <c r="Q1283" s="292">
        <v>3</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708</v>
      </c>
      <c r="C1284" s="288" t="s">
        <v>163</v>
      </c>
      <c r="D1284" s="292"/>
      <c r="E1284" s="292"/>
      <c r="F1284" s="292"/>
      <c r="G1284" s="292"/>
      <c r="H1284" s="292"/>
      <c r="I1284" s="292"/>
      <c r="J1284" s="292"/>
      <c r="K1284" s="292"/>
      <c r="L1284" s="292"/>
      <c r="M1284" s="292"/>
      <c r="N1284" s="292"/>
      <c r="O1284" s="292"/>
      <c r="P1284" s="292"/>
      <c r="Q1284" s="292">
        <f>Q1283</f>
        <v>3</v>
      </c>
      <c r="R1284" s="292"/>
      <c r="S1284" s="292"/>
      <c r="T1284" s="292"/>
      <c r="U1284" s="292"/>
      <c r="V1284" s="292"/>
      <c r="W1284" s="292"/>
      <c r="X1284" s="292"/>
      <c r="Y1284" s="292"/>
      <c r="Z1284" s="292"/>
      <c r="AA1284" s="292"/>
      <c r="AB1284" s="292"/>
      <c r="AC1284" s="292"/>
      <c r="AD1284" s="292"/>
      <c r="AE1284" s="407">
        <f>AE1283</f>
        <v>0</v>
      </c>
      <c r="AF1284" s="407">
        <f t="shared" ref="AF1284:AR1284" si="3506">AF1283</f>
        <v>0</v>
      </c>
      <c r="AG1284" s="407">
        <f t="shared" si="3506"/>
        <v>0</v>
      </c>
      <c r="AH1284" s="407">
        <f t="shared" si="3506"/>
        <v>0</v>
      </c>
      <c r="AI1284" s="407">
        <f t="shared" si="3506"/>
        <v>0</v>
      </c>
      <c r="AJ1284" s="407">
        <f t="shared" si="3506"/>
        <v>0</v>
      </c>
      <c r="AK1284" s="407">
        <f t="shared" si="3506"/>
        <v>0</v>
      </c>
      <c r="AL1284" s="407">
        <f t="shared" si="3506"/>
        <v>0</v>
      </c>
      <c r="AM1284" s="407">
        <f t="shared" si="3506"/>
        <v>0</v>
      </c>
      <c r="AN1284" s="407">
        <f t="shared" si="3506"/>
        <v>0</v>
      </c>
      <c r="AO1284" s="407">
        <f t="shared" si="3506"/>
        <v>0</v>
      </c>
      <c r="AP1284" s="407">
        <f t="shared" si="3506"/>
        <v>0</v>
      </c>
      <c r="AQ1284" s="407">
        <f t="shared" si="3506"/>
        <v>0</v>
      </c>
      <c r="AR1284" s="407">
        <f t="shared" si="3506"/>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30</v>
      </c>
      <c r="B1286" s="424" t="s">
        <v>122</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708</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07">AF1286</f>
        <v>0</v>
      </c>
      <c r="AG1287" s="407">
        <f t="shared" si="3507"/>
        <v>0</v>
      </c>
      <c r="AH1287" s="407">
        <f t="shared" si="3507"/>
        <v>0</v>
      </c>
      <c r="AI1287" s="407">
        <f t="shared" si="3507"/>
        <v>0</v>
      </c>
      <c r="AJ1287" s="407">
        <f t="shared" si="3507"/>
        <v>0</v>
      </c>
      <c r="AK1287" s="407">
        <f t="shared" si="3507"/>
        <v>0</v>
      </c>
      <c r="AL1287" s="407">
        <f t="shared" si="3507"/>
        <v>0</v>
      </c>
      <c r="AM1287" s="407">
        <f t="shared" si="3507"/>
        <v>0</v>
      </c>
      <c r="AN1287" s="407">
        <f t="shared" si="3507"/>
        <v>0</v>
      </c>
      <c r="AO1287" s="407">
        <f t="shared" si="3507"/>
        <v>0</v>
      </c>
      <c r="AP1287" s="407">
        <f t="shared" si="3507"/>
        <v>0</v>
      </c>
      <c r="AQ1287" s="407">
        <f t="shared" si="3507"/>
        <v>0</v>
      </c>
      <c r="AR1287" s="407">
        <f t="shared" si="3507"/>
        <v>0</v>
      </c>
      <c r="AS1287" s="303"/>
    </row>
    <row r="1288" spans="1:45" ht="15" hidden="1" customHeight="1" outlineLevel="1">
      <c r="A1288" s="521"/>
      <c r="B1288" s="291"/>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31</v>
      </c>
      <c r="B1289" s="424" t="s">
        <v>123</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708</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08">AF1289</f>
        <v>0</v>
      </c>
      <c r="AG1290" s="407">
        <f t="shared" si="3508"/>
        <v>0</v>
      </c>
      <c r="AH1290" s="407">
        <f t="shared" si="3508"/>
        <v>0</v>
      </c>
      <c r="AI1290" s="407">
        <f t="shared" si="3508"/>
        <v>0</v>
      </c>
      <c r="AJ1290" s="407">
        <f t="shared" si="3508"/>
        <v>0</v>
      </c>
      <c r="AK1290" s="407">
        <f t="shared" si="3508"/>
        <v>0</v>
      </c>
      <c r="AL1290" s="407">
        <f t="shared" si="3508"/>
        <v>0</v>
      </c>
      <c r="AM1290" s="407">
        <f t="shared" si="3508"/>
        <v>0</v>
      </c>
      <c r="AN1290" s="407">
        <f t="shared" si="3508"/>
        <v>0</v>
      </c>
      <c r="AO1290" s="407">
        <f t="shared" si="3508"/>
        <v>0</v>
      </c>
      <c r="AP1290" s="407">
        <f t="shared" si="3508"/>
        <v>0</v>
      </c>
      <c r="AQ1290" s="407">
        <f t="shared" si="3508"/>
        <v>0</v>
      </c>
      <c r="AR1290" s="407">
        <f t="shared" si="3508"/>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v>32</v>
      </c>
      <c r="B1292" s="424" t="s">
        <v>124</v>
      </c>
      <c r="C1292" s="288" t="s">
        <v>25</v>
      </c>
      <c r="D1292" s="292"/>
      <c r="E1292" s="292"/>
      <c r="F1292" s="292"/>
      <c r="G1292" s="292"/>
      <c r="H1292" s="292"/>
      <c r="I1292" s="292"/>
      <c r="J1292" s="292"/>
      <c r="K1292" s="292"/>
      <c r="L1292" s="292"/>
      <c r="M1292" s="292"/>
      <c r="N1292" s="292"/>
      <c r="O1292" s="292"/>
      <c r="P1292" s="292"/>
      <c r="Q1292" s="292">
        <v>12</v>
      </c>
      <c r="R1292" s="292"/>
      <c r="S1292" s="292"/>
      <c r="T1292" s="292"/>
      <c r="U1292" s="292"/>
      <c r="V1292" s="292"/>
      <c r="W1292" s="292"/>
      <c r="X1292" s="292"/>
      <c r="Y1292" s="292"/>
      <c r="Z1292" s="292"/>
      <c r="AA1292" s="292"/>
      <c r="AB1292" s="292"/>
      <c r="AC1292" s="292"/>
      <c r="AD1292" s="292"/>
      <c r="AE1292" s="422"/>
      <c r="AF1292" s="411"/>
      <c r="AG1292" s="411"/>
      <c r="AH1292" s="411"/>
      <c r="AI1292" s="411"/>
      <c r="AJ1292" s="411"/>
      <c r="AK1292" s="411"/>
      <c r="AL1292" s="411"/>
      <c r="AM1292" s="411"/>
      <c r="AN1292" s="411"/>
      <c r="AO1292" s="411"/>
      <c r="AP1292" s="411"/>
      <c r="AQ1292" s="411"/>
      <c r="AR1292" s="411"/>
      <c r="AS1292" s="293">
        <f>SUM(AE1292:AR1292)</f>
        <v>0</v>
      </c>
    </row>
    <row r="1293" spans="1:45" ht="15" hidden="1" customHeight="1" outlineLevel="1">
      <c r="A1293" s="521"/>
      <c r="B1293" s="291" t="s">
        <v>708</v>
      </c>
      <c r="C1293" s="288" t="s">
        <v>163</v>
      </c>
      <c r="D1293" s="292"/>
      <c r="E1293" s="292"/>
      <c r="F1293" s="292"/>
      <c r="G1293" s="292"/>
      <c r="H1293" s="292"/>
      <c r="I1293" s="292"/>
      <c r="J1293" s="292"/>
      <c r="K1293" s="292"/>
      <c r="L1293" s="292"/>
      <c r="M1293" s="292"/>
      <c r="N1293" s="292"/>
      <c r="O1293" s="292"/>
      <c r="P1293" s="292"/>
      <c r="Q1293" s="292">
        <f>Q1292</f>
        <v>12</v>
      </c>
      <c r="R1293" s="292"/>
      <c r="S1293" s="292"/>
      <c r="T1293" s="292"/>
      <c r="U1293" s="292"/>
      <c r="V1293" s="292"/>
      <c r="W1293" s="292"/>
      <c r="X1293" s="292"/>
      <c r="Y1293" s="292"/>
      <c r="Z1293" s="292"/>
      <c r="AA1293" s="292"/>
      <c r="AB1293" s="292"/>
      <c r="AC1293" s="292"/>
      <c r="AD1293" s="292"/>
      <c r="AE1293" s="407">
        <f>AE1292</f>
        <v>0</v>
      </c>
      <c r="AF1293" s="407">
        <f t="shared" ref="AF1293:AR1293" si="3509">AF1292</f>
        <v>0</v>
      </c>
      <c r="AG1293" s="407">
        <f t="shared" si="3509"/>
        <v>0</v>
      </c>
      <c r="AH1293" s="407">
        <f t="shared" si="3509"/>
        <v>0</v>
      </c>
      <c r="AI1293" s="407">
        <f t="shared" si="3509"/>
        <v>0</v>
      </c>
      <c r="AJ1293" s="407">
        <f t="shared" si="3509"/>
        <v>0</v>
      </c>
      <c r="AK1293" s="407">
        <f t="shared" si="3509"/>
        <v>0</v>
      </c>
      <c r="AL1293" s="407">
        <f t="shared" si="3509"/>
        <v>0</v>
      </c>
      <c r="AM1293" s="407">
        <f t="shared" si="3509"/>
        <v>0</v>
      </c>
      <c r="AN1293" s="407">
        <f t="shared" si="3509"/>
        <v>0</v>
      </c>
      <c r="AO1293" s="407">
        <f t="shared" si="3509"/>
        <v>0</v>
      </c>
      <c r="AP1293" s="407">
        <f t="shared" si="3509"/>
        <v>0</v>
      </c>
      <c r="AQ1293" s="407">
        <f t="shared" si="3509"/>
        <v>0</v>
      </c>
      <c r="AR1293" s="407">
        <f t="shared" si="3509"/>
        <v>0</v>
      </c>
      <c r="AS1293" s="303"/>
    </row>
    <row r="1294" spans="1:45" ht="15" hidden="1" customHeight="1" outlineLevel="1">
      <c r="A1294" s="521"/>
      <c r="B1294" s="424"/>
      <c r="C1294" s="288"/>
      <c r="D1294" s="288"/>
      <c r="E1294" s="288"/>
      <c r="F1294" s="288"/>
      <c r="G1294" s="288"/>
      <c r="H1294" s="288"/>
      <c r="I1294" s="288"/>
      <c r="J1294" s="288"/>
      <c r="K1294" s="288"/>
      <c r="L1294" s="288"/>
      <c r="M1294" s="288"/>
      <c r="N1294" s="288"/>
      <c r="O1294" s="288"/>
      <c r="P1294" s="288"/>
      <c r="Q1294" s="288"/>
      <c r="R1294" s="288"/>
      <c r="S1294" s="288"/>
      <c r="T1294" s="288"/>
      <c r="U1294" s="288"/>
      <c r="V1294" s="288"/>
      <c r="W1294" s="288"/>
      <c r="X1294" s="288"/>
      <c r="Y1294" s="288"/>
      <c r="Z1294" s="288"/>
      <c r="AA1294" s="288"/>
      <c r="AB1294" s="288"/>
      <c r="AC1294" s="288"/>
      <c r="AD1294" s="288"/>
      <c r="AE1294" s="408"/>
      <c r="AF1294" s="421"/>
      <c r="AG1294" s="421"/>
      <c r="AH1294" s="421"/>
      <c r="AI1294" s="421"/>
      <c r="AJ1294" s="421"/>
      <c r="AK1294" s="421"/>
      <c r="AL1294" s="421"/>
      <c r="AM1294" s="421"/>
      <c r="AN1294" s="421"/>
      <c r="AO1294" s="421"/>
      <c r="AP1294" s="421"/>
      <c r="AQ1294" s="421"/>
      <c r="AR1294" s="421"/>
      <c r="AS1294" s="303"/>
    </row>
    <row r="1295" spans="1:45" ht="15" hidden="1" customHeight="1" outlineLevel="1">
      <c r="A1295" s="521"/>
      <c r="B1295" s="285" t="s">
        <v>498</v>
      </c>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33</v>
      </c>
      <c r="B1296" s="424" t="s">
        <v>125</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708</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10">AF1296</f>
        <v>0</v>
      </c>
      <c r="AG1297" s="407">
        <f t="shared" si="3510"/>
        <v>0</v>
      </c>
      <c r="AH1297" s="407">
        <f t="shared" si="3510"/>
        <v>0</v>
      </c>
      <c r="AI1297" s="407">
        <f t="shared" si="3510"/>
        <v>0</v>
      </c>
      <c r="AJ1297" s="407">
        <f t="shared" si="3510"/>
        <v>0</v>
      </c>
      <c r="AK1297" s="407">
        <f t="shared" si="3510"/>
        <v>0</v>
      </c>
      <c r="AL1297" s="407">
        <f t="shared" si="3510"/>
        <v>0</v>
      </c>
      <c r="AM1297" s="407">
        <f t="shared" si="3510"/>
        <v>0</v>
      </c>
      <c r="AN1297" s="407">
        <f t="shared" si="3510"/>
        <v>0</v>
      </c>
      <c r="AO1297" s="407">
        <f t="shared" si="3510"/>
        <v>0</v>
      </c>
      <c r="AP1297" s="407">
        <f t="shared" si="3510"/>
        <v>0</v>
      </c>
      <c r="AQ1297" s="407">
        <f t="shared" si="3510"/>
        <v>0</v>
      </c>
      <c r="AR1297" s="407">
        <f t="shared" si="3510"/>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34</v>
      </c>
      <c r="B1299" s="424" t="s">
        <v>126</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708</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11">AF1299</f>
        <v>0</v>
      </c>
      <c r="AG1300" s="407">
        <f t="shared" si="3511"/>
        <v>0</v>
      </c>
      <c r="AH1300" s="407">
        <f t="shared" si="3511"/>
        <v>0</v>
      </c>
      <c r="AI1300" s="407">
        <f t="shared" si="3511"/>
        <v>0</v>
      </c>
      <c r="AJ1300" s="407">
        <f t="shared" si="3511"/>
        <v>0</v>
      </c>
      <c r="AK1300" s="407">
        <f t="shared" si="3511"/>
        <v>0</v>
      </c>
      <c r="AL1300" s="407">
        <f t="shared" si="3511"/>
        <v>0</v>
      </c>
      <c r="AM1300" s="407">
        <f t="shared" si="3511"/>
        <v>0</v>
      </c>
      <c r="AN1300" s="407">
        <f t="shared" si="3511"/>
        <v>0</v>
      </c>
      <c r="AO1300" s="407">
        <f t="shared" si="3511"/>
        <v>0</v>
      </c>
      <c r="AP1300" s="407">
        <f t="shared" si="3511"/>
        <v>0</v>
      </c>
      <c r="AQ1300" s="407">
        <f t="shared" si="3511"/>
        <v>0</v>
      </c>
      <c r="AR1300" s="407">
        <f t="shared" si="3511"/>
        <v>0</v>
      </c>
      <c r="AS1300" s="303"/>
    </row>
    <row r="1301" spans="1:45" ht="15" hidden="1" customHeight="1" outlineLevel="1">
      <c r="A1301" s="521"/>
      <c r="B1301" s="424"/>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v>35</v>
      </c>
      <c r="B1302" s="424" t="s">
        <v>127</v>
      </c>
      <c r="C1302" s="288" t="s">
        <v>25</v>
      </c>
      <c r="D1302" s="292"/>
      <c r="E1302" s="292"/>
      <c r="F1302" s="292"/>
      <c r="G1302" s="292"/>
      <c r="H1302" s="292"/>
      <c r="I1302" s="292"/>
      <c r="J1302" s="292"/>
      <c r="K1302" s="292"/>
      <c r="L1302" s="292"/>
      <c r="M1302" s="292"/>
      <c r="N1302" s="292"/>
      <c r="O1302" s="292"/>
      <c r="P1302" s="292"/>
      <c r="Q1302" s="292">
        <v>0</v>
      </c>
      <c r="R1302" s="292"/>
      <c r="S1302" s="292"/>
      <c r="T1302" s="292"/>
      <c r="U1302" s="292"/>
      <c r="V1302" s="292"/>
      <c r="W1302" s="292"/>
      <c r="X1302" s="292"/>
      <c r="Y1302" s="292"/>
      <c r="Z1302" s="292"/>
      <c r="AA1302" s="292"/>
      <c r="AB1302" s="292"/>
      <c r="AC1302" s="292"/>
      <c r="AD1302" s="292"/>
      <c r="AE1302" s="422"/>
      <c r="AF1302" s="411"/>
      <c r="AG1302" s="411"/>
      <c r="AH1302" s="411"/>
      <c r="AI1302" s="411"/>
      <c r="AJ1302" s="411"/>
      <c r="AK1302" s="411"/>
      <c r="AL1302" s="411"/>
      <c r="AM1302" s="411"/>
      <c r="AN1302" s="411"/>
      <c r="AO1302" s="411"/>
      <c r="AP1302" s="411"/>
      <c r="AQ1302" s="411"/>
      <c r="AR1302" s="411"/>
      <c r="AS1302" s="293">
        <f>SUM(AE1302:AR1302)</f>
        <v>0</v>
      </c>
    </row>
    <row r="1303" spans="1:45" ht="15" hidden="1" customHeight="1" outlineLevel="1">
      <c r="A1303" s="521"/>
      <c r="B1303" s="291" t="s">
        <v>708</v>
      </c>
      <c r="C1303" s="288" t="s">
        <v>163</v>
      </c>
      <c r="D1303" s="292"/>
      <c r="E1303" s="292"/>
      <c r="F1303" s="292"/>
      <c r="G1303" s="292"/>
      <c r="H1303" s="292"/>
      <c r="I1303" s="292"/>
      <c r="J1303" s="292"/>
      <c r="K1303" s="292"/>
      <c r="L1303" s="292"/>
      <c r="M1303" s="292"/>
      <c r="N1303" s="292"/>
      <c r="O1303" s="292"/>
      <c r="P1303" s="292"/>
      <c r="Q1303" s="292">
        <f>Q1302</f>
        <v>0</v>
      </c>
      <c r="R1303" s="292"/>
      <c r="S1303" s="292"/>
      <c r="T1303" s="292"/>
      <c r="U1303" s="292"/>
      <c r="V1303" s="292"/>
      <c r="W1303" s="292"/>
      <c r="X1303" s="292"/>
      <c r="Y1303" s="292"/>
      <c r="Z1303" s="292"/>
      <c r="AA1303" s="292"/>
      <c r="AB1303" s="292"/>
      <c r="AC1303" s="292"/>
      <c r="AD1303" s="292"/>
      <c r="AE1303" s="407">
        <f>AE1302</f>
        <v>0</v>
      </c>
      <c r="AF1303" s="407">
        <f t="shared" ref="AF1303:AR1303" si="3512">AF1302</f>
        <v>0</v>
      </c>
      <c r="AG1303" s="407">
        <f t="shared" si="3512"/>
        <v>0</v>
      </c>
      <c r="AH1303" s="407">
        <f t="shared" si="3512"/>
        <v>0</v>
      </c>
      <c r="AI1303" s="407">
        <f t="shared" si="3512"/>
        <v>0</v>
      </c>
      <c r="AJ1303" s="407">
        <f t="shared" si="3512"/>
        <v>0</v>
      </c>
      <c r="AK1303" s="407">
        <f t="shared" si="3512"/>
        <v>0</v>
      </c>
      <c r="AL1303" s="407">
        <f t="shared" si="3512"/>
        <v>0</v>
      </c>
      <c r="AM1303" s="407">
        <f t="shared" si="3512"/>
        <v>0</v>
      </c>
      <c r="AN1303" s="407">
        <f t="shared" si="3512"/>
        <v>0</v>
      </c>
      <c r="AO1303" s="407">
        <f t="shared" si="3512"/>
        <v>0</v>
      </c>
      <c r="AP1303" s="407">
        <f t="shared" si="3512"/>
        <v>0</v>
      </c>
      <c r="AQ1303" s="407">
        <f t="shared" si="3512"/>
        <v>0</v>
      </c>
      <c r="AR1303" s="407">
        <f t="shared" si="3512"/>
        <v>0</v>
      </c>
      <c r="AS1303" s="303"/>
    </row>
    <row r="1304" spans="1:45" ht="15" hidden="1" customHeight="1" outlineLevel="1">
      <c r="A1304" s="521"/>
      <c r="B1304" s="427"/>
      <c r="C1304" s="288"/>
      <c r="D1304" s="288"/>
      <c r="E1304" s="288"/>
      <c r="F1304" s="288"/>
      <c r="G1304" s="288"/>
      <c r="H1304" s="288"/>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408"/>
      <c r="AF1304" s="421"/>
      <c r="AG1304" s="421"/>
      <c r="AH1304" s="421"/>
      <c r="AI1304" s="421"/>
      <c r="AJ1304" s="421"/>
      <c r="AK1304" s="421"/>
      <c r="AL1304" s="421"/>
      <c r="AM1304" s="421"/>
      <c r="AN1304" s="421"/>
      <c r="AO1304" s="421"/>
      <c r="AP1304" s="421"/>
      <c r="AQ1304" s="421"/>
      <c r="AR1304" s="421"/>
      <c r="AS1304" s="303"/>
    </row>
    <row r="1305" spans="1:45" ht="15" hidden="1" customHeight="1" outlineLevel="1">
      <c r="A1305" s="521"/>
      <c r="B1305" s="285" t="s">
        <v>499</v>
      </c>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28.5" hidden="1" customHeight="1" outlineLevel="1">
      <c r="A1306" s="521">
        <v>36</v>
      </c>
      <c r="B1306" s="424" t="s">
        <v>128</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708</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13">AF1306</f>
        <v>0</v>
      </c>
      <c r="AG1307" s="407">
        <f t="shared" si="3513"/>
        <v>0</v>
      </c>
      <c r="AH1307" s="407">
        <f t="shared" si="3513"/>
        <v>0</v>
      </c>
      <c r="AI1307" s="407">
        <f t="shared" si="3513"/>
        <v>0</v>
      </c>
      <c r="AJ1307" s="407">
        <f t="shared" si="3513"/>
        <v>0</v>
      </c>
      <c r="AK1307" s="407">
        <f t="shared" si="3513"/>
        <v>0</v>
      </c>
      <c r="AL1307" s="407">
        <f t="shared" si="3513"/>
        <v>0</v>
      </c>
      <c r="AM1307" s="407">
        <f t="shared" si="3513"/>
        <v>0</v>
      </c>
      <c r="AN1307" s="407">
        <f t="shared" si="3513"/>
        <v>0</v>
      </c>
      <c r="AO1307" s="407">
        <f t="shared" si="3513"/>
        <v>0</v>
      </c>
      <c r="AP1307" s="407">
        <f t="shared" si="3513"/>
        <v>0</v>
      </c>
      <c r="AQ1307" s="407">
        <f t="shared" si="3513"/>
        <v>0</v>
      </c>
      <c r="AR1307" s="407">
        <f t="shared" si="3513"/>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37</v>
      </c>
      <c r="B1309" s="424" t="s">
        <v>129</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708</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14">AF1309</f>
        <v>0</v>
      </c>
      <c r="AG1310" s="407">
        <f t="shared" si="3514"/>
        <v>0</v>
      </c>
      <c r="AH1310" s="407">
        <f t="shared" si="3514"/>
        <v>0</v>
      </c>
      <c r="AI1310" s="407">
        <f t="shared" si="3514"/>
        <v>0</v>
      </c>
      <c r="AJ1310" s="407">
        <f t="shared" si="3514"/>
        <v>0</v>
      </c>
      <c r="AK1310" s="407">
        <f t="shared" si="3514"/>
        <v>0</v>
      </c>
      <c r="AL1310" s="407">
        <f t="shared" si="3514"/>
        <v>0</v>
      </c>
      <c r="AM1310" s="407">
        <f t="shared" si="3514"/>
        <v>0</v>
      </c>
      <c r="AN1310" s="407">
        <f t="shared" si="3514"/>
        <v>0</v>
      </c>
      <c r="AO1310" s="407">
        <f t="shared" si="3514"/>
        <v>0</v>
      </c>
      <c r="AP1310" s="407">
        <f t="shared" si="3514"/>
        <v>0</v>
      </c>
      <c r="AQ1310" s="407">
        <f t="shared" si="3514"/>
        <v>0</v>
      </c>
      <c r="AR1310" s="407">
        <f t="shared" si="3514"/>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38</v>
      </c>
      <c r="B1312" s="424" t="s">
        <v>130</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708</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15">AF1312</f>
        <v>0</v>
      </c>
      <c r="AG1313" s="407">
        <f t="shared" si="3515"/>
        <v>0</v>
      </c>
      <c r="AH1313" s="407">
        <f t="shared" si="3515"/>
        <v>0</v>
      </c>
      <c r="AI1313" s="407">
        <f t="shared" si="3515"/>
        <v>0</v>
      </c>
      <c r="AJ1313" s="407">
        <f t="shared" si="3515"/>
        <v>0</v>
      </c>
      <c r="AK1313" s="407">
        <f t="shared" si="3515"/>
        <v>0</v>
      </c>
      <c r="AL1313" s="407">
        <f t="shared" si="3515"/>
        <v>0</v>
      </c>
      <c r="AM1313" s="407">
        <f t="shared" si="3515"/>
        <v>0</v>
      </c>
      <c r="AN1313" s="407">
        <f t="shared" si="3515"/>
        <v>0</v>
      </c>
      <c r="AO1313" s="407">
        <f t="shared" si="3515"/>
        <v>0</v>
      </c>
      <c r="AP1313" s="407">
        <f t="shared" si="3515"/>
        <v>0</v>
      </c>
      <c r="AQ1313" s="407">
        <f t="shared" si="3515"/>
        <v>0</v>
      </c>
      <c r="AR1313" s="407">
        <f t="shared" si="3515"/>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39</v>
      </c>
      <c r="B1315" s="424" t="s">
        <v>131</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708</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16">AF1315</f>
        <v>0</v>
      </c>
      <c r="AG1316" s="407">
        <f t="shared" si="3516"/>
        <v>0</v>
      </c>
      <c r="AH1316" s="407">
        <f t="shared" si="3516"/>
        <v>0</v>
      </c>
      <c r="AI1316" s="407">
        <f t="shared" si="3516"/>
        <v>0</v>
      </c>
      <c r="AJ1316" s="407">
        <f t="shared" si="3516"/>
        <v>0</v>
      </c>
      <c r="AK1316" s="407">
        <f t="shared" si="3516"/>
        <v>0</v>
      </c>
      <c r="AL1316" s="407">
        <f t="shared" si="3516"/>
        <v>0</v>
      </c>
      <c r="AM1316" s="407">
        <f t="shared" si="3516"/>
        <v>0</v>
      </c>
      <c r="AN1316" s="407">
        <f t="shared" si="3516"/>
        <v>0</v>
      </c>
      <c r="AO1316" s="407">
        <f t="shared" si="3516"/>
        <v>0</v>
      </c>
      <c r="AP1316" s="407">
        <f t="shared" si="3516"/>
        <v>0</v>
      </c>
      <c r="AQ1316" s="407">
        <f t="shared" si="3516"/>
        <v>0</v>
      </c>
      <c r="AR1316" s="407">
        <f t="shared" si="3516"/>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15" hidden="1" customHeight="1" outlineLevel="1">
      <c r="A1318" s="521">
        <v>40</v>
      </c>
      <c r="B1318" s="424" t="s">
        <v>132</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708</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17">AF1318</f>
        <v>0</v>
      </c>
      <c r="AG1319" s="407">
        <f t="shared" si="3517"/>
        <v>0</v>
      </c>
      <c r="AH1319" s="407">
        <f t="shared" si="3517"/>
        <v>0</v>
      </c>
      <c r="AI1319" s="407">
        <f t="shared" si="3517"/>
        <v>0</v>
      </c>
      <c r="AJ1319" s="407">
        <f t="shared" si="3517"/>
        <v>0</v>
      </c>
      <c r="AK1319" s="407">
        <f t="shared" si="3517"/>
        <v>0</v>
      </c>
      <c r="AL1319" s="407">
        <f t="shared" si="3517"/>
        <v>0</v>
      </c>
      <c r="AM1319" s="407">
        <f t="shared" si="3517"/>
        <v>0</v>
      </c>
      <c r="AN1319" s="407">
        <f t="shared" si="3517"/>
        <v>0</v>
      </c>
      <c r="AO1319" s="407">
        <f t="shared" si="3517"/>
        <v>0</v>
      </c>
      <c r="AP1319" s="407">
        <f t="shared" si="3517"/>
        <v>0</v>
      </c>
      <c r="AQ1319" s="407">
        <f t="shared" si="3517"/>
        <v>0</v>
      </c>
      <c r="AR1319" s="407">
        <f t="shared" si="3517"/>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41</v>
      </c>
      <c r="B1321" s="424" t="s">
        <v>133</v>
      </c>
      <c r="C1321" s="288" t="s">
        <v>25</v>
      </c>
      <c r="D1321" s="292"/>
      <c r="E1321" s="292"/>
      <c r="F1321" s="292"/>
      <c r="G1321" s="292"/>
      <c r="H1321" s="292"/>
      <c r="I1321" s="292"/>
      <c r="J1321" s="292"/>
      <c r="K1321" s="292"/>
      <c r="L1321" s="292"/>
      <c r="M1321" s="292"/>
      <c r="N1321" s="292"/>
      <c r="O1321" s="292"/>
      <c r="P1321" s="292"/>
      <c r="Q1321" s="292">
        <v>12</v>
      </c>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708</v>
      </c>
      <c r="C1322" s="288" t="s">
        <v>163</v>
      </c>
      <c r="D1322" s="292"/>
      <c r="E1322" s="292"/>
      <c r="F1322" s="292"/>
      <c r="G1322" s="292"/>
      <c r="H1322" s="292"/>
      <c r="I1322" s="292"/>
      <c r="J1322" s="292"/>
      <c r="K1322" s="292"/>
      <c r="L1322" s="292"/>
      <c r="M1322" s="292"/>
      <c r="N1322" s="292"/>
      <c r="O1322" s="292"/>
      <c r="P1322" s="292"/>
      <c r="Q1322" s="292">
        <f>Q1321</f>
        <v>12</v>
      </c>
      <c r="R1322" s="292"/>
      <c r="S1322" s="292"/>
      <c r="T1322" s="292"/>
      <c r="U1322" s="292"/>
      <c r="V1322" s="292"/>
      <c r="W1322" s="292"/>
      <c r="X1322" s="292"/>
      <c r="Y1322" s="292"/>
      <c r="Z1322" s="292"/>
      <c r="AA1322" s="292"/>
      <c r="AB1322" s="292"/>
      <c r="AC1322" s="292"/>
      <c r="AD1322" s="292"/>
      <c r="AE1322" s="407">
        <f>AE1321</f>
        <v>0</v>
      </c>
      <c r="AF1322" s="407">
        <f t="shared" ref="AF1322:AR1322" si="3518">AF1321</f>
        <v>0</v>
      </c>
      <c r="AG1322" s="407">
        <f t="shared" si="3518"/>
        <v>0</v>
      </c>
      <c r="AH1322" s="407">
        <f t="shared" si="3518"/>
        <v>0</v>
      </c>
      <c r="AI1322" s="407">
        <f t="shared" si="3518"/>
        <v>0</v>
      </c>
      <c r="AJ1322" s="407">
        <f t="shared" si="3518"/>
        <v>0</v>
      </c>
      <c r="AK1322" s="407">
        <f t="shared" si="3518"/>
        <v>0</v>
      </c>
      <c r="AL1322" s="407">
        <f t="shared" si="3518"/>
        <v>0</v>
      </c>
      <c r="AM1322" s="407">
        <f t="shared" si="3518"/>
        <v>0</v>
      </c>
      <c r="AN1322" s="407">
        <f t="shared" si="3518"/>
        <v>0</v>
      </c>
      <c r="AO1322" s="407">
        <f t="shared" si="3518"/>
        <v>0</v>
      </c>
      <c r="AP1322" s="407">
        <f t="shared" si="3518"/>
        <v>0</v>
      </c>
      <c r="AQ1322" s="407">
        <f t="shared" si="3518"/>
        <v>0</v>
      </c>
      <c r="AR1322" s="407">
        <f t="shared" si="3518"/>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28.5" hidden="1" customHeight="1" outlineLevel="1">
      <c r="A1324" s="521">
        <v>42</v>
      </c>
      <c r="B1324" s="424" t="s">
        <v>134</v>
      </c>
      <c r="C1324" s="288" t="s">
        <v>25</v>
      </c>
      <c r="D1324" s="292"/>
      <c r="E1324" s="292"/>
      <c r="F1324" s="292"/>
      <c r="G1324" s="292"/>
      <c r="H1324" s="292"/>
      <c r="I1324" s="292"/>
      <c r="J1324" s="292"/>
      <c r="K1324" s="292"/>
      <c r="L1324" s="292"/>
      <c r="M1324" s="292"/>
      <c r="N1324" s="292"/>
      <c r="O1324" s="292"/>
      <c r="P1324" s="292"/>
      <c r="Q1324" s="288"/>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708</v>
      </c>
      <c r="C1325" s="288" t="s">
        <v>163</v>
      </c>
      <c r="D1325" s="292"/>
      <c r="E1325" s="292"/>
      <c r="F1325" s="292"/>
      <c r="G1325" s="292"/>
      <c r="H1325" s="292"/>
      <c r="I1325" s="292"/>
      <c r="J1325" s="292"/>
      <c r="K1325" s="292"/>
      <c r="L1325" s="292"/>
      <c r="M1325" s="292"/>
      <c r="N1325" s="292"/>
      <c r="O1325" s="292"/>
      <c r="P1325" s="292"/>
      <c r="Q1325" s="464"/>
      <c r="R1325" s="292"/>
      <c r="S1325" s="292"/>
      <c r="T1325" s="292"/>
      <c r="U1325" s="292"/>
      <c r="V1325" s="292"/>
      <c r="W1325" s="292"/>
      <c r="X1325" s="292"/>
      <c r="Y1325" s="292"/>
      <c r="Z1325" s="292"/>
      <c r="AA1325" s="292"/>
      <c r="AB1325" s="292"/>
      <c r="AC1325" s="292"/>
      <c r="AD1325" s="292"/>
      <c r="AE1325" s="407">
        <f>AE1324</f>
        <v>0</v>
      </c>
      <c r="AF1325" s="407">
        <f t="shared" ref="AF1325:AR1325" si="3519">AF1324</f>
        <v>0</v>
      </c>
      <c r="AG1325" s="407">
        <f t="shared" si="3519"/>
        <v>0</v>
      </c>
      <c r="AH1325" s="407">
        <f t="shared" si="3519"/>
        <v>0</v>
      </c>
      <c r="AI1325" s="407">
        <f t="shared" si="3519"/>
        <v>0</v>
      </c>
      <c r="AJ1325" s="407">
        <f t="shared" si="3519"/>
        <v>0</v>
      </c>
      <c r="AK1325" s="407">
        <f t="shared" si="3519"/>
        <v>0</v>
      </c>
      <c r="AL1325" s="407">
        <f t="shared" si="3519"/>
        <v>0</v>
      </c>
      <c r="AM1325" s="407">
        <f t="shared" si="3519"/>
        <v>0</v>
      </c>
      <c r="AN1325" s="407">
        <f t="shared" si="3519"/>
        <v>0</v>
      </c>
      <c r="AO1325" s="407">
        <f t="shared" si="3519"/>
        <v>0</v>
      </c>
      <c r="AP1325" s="407">
        <f t="shared" si="3519"/>
        <v>0</v>
      </c>
      <c r="AQ1325" s="407">
        <f t="shared" si="3519"/>
        <v>0</v>
      </c>
      <c r="AR1325" s="407">
        <f t="shared" si="3519"/>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15" hidden="1" customHeight="1" outlineLevel="1">
      <c r="A1327" s="521">
        <v>43</v>
      </c>
      <c r="B1327" s="424" t="s">
        <v>135</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708</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20">AF1327</f>
        <v>0</v>
      </c>
      <c r="AG1328" s="407">
        <f t="shared" si="3520"/>
        <v>0</v>
      </c>
      <c r="AH1328" s="407">
        <f t="shared" si="3520"/>
        <v>0</v>
      </c>
      <c r="AI1328" s="407">
        <f t="shared" si="3520"/>
        <v>0</v>
      </c>
      <c r="AJ1328" s="407">
        <f t="shared" si="3520"/>
        <v>0</v>
      </c>
      <c r="AK1328" s="407">
        <f t="shared" si="3520"/>
        <v>0</v>
      </c>
      <c r="AL1328" s="407">
        <f t="shared" si="3520"/>
        <v>0</v>
      </c>
      <c r="AM1328" s="407">
        <f t="shared" si="3520"/>
        <v>0</v>
      </c>
      <c r="AN1328" s="407">
        <f t="shared" si="3520"/>
        <v>0</v>
      </c>
      <c r="AO1328" s="407">
        <f t="shared" si="3520"/>
        <v>0</v>
      </c>
      <c r="AP1328" s="407">
        <f t="shared" si="3520"/>
        <v>0</v>
      </c>
      <c r="AQ1328" s="407">
        <f t="shared" si="3520"/>
        <v>0</v>
      </c>
      <c r="AR1328" s="407">
        <f t="shared" si="3520"/>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28.5" hidden="1" customHeight="1" outlineLevel="1">
      <c r="A1330" s="521">
        <v>44</v>
      </c>
      <c r="B1330" s="424" t="s">
        <v>136</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708</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21">AF1330</f>
        <v>0</v>
      </c>
      <c r="AG1331" s="407">
        <f t="shared" si="3521"/>
        <v>0</v>
      </c>
      <c r="AH1331" s="407">
        <f t="shared" si="3521"/>
        <v>0</v>
      </c>
      <c r="AI1331" s="407">
        <f t="shared" si="3521"/>
        <v>0</v>
      </c>
      <c r="AJ1331" s="407">
        <f t="shared" si="3521"/>
        <v>0</v>
      </c>
      <c r="AK1331" s="407">
        <f t="shared" si="3521"/>
        <v>0</v>
      </c>
      <c r="AL1331" s="407">
        <f t="shared" si="3521"/>
        <v>0</v>
      </c>
      <c r="AM1331" s="407">
        <f t="shared" si="3521"/>
        <v>0</v>
      </c>
      <c r="AN1331" s="407">
        <f t="shared" si="3521"/>
        <v>0</v>
      </c>
      <c r="AO1331" s="407">
        <f t="shared" si="3521"/>
        <v>0</v>
      </c>
      <c r="AP1331" s="407">
        <f t="shared" si="3521"/>
        <v>0</v>
      </c>
      <c r="AQ1331" s="407">
        <f t="shared" si="3521"/>
        <v>0</v>
      </c>
      <c r="AR1331" s="407">
        <f t="shared" si="3521"/>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549999999999997" hidden="1" customHeight="1" outlineLevel="1">
      <c r="A1333" s="521">
        <v>45</v>
      </c>
      <c r="B1333" s="424" t="s">
        <v>137</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708</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22">AF1333</f>
        <v>0</v>
      </c>
      <c r="AG1334" s="407">
        <f t="shared" si="3522"/>
        <v>0</v>
      </c>
      <c r="AH1334" s="407">
        <f t="shared" si="3522"/>
        <v>0</v>
      </c>
      <c r="AI1334" s="407">
        <f t="shared" si="3522"/>
        <v>0</v>
      </c>
      <c r="AJ1334" s="407">
        <f t="shared" si="3522"/>
        <v>0</v>
      </c>
      <c r="AK1334" s="407">
        <f t="shared" si="3522"/>
        <v>0</v>
      </c>
      <c r="AL1334" s="407">
        <f t="shared" si="3522"/>
        <v>0</v>
      </c>
      <c r="AM1334" s="407">
        <f t="shared" si="3522"/>
        <v>0</v>
      </c>
      <c r="AN1334" s="407">
        <f t="shared" si="3522"/>
        <v>0</v>
      </c>
      <c r="AO1334" s="407">
        <f t="shared" si="3522"/>
        <v>0</v>
      </c>
      <c r="AP1334" s="407">
        <f t="shared" si="3522"/>
        <v>0</v>
      </c>
      <c r="AQ1334" s="407">
        <f t="shared" si="3522"/>
        <v>0</v>
      </c>
      <c r="AR1334" s="407">
        <f t="shared" si="3522"/>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2.1" hidden="1" customHeight="1" outlineLevel="1">
      <c r="A1336" s="521">
        <v>46</v>
      </c>
      <c r="B1336" s="424" t="s">
        <v>138</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708</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23">AF1336</f>
        <v>0</v>
      </c>
      <c r="AG1337" s="407">
        <f t="shared" si="3523"/>
        <v>0</v>
      </c>
      <c r="AH1337" s="407">
        <f t="shared" si="3523"/>
        <v>0</v>
      </c>
      <c r="AI1337" s="407">
        <f t="shared" si="3523"/>
        <v>0</v>
      </c>
      <c r="AJ1337" s="407">
        <f t="shared" si="3523"/>
        <v>0</v>
      </c>
      <c r="AK1337" s="407">
        <f t="shared" si="3523"/>
        <v>0</v>
      </c>
      <c r="AL1337" s="407">
        <f t="shared" si="3523"/>
        <v>0</v>
      </c>
      <c r="AM1337" s="407">
        <f t="shared" si="3523"/>
        <v>0</v>
      </c>
      <c r="AN1337" s="407">
        <f t="shared" si="3523"/>
        <v>0</v>
      </c>
      <c r="AO1337" s="407">
        <f t="shared" si="3523"/>
        <v>0</v>
      </c>
      <c r="AP1337" s="407">
        <f t="shared" si="3523"/>
        <v>0</v>
      </c>
      <c r="AQ1337" s="407">
        <f t="shared" si="3523"/>
        <v>0</v>
      </c>
      <c r="AR1337" s="407">
        <f t="shared" si="3523"/>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5.549999999999997" hidden="1" customHeight="1" outlineLevel="1">
      <c r="A1339" s="521">
        <v>47</v>
      </c>
      <c r="B1339" s="424" t="s">
        <v>139</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708</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24">AF1339</f>
        <v>0</v>
      </c>
      <c r="AG1340" s="407">
        <f t="shared" si="3524"/>
        <v>0</v>
      </c>
      <c r="AH1340" s="407">
        <f t="shared" si="3524"/>
        <v>0</v>
      </c>
      <c r="AI1340" s="407">
        <f t="shared" si="3524"/>
        <v>0</v>
      </c>
      <c r="AJ1340" s="407">
        <f t="shared" si="3524"/>
        <v>0</v>
      </c>
      <c r="AK1340" s="407">
        <f t="shared" si="3524"/>
        <v>0</v>
      </c>
      <c r="AL1340" s="407">
        <f t="shared" si="3524"/>
        <v>0</v>
      </c>
      <c r="AM1340" s="407">
        <f t="shared" si="3524"/>
        <v>0</v>
      </c>
      <c r="AN1340" s="407">
        <f t="shared" si="3524"/>
        <v>0</v>
      </c>
      <c r="AO1340" s="407">
        <f t="shared" si="3524"/>
        <v>0</v>
      </c>
      <c r="AP1340" s="407">
        <f t="shared" si="3524"/>
        <v>0</v>
      </c>
      <c r="AQ1340" s="407">
        <f t="shared" si="3524"/>
        <v>0</v>
      </c>
      <c r="AR1340" s="407">
        <f t="shared" si="3524"/>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9.75" hidden="1" customHeight="1" outlineLevel="1">
      <c r="A1342" s="521">
        <v>48</v>
      </c>
      <c r="B1342" s="424" t="s">
        <v>140</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708</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25">AF1342</f>
        <v>0</v>
      </c>
      <c r="AG1343" s="407">
        <f t="shared" si="3525"/>
        <v>0</v>
      </c>
      <c r="AH1343" s="407">
        <f t="shared" si="3525"/>
        <v>0</v>
      </c>
      <c r="AI1343" s="407">
        <f t="shared" si="3525"/>
        <v>0</v>
      </c>
      <c r="AJ1343" s="407">
        <f t="shared" si="3525"/>
        <v>0</v>
      </c>
      <c r="AK1343" s="407">
        <f t="shared" si="3525"/>
        <v>0</v>
      </c>
      <c r="AL1343" s="407">
        <f t="shared" si="3525"/>
        <v>0</v>
      </c>
      <c r="AM1343" s="407">
        <f t="shared" si="3525"/>
        <v>0</v>
      </c>
      <c r="AN1343" s="407">
        <f t="shared" si="3525"/>
        <v>0</v>
      </c>
      <c r="AO1343" s="407">
        <f t="shared" si="3525"/>
        <v>0</v>
      </c>
      <c r="AP1343" s="407">
        <f t="shared" si="3525"/>
        <v>0</v>
      </c>
      <c r="AQ1343" s="407">
        <f t="shared" si="3525"/>
        <v>0</v>
      </c>
      <c r="AR1343" s="407">
        <f t="shared" si="3525"/>
        <v>0</v>
      </c>
      <c r="AS1343" s="303"/>
    </row>
    <row r="1344" spans="1:45" ht="15" hidden="1" customHeight="1" outlineLevel="1">
      <c r="A1344" s="521"/>
      <c r="B1344" s="424"/>
      <c r="C1344" s="288"/>
      <c r="D1344" s="288"/>
      <c r="E1344" s="288"/>
      <c r="F1344" s="288"/>
      <c r="G1344" s="288"/>
      <c r="H1344" s="288"/>
      <c r="I1344" s="288"/>
      <c r="J1344" s="288"/>
      <c r="K1344" s="288"/>
      <c r="L1344" s="288"/>
      <c r="M1344" s="288"/>
      <c r="N1344" s="288"/>
      <c r="O1344" s="288"/>
      <c r="P1344" s="288"/>
      <c r="Q1344" s="288"/>
      <c r="R1344" s="288"/>
      <c r="S1344" s="288"/>
      <c r="T1344" s="288"/>
      <c r="U1344" s="288"/>
      <c r="V1344" s="288"/>
      <c r="W1344" s="288"/>
      <c r="X1344" s="288"/>
      <c r="Y1344" s="288"/>
      <c r="Z1344" s="288"/>
      <c r="AA1344" s="288"/>
      <c r="AB1344" s="288"/>
      <c r="AC1344" s="288"/>
      <c r="AD1344" s="288"/>
      <c r="AE1344" s="408"/>
      <c r="AF1344" s="421"/>
      <c r="AG1344" s="421"/>
      <c r="AH1344" s="421"/>
      <c r="AI1344" s="421"/>
      <c r="AJ1344" s="421"/>
      <c r="AK1344" s="421"/>
      <c r="AL1344" s="421"/>
      <c r="AM1344" s="421"/>
      <c r="AN1344" s="421"/>
      <c r="AO1344" s="421"/>
      <c r="AP1344" s="421"/>
      <c r="AQ1344" s="421"/>
      <c r="AR1344" s="421"/>
      <c r="AS1344" s="303"/>
    </row>
    <row r="1345" spans="1:45" ht="33" hidden="1" customHeight="1" outlineLevel="1">
      <c r="A1345" s="521">
        <v>49</v>
      </c>
      <c r="B1345" s="424" t="s">
        <v>141</v>
      </c>
      <c r="C1345" s="288" t="s">
        <v>25</v>
      </c>
      <c r="D1345" s="292"/>
      <c r="E1345" s="292"/>
      <c r="F1345" s="292"/>
      <c r="G1345" s="292"/>
      <c r="H1345" s="292"/>
      <c r="I1345" s="292"/>
      <c r="J1345" s="292"/>
      <c r="K1345" s="292"/>
      <c r="L1345" s="292"/>
      <c r="M1345" s="292"/>
      <c r="N1345" s="292"/>
      <c r="O1345" s="292"/>
      <c r="P1345" s="292"/>
      <c r="Q1345" s="292">
        <v>12</v>
      </c>
      <c r="R1345" s="292"/>
      <c r="S1345" s="292"/>
      <c r="T1345" s="292"/>
      <c r="U1345" s="292"/>
      <c r="V1345" s="292"/>
      <c r="W1345" s="292"/>
      <c r="X1345" s="292"/>
      <c r="Y1345" s="292"/>
      <c r="Z1345" s="292"/>
      <c r="AA1345" s="292"/>
      <c r="AB1345" s="292"/>
      <c r="AC1345" s="292"/>
      <c r="AD1345" s="292"/>
      <c r="AE1345" s="422"/>
      <c r="AF1345" s="411"/>
      <c r="AG1345" s="411"/>
      <c r="AH1345" s="411"/>
      <c r="AI1345" s="411"/>
      <c r="AJ1345" s="411"/>
      <c r="AK1345" s="411"/>
      <c r="AL1345" s="411"/>
      <c r="AM1345" s="411"/>
      <c r="AN1345" s="411"/>
      <c r="AO1345" s="411"/>
      <c r="AP1345" s="411"/>
      <c r="AQ1345" s="411"/>
      <c r="AR1345" s="411"/>
      <c r="AS1345" s="293">
        <f>SUM(AE1345:AR1345)</f>
        <v>0</v>
      </c>
    </row>
    <row r="1346" spans="1:45" ht="15" hidden="1" customHeight="1" outlineLevel="1">
      <c r="A1346" s="521"/>
      <c r="B1346" s="291" t="s">
        <v>708</v>
      </c>
      <c r="C1346" s="288" t="s">
        <v>163</v>
      </c>
      <c r="D1346" s="292"/>
      <c r="E1346" s="292"/>
      <c r="F1346" s="292"/>
      <c r="G1346" s="292"/>
      <c r="H1346" s="292"/>
      <c r="I1346" s="292"/>
      <c r="J1346" s="292"/>
      <c r="K1346" s="292"/>
      <c r="L1346" s="292"/>
      <c r="M1346" s="292"/>
      <c r="N1346" s="292"/>
      <c r="O1346" s="292"/>
      <c r="P1346" s="292"/>
      <c r="Q1346" s="292">
        <f>Q1345</f>
        <v>12</v>
      </c>
      <c r="R1346" s="292"/>
      <c r="S1346" s="292"/>
      <c r="T1346" s="292"/>
      <c r="U1346" s="292"/>
      <c r="V1346" s="292"/>
      <c r="W1346" s="292"/>
      <c r="X1346" s="292"/>
      <c r="Y1346" s="292"/>
      <c r="Z1346" s="292"/>
      <c r="AA1346" s="292"/>
      <c r="AB1346" s="292"/>
      <c r="AC1346" s="292"/>
      <c r="AD1346" s="292"/>
      <c r="AE1346" s="407">
        <f>AE1345</f>
        <v>0</v>
      </c>
      <c r="AF1346" s="407">
        <f t="shared" ref="AF1346:AR1346" si="3526">AF1345</f>
        <v>0</v>
      </c>
      <c r="AG1346" s="407">
        <f t="shared" si="3526"/>
        <v>0</v>
      </c>
      <c r="AH1346" s="407">
        <f t="shared" si="3526"/>
        <v>0</v>
      </c>
      <c r="AI1346" s="407">
        <f t="shared" si="3526"/>
        <v>0</v>
      </c>
      <c r="AJ1346" s="407">
        <f t="shared" si="3526"/>
        <v>0</v>
      </c>
      <c r="AK1346" s="407">
        <f t="shared" si="3526"/>
        <v>0</v>
      </c>
      <c r="AL1346" s="407">
        <f t="shared" si="3526"/>
        <v>0</v>
      </c>
      <c r="AM1346" s="407">
        <f t="shared" si="3526"/>
        <v>0</v>
      </c>
      <c r="AN1346" s="407">
        <f t="shared" si="3526"/>
        <v>0</v>
      </c>
      <c r="AO1346" s="407">
        <f t="shared" si="3526"/>
        <v>0</v>
      </c>
      <c r="AP1346" s="407">
        <f t="shared" si="3526"/>
        <v>0</v>
      </c>
      <c r="AQ1346" s="407">
        <f t="shared" si="3526"/>
        <v>0</v>
      </c>
      <c r="AR1346" s="407">
        <f t="shared" si="3526"/>
        <v>0</v>
      </c>
      <c r="AS1346" s="303"/>
    </row>
    <row r="1347" spans="1:45" hidden="1" outlineLevel="1">
      <c r="A1347" s="521"/>
      <c r="AS1347" s="752"/>
    </row>
    <row r="1348" spans="1:45" ht="15.6" hidden="1" outlineLevel="1">
      <c r="A1348" s="521"/>
      <c r="B1348" s="756" t="s">
        <v>919</v>
      </c>
      <c r="AS1348" s="752"/>
    </row>
    <row r="1349" spans="1:45" hidden="1" outlineLevel="1">
      <c r="A1349" s="521">
        <v>50</v>
      </c>
      <c r="AS1349" s="752"/>
    </row>
    <row r="1350" spans="1:45" ht="15.6" hidden="1" outlineLevel="1">
      <c r="A1350" s="521"/>
      <c r="B1350" s="424" t="s">
        <v>918</v>
      </c>
      <c r="C1350" s="288" t="s">
        <v>25</v>
      </c>
      <c r="D1350" s="292"/>
      <c r="E1350" s="292"/>
      <c r="F1350" s="292"/>
      <c r="G1350" s="292"/>
      <c r="H1350" s="292"/>
      <c r="I1350" s="292"/>
      <c r="J1350" s="292"/>
      <c r="K1350" s="292"/>
      <c r="L1350" s="292"/>
      <c r="M1350" s="292"/>
      <c r="N1350" s="292"/>
      <c r="O1350" s="292"/>
      <c r="P1350" s="292"/>
      <c r="Q1350" s="292">
        <v>12</v>
      </c>
      <c r="R1350" s="292"/>
      <c r="S1350" s="292"/>
      <c r="T1350" s="292"/>
      <c r="U1350" s="292"/>
      <c r="V1350" s="292"/>
      <c r="W1350" s="292"/>
      <c r="X1350" s="292"/>
      <c r="Y1350" s="292"/>
      <c r="Z1350" s="292"/>
      <c r="AA1350" s="292"/>
      <c r="AB1350" s="292"/>
      <c r="AC1350" s="292"/>
      <c r="AD1350" s="292"/>
      <c r="AE1350" s="422"/>
      <c r="AF1350" s="411"/>
      <c r="AG1350" s="411"/>
      <c r="AH1350" s="411"/>
      <c r="AI1350" s="411"/>
      <c r="AJ1350" s="411"/>
      <c r="AK1350" s="411"/>
      <c r="AL1350" s="411"/>
      <c r="AM1350" s="411"/>
      <c r="AN1350" s="411"/>
      <c r="AO1350" s="411"/>
      <c r="AP1350" s="411"/>
      <c r="AQ1350" s="411"/>
      <c r="AR1350" s="411"/>
      <c r="AS1350" s="293">
        <f>SUM(AE1350:AR1350)</f>
        <v>0</v>
      </c>
    </row>
    <row r="1351" spans="1:45" ht="15" hidden="1" outlineLevel="1">
      <c r="A1351" s="521"/>
      <c r="B1351" s="291" t="s">
        <v>708</v>
      </c>
      <c r="C1351" s="288" t="s">
        <v>163</v>
      </c>
      <c r="D1351" s="292"/>
      <c r="E1351" s="292"/>
      <c r="F1351" s="292"/>
      <c r="G1351" s="292"/>
      <c r="H1351" s="292"/>
      <c r="I1351" s="292"/>
      <c r="J1351" s="292"/>
      <c r="K1351" s="292"/>
      <c r="L1351" s="292"/>
      <c r="M1351" s="292"/>
      <c r="N1351" s="292"/>
      <c r="O1351" s="292"/>
      <c r="P1351" s="292"/>
      <c r="Q1351" s="292">
        <f>Q1350</f>
        <v>12</v>
      </c>
      <c r="R1351" s="292"/>
      <c r="S1351" s="292"/>
      <c r="T1351" s="292"/>
      <c r="U1351" s="292"/>
      <c r="V1351" s="292"/>
      <c r="W1351" s="292"/>
      <c r="X1351" s="292"/>
      <c r="Y1351" s="292"/>
      <c r="Z1351" s="292"/>
      <c r="AA1351" s="292"/>
      <c r="AB1351" s="292"/>
      <c r="AC1351" s="292"/>
      <c r="AD1351" s="292"/>
      <c r="AE1351" s="407">
        <f>AE1350</f>
        <v>0</v>
      </c>
      <c r="AF1351" s="407">
        <f t="shared" ref="AF1351:AR1351" si="3527">AF1350</f>
        <v>0</v>
      </c>
      <c r="AG1351" s="407">
        <f t="shared" si="3527"/>
        <v>0</v>
      </c>
      <c r="AH1351" s="407">
        <f t="shared" si="3527"/>
        <v>0</v>
      </c>
      <c r="AI1351" s="407">
        <f t="shared" si="3527"/>
        <v>0</v>
      </c>
      <c r="AJ1351" s="407">
        <f t="shared" si="3527"/>
        <v>0</v>
      </c>
      <c r="AK1351" s="407">
        <f t="shared" si="3527"/>
        <v>0</v>
      </c>
      <c r="AL1351" s="407">
        <f t="shared" si="3527"/>
        <v>0</v>
      </c>
      <c r="AM1351" s="407">
        <f t="shared" si="3527"/>
        <v>0</v>
      </c>
      <c r="AN1351" s="407">
        <f t="shared" si="3527"/>
        <v>0</v>
      </c>
      <c r="AO1351" s="407">
        <f t="shared" si="3527"/>
        <v>0</v>
      </c>
      <c r="AP1351" s="407">
        <f t="shared" si="3527"/>
        <v>0</v>
      </c>
      <c r="AQ1351" s="407">
        <f t="shared" si="3527"/>
        <v>0</v>
      </c>
      <c r="AR1351" s="407">
        <f t="shared" si="3527"/>
        <v>0</v>
      </c>
      <c r="AS1351" s="303"/>
    </row>
    <row r="1352" spans="1:45" ht="15" hidden="1" customHeight="1" outlineLevel="1">
      <c r="A1352" s="521"/>
      <c r="B1352" s="291"/>
      <c r="C1352" s="302"/>
      <c r="D1352" s="288"/>
      <c r="E1352" s="288"/>
      <c r="F1352" s="288"/>
      <c r="G1352" s="288"/>
      <c r="H1352" s="288"/>
      <c r="I1352" s="288"/>
      <c r="J1352" s="288"/>
      <c r="K1352" s="288"/>
      <c r="L1352" s="288"/>
      <c r="M1352" s="288"/>
      <c r="N1352" s="288"/>
      <c r="O1352" s="288"/>
      <c r="P1352" s="288"/>
      <c r="Q1352" s="288"/>
      <c r="R1352" s="288"/>
      <c r="S1352" s="288"/>
      <c r="T1352" s="288"/>
      <c r="U1352" s="288"/>
      <c r="V1352" s="288"/>
      <c r="W1352" s="288"/>
      <c r="X1352" s="288"/>
      <c r="Y1352" s="288"/>
      <c r="Z1352" s="288"/>
      <c r="AA1352" s="288"/>
      <c r="AB1352" s="288"/>
      <c r="AC1352" s="288"/>
      <c r="AD1352" s="288"/>
      <c r="AE1352" s="298"/>
      <c r="AF1352" s="298"/>
      <c r="AG1352" s="298"/>
      <c r="AH1352" s="298"/>
      <c r="AI1352" s="298"/>
      <c r="AJ1352" s="298"/>
      <c r="AK1352" s="298"/>
      <c r="AL1352" s="298"/>
      <c r="AM1352" s="298"/>
      <c r="AN1352" s="298"/>
      <c r="AO1352" s="298"/>
      <c r="AP1352" s="298"/>
      <c r="AQ1352" s="298"/>
      <c r="AR1352" s="298"/>
      <c r="AS1352" s="303"/>
    </row>
    <row r="1353" spans="1:45" ht="15.6" collapsed="1">
      <c r="B1353" s="324" t="s">
        <v>709</v>
      </c>
      <c r="C1353" s="326"/>
      <c r="D1353" s="326">
        <f>SUM(D1191:D1346)</f>
        <v>0</v>
      </c>
      <c r="E1353" s="326"/>
      <c r="F1353" s="326"/>
      <c r="G1353" s="326"/>
      <c r="H1353" s="326"/>
      <c r="I1353" s="326"/>
      <c r="J1353" s="326"/>
      <c r="K1353" s="326"/>
      <c r="L1353" s="326"/>
      <c r="M1353" s="326"/>
      <c r="N1353" s="326"/>
      <c r="O1353" s="326"/>
      <c r="P1353" s="326"/>
      <c r="Q1353" s="326"/>
      <c r="R1353" s="326">
        <f>SUM(R1191:R1346)</f>
        <v>0</v>
      </c>
      <c r="S1353" s="326"/>
      <c r="T1353" s="326"/>
      <c r="U1353" s="326"/>
      <c r="V1353" s="326"/>
      <c r="W1353" s="326"/>
      <c r="X1353" s="326"/>
      <c r="Y1353" s="326"/>
      <c r="Z1353" s="326"/>
      <c r="AA1353" s="326"/>
      <c r="AB1353" s="326"/>
      <c r="AC1353" s="326"/>
      <c r="AD1353" s="326"/>
      <c r="AE1353" s="326">
        <f>IF(AE1189="kWh",SUMPRODUCT(D1191:D1351,AE1191:AE1351))</f>
        <v>0</v>
      </c>
      <c r="AF1353" s="326">
        <f>IF(AF1189="kWh",SUMPRODUCT(D1191:D1351,AF1191:AF1351))</f>
        <v>0</v>
      </c>
      <c r="AG1353" s="326">
        <f>IF(AG1189="kw",SUMPRODUCT(Q1191:Q1351,R1191:R1351,AG1191:AG1351),SUMPRODUCT(D1191:D1351,AG1191:AG1351))</f>
        <v>0</v>
      </c>
      <c r="AH1353" s="326">
        <f>IF(AH1189="kw",SUMPRODUCT(Q1191:Q1346,R1191:R1346,AH1191:AH1346),SUMPRODUCT(D1191:D1346,AH1191:AH1346))</f>
        <v>0</v>
      </c>
      <c r="AI1353" s="326">
        <f>IF(AI1189="kw",SUMPRODUCT(Q1191:Q1346,R1191:R1346,AI1191:AI1346),SUMPRODUCT(D1191:D1346,AI1191:AI1346))</f>
        <v>0</v>
      </c>
      <c r="AJ1353" s="326">
        <f>IF(AJ1189="kw",SUMPRODUCT(Q1191:Q1346,R1191:R1346,AJ1191:AJ1346),SUMPRODUCT(D1191:D1346,AJ1191:AJ1346))</f>
        <v>0</v>
      </c>
      <c r="AK1353" s="326">
        <f>IF(AK1189="kw",SUMPRODUCT(Q1191:Q1346,R1191:R1346,AK1191:AK1346),SUMPRODUCT(D1191:D1346,AK1191:AK1346))</f>
        <v>0</v>
      </c>
      <c r="AL1353" s="326">
        <f>IF(AL1189="kw",SUMPRODUCT(Q1191:Q1346,R1191:R1346,AL1191:AL1346),SUMPRODUCT(D1191:D1346,AL1191:AL1346))</f>
        <v>0</v>
      </c>
      <c r="AM1353" s="326">
        <f>IF(AM1189="kw",SUMPRODUCT(Q1191:Q1346,R1191:R1346,AM1191:AM1346),SUMPRODUCT(D1191:D1346,AM1191:AM1346))</f>
        <v>0</v>
      </c>
      <c r="AN1353" s="326">
        <f>IF(AN1189="kw",SUMPRODUCT(Q1191:Q1346,R1191:R1346,AN1191:AN1346),SUMPRODUCT(D1191:D1346,AN1191:AN1346))</f>
        <v>0</v>
      </c>
      <c r="AO1353" s="326">
        <f>IF(AO1189="kw",SUMPRODUCT(Q1191:Q1346,R1191:R1346,AO1191:AO1346),SUMPRODUCT(D1191:D1346,AO1191:AO1346))</f>
        <v>0</v>
      </c>
      <c r="AP1353" s="326">
        <f>IF(AP1189="kw",SUMPRODUCT(Q1191:Q1346,R1191:R1346,AP1191:AP1346),SUMPRODUCT(D1191:D1346,AP1191:AP1346))</f>
        <v>0</v>
      </c>
      <c r="AQ1353" s="326">
        <f>IF(AQ1189="kw",SUMPRODUCT(Q1191:Q1346,R1191:R1346,AQ1191:AQ1346),SUMPRODUCT(D1191:D1346,AQ1191:AQ1346))</f>
        <v>0</v>
      </c>
      <c r="AR1353" s="326">
        <f>IF(AR1189="kw",SUMPRODUCT(Q1191:Q1346,R1191:R1346,AR1191:AR1346),SUMPRODUCT(D1191:D1346,AR1191:AR1346))</f>
        <v>0</v>
      </c>
      <c r="AS1353" s="327"/>
    </row>
    <row r="1354" spans="1:45" ht="15.6">
      <c r="B1354" s="387" t="s">
        <v>710</v>
      </c>
      <c r="C1354" s="388"/>
      <c r="D1354" s="388"/>
      <c r="E1354" s="388"/>
      <c r="F1354" s="388"/>
      <c r="G1354" s="388"/>
      <c r="H1354" s="388"/>
      <c r="I1354" s="388"/>
      <c r="J1354" s="388"/>
      <c r="K1354" s="388"/>
      <c r="L1354" s="388"/>
      <c r="M1354" s="388"/>
      <c r="N1354" s="388"/>
      <c r="O1354" s="388"/>
      <c r="P1354" s="388"/>
      <c r="Q1354" s="388"/>
      <c r="R1354" s="388"/>
      <c r="S1354" s="388"/>
      <c r="T1354" s="388"/>
      <c r="U1354" s="388"/>
      <c r="V1354" s="388"/>
      <c r="W1354" s="388"/>
      <c r="X1354" s="388"/>
      <c r="Y1354" s="388"/>
      <c r="Z1354" s="388"/>
      <c r="AA1354" s="388"/>
      <c r="AB1354" s="388"/>
      <c r="AC1354" s="388"/>
      <c r="AD1354" s="388"/>
      <c r="AE1354" s="388">
        <f>HLOOKUP(AE1188,'2. LRAMVA Threshold'!$B$42:$Q$60,13,FALSE)</f>
        <v>334349</v>
      </c>
      <c r="AF1354" s="388">
        <f>HLOOKUP(AF1188,'2. LRAMVA Threshold'!$B$42:$Q$60,13,FALSE)</f>
        <v>206130.59399999998</v>
      </c>
      <c r="AG1354" s="388">
        <f>HLOOKUP(AG1188,'2. LRAMVA Threshold'!$B$42:$Q$60,13,FALSE)</f>
        <v>44.569200000000002</v>
      </c>
      <c r="AH1354" s="388">
        <f>HLOOKUP(AH1188,'2. LRAMVA Threshold'!$B$42:$Q$60,13,FALSE)</f>
        <v>418.43</v>
      </c>
      <c r="AI1354" s="388">
        <f>HLOOKUP(AI1188,'2. LRAMVA Threshold'!$B$42:$Q$60,13,FALSE)</f>
        <v>0</v>
      </c>
      <c r="AJ1354" s="388">
        <f>HLOOKUP(AJ1188,'2. LRAMVA Threshold'!$B$42:$Q$60,13,FALSE)</f>
        <v>0</v>
      </c>
      <c r="AK1354" s="388">
        <f>HLOOKUP(AK1188,'2. LRAMVA Threshold'!$B$42:$Q$60,13,FALSE)</f>
        <v>0</v>
      </c>
      <c r="AL1354" s="388">
        <f>HLOOKUP(AL1188,'2. LRAMVA Threshold'!$B$42:$Q$60,13,FALSE)</f>
        <v>0</v>
      </c>
      <c r="AM1354" s="388">
        <f>HLOOKUP(AM1188,'2. LRAMVA Threshold'!$B$42:$Q$60,13,FALSE)</f>
        <v>0</v>
      </c>
      <c r="AN1354" s="388">
        <f>HLOOKUP(AN1188,'2. LRAMVA Threshold'!$B$42:$Q$60,13,FALSE)</f>
        <v>0</v>
      </c>
      <c r="AO1354" s="388">
        <f>HLOOKUP(AO1188,'2. LRAMVA Threshold'!$B$42:$Q$60,13,FALSE)</f>
        <v>0</v>
      </c>
      <c r="AP1354" s="388">
        <f>HLOOKUP(AP1188,'2. LRAMVA Threshold'!$B$42:$Q$60,13,FALSE)</f>
        <v>0</v>
      </c>
      <c r="AQ1354" s="388">
        <f>HLOOKUP(AQ1188,'2. LRAMVA Threshold'!$B$42:$Q$60,13,FALSE)</f>
        <v>0</v>
      </c>
      <c r="AR1354" s="388">
        <f>HLOOKUP(AR1188,'2. LRAMVA Threshold'!$B$42:$Q$60,13,FALSE)</f>
        <v>0</v>
      </c>
      <c r="AS1354" s="438"/>
    </row>
    <row r="1355" spans="1:45" ht="15">
      <c r="B1355" s="390"/>
      <c r="C1355" s="428"/>
      <c r="D1355" s="429"/>
      <c r="E1355" s="429"/>
      <c r="F1355" s="429"/>
      <c r="G1355" s="429"/>
      <c r="H1355" s="429"/>
      <c r="I1355" s="429"/>
      <c r="J1355" s="429"/>
      <c r="K1355" s="429"/>
      <c r="L1355" s="429"/>
      <c r="M1355" s="429"/>
      <c r="N1355" s="392"/>
      <c r="O1355" s="392"/>
      <c r="P1355" s="392"/>
      <c r="Q1355" s="429"/>
      <c r="R1355" s="430"/>
      <c r="S1355" s="429"/>
      <c r="T1355" s="429"/>
      <c r="U1355" s="429"/>
      <c r="V1355" s="431"/>
      <c r="W1355" s="431"/>
      <c r="X1355" s="431"/>
      <c r="Y1355" s="431"/>
      <c r="Z1355" s="429"/>
      <c r="AA1355" s="429"/>
      <c r="AB1355" s="392"/>
      <c r="AC1355" s="392"/>
      <c r="AD1355" s="392"/>
      <c r="AE1355" s="432"/>
      <c r="AF1355" s="432"/>
      <c r="AG1355" s="432"/>
      <c r="AH1355" s="432"/>
      <c r="AI1355" s="432"/>
      <c r="AJ1355" s="432"/>
      <c r="AK1355" s="432"/>
      <c r="AL1355" s="395"/>
      <c r="AM1355" s="395"/>
      <c r="AN1355" s="395"/>
      <c r="AO1355" s="395"/>
      <c r="AP1355" s="395"/>
      <c r="AQ1355" s="395"/>
      <c r="AR1355" s="395"/>
      <c r="AS1355" s="396"/>
    </row>
    <row r="1356" spans="1:45" ht="15">
      <c r="B1356" s="321" t="s">
        <v>711</v>
      </c>
      <c r="C1356" s="335"/>
      <c r="D1356" s="335"/>
      <c r="E1356" s="372"/>
      <c r="F1356" s="372"/>
      <c r="G1356" s="372"/>
      <c r="H1356" s="372"/>
      <c r="I1356" s="372"/>
      <c r="J1356" s="372"/>
      <c r="K1356" s="372"/>
      <c r="L1356" s="372"/>
      <c r="M1356" s="372"/>
      <c r="N1356" s="372"/>
      <c r="O1356" s="372"/>
      <c r="P1356" s="372"/>
      <c r="Q1356" s="372"/>
      <c r="R1356" s="288"/>
      <c r="S1356" s="337"/>
      <c r="T1356" s="337"/>
      <c r="U1356" s="337"/>
      <c r="V1356" s="336"/>
      <c r="W1356" s="336"/>
      <c r="X1356" s="336"/>
      <c r="Y1356" s="336"/>
      <c r="Z1356" s="337"/>
      <c r="AA1356" s="337"/>
      <c r="AB1356" s="337"/>
      <c r="AC1356" s="337"/>
      <c r="AD1356" s="337"/>
      <c r="AE1356" s="817">
        <f>HLOOKUP(AE$35,'3.  Distribution Rates'!$C$122:$P$135,13,FALSE)</f>
        <v>0</v>
      </c>
      <c r="AF1356" s="817">
        <f>HLOOKUP(AF$35,'3.  Distribution Rates'!$C$122:$P$135,13,FALSE)</f>
        <v>1.15E-2</v>
      </c>
      <c r="AG1356" s="338">
        <f>HLOOKUP(AG$35,'3.  Distribution Rates'!$C$122:$P$135,13,FALSE)</f>
        <v>2.3513999999999999</v>
      </c>
      <c r="AH1356" s="338">
        <f>HLOOKUP(AH$35,'3.  Distribution Rates'!$C$122:$P$135,13,FALSE)</f>
        <v>13.38</v>
      </c>
      <c r="AI1356" s="338">
        <f>HLOOKUP(AI$35,'3.  Distribution Rates'!$C$122:$P$135,13,FALSE)</f>
        <v>0</v>
      </c>
      <c r="AJ1356" s="338">
        <f>HLOOKUP(AJ$35,'3.  Distribution Rates'!$C$122:$P$135,13,FALSE)</f>
        <v>0</v>
      </c>
      <c r="AK1356" s="338">
        <f>HLOOKUP(AK$35,'3.  Distribution Rates'!$C$122:$P$135,13,FALSE)</f>
        <v>0</v>
      </c>
      <c r="AL1356" s="338">
        <f>HLOOKUP(AL$35,'3.  Distribution Rates'!$C$122:$P$135,13,FALSE)</f>
        <v>0</v>
      </c>
      <c r="AM1356" s="338">
        <f>HLOOKUP(AM$35,'3.  Distribution Rates'!$C$122:$P$135,13,FALSE)</f>
        <v>0</v>
      </c>
      <c r="AN1356" s="338">
        <f>HLOOKUP(AN$35,'3.  Distribution Rates'!$C$122:$P$135,13,FALSE)</f>
        <v>0</v>
      </c>
      <c r="AO1356" s="338">
        <f>HLOOKUP(AO$35,'3.  Distribution Rates'!$C$122:$P$135,13,FALSE)</f>
        <v>0</v>
      </c>
      <c r="AP1356" s="338">
        <f>HLOOKUP(AP$35,'3.  Distribution Rates'!$C$122:$P$135,13,FALSE)</f>
        <v>0</v>
      </c>
      <c r="AQ1356" s="338">
        <f>HLOOKUP(AQ$35,'3.  Distribution Rates'!$C$122:$P$135,13,FALSE)</f>
        <v>0</v>
      </c>
      <c r="AR1356" s="338">
        <f>HLOOKUP(AR$35,'3.  Distribution Rates'!$C$122:$P$135,13,FALSE)</f>
        <v>0</v>
      </c>
      <c r="AS1356" s="440"/>
    </row>
    <row r="1357" spans="1:45" ht="15">
      <c r="B1357" s="321" t="s">
        <v>712</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LRAM'!AM144*AE1356</f>
        <v>0</v>
      </c>
      <c r="AF1357" s="374">
        <f>'4.  2011-2014 LRAM'!AN144*AF1356</f>
        <v>0</v>
      </c>
      <c r="AG1357" s="374">
        <f>'4.  2011-2014 LRAM'!AO144*AG1356</f>
        <v>0</v>
      </c>
      <c r="AH1357" s="374">
        <f>'4.  2011-2014 LRAM'!AP144*AH1356</f>
        <v>0</v>
      </c>
      <c r="AI1357" s="374">
        <f>'4.  2011-2014 LRAM'!AQ144*AI1356</f>
        <v>0</v>
      </c>
      <c r="AJ1357" s="374">
        <f>'4.  2011-2014 LRAM'!AR144*AJ1356</f>
        <v>0</v>
      </c>
      <c r="AK1357" s="374">
        <f>'4.  2011-2014 LRAM'!AS144*AK1356</f>
        <v>0</v>
      </c>
      <c r="AL1357" s="374">
        <f>'4.  2011-2014 LRAM'!AT144*AL1356</f>
        <v>0</v>
      </c>
      <c r="AM1357" s="374">
        <f>'4.  2011-2014 LRAM'!AU144*AM1356</f>
        <v>0</v>
      </c>
      <c r="AN1357" s="374">
        <f>'4.  2011-2014 LRAM'!AV144*AN1356</f>
        <v>0</v>
      </c>
      <c r="AO1357" s="374">
        <f>'4.  2011-2014 LRAM'!AW144*AO1356</f>
        <v>0</v>
      </c>
      <c r="AP1357" s="374">
        <f>'4.  2011-2014 LRAM'!AX144*AP1356</f>
        <v>0</v>
      </c>
      <c r="AQ1357" s="374">
        <f>'4.  2011-2014 LRAM'!AY144*AQ1356</f>
        <v>0</v>
      </c>
      <c r="AR1357" s="374">
        <f>'4.  2011-2014 LRAM'!AZ144*AR1356</f>
        <v>0</v>
      </c>
      <c r="AS1357" s="615">
        <f t="shared" ref="AS1357:AS1367" si="3528">SUM(AE1357:AR1357)</f>
        <v>0</v>
      </c>
    </row>
    <row r="1358" spans="1:45" ht="15">
      <c r="B1358" s="321" t="s">
        <v>713</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LRAM'!AM283*AE1356</f>
        <v>0</v>
      </c>
      <c r="AF1358" s="374">
        <f>'4.  2011-2014 LRAM'!AN283*AF1356</f>
        <v>0</v>
      </c>
      <c r="AG1358" s="374">
        <f>'4.  2011-2014 LRAM'!AO283*AG1356</f>
        <v>0</v>
      </c>
      <c r="AH1358" s="374">
        <f>'4.  2011-2014 LRAM'!AP283*AH1356</f>
        <v>0</v>
      </c>
      <c r="AI1358" s="374">
        <f>'4.  2011-2014 LRAM'!AQ283*AI1356</f>
        <v>0</v>
      </c>
      <c r="AJ1358" s="374">
        <f>'4.  2011-2014 LRAM'!AR283*AJ1356</f>
        <v>0</v>
      </c>
      <c r="AK1358" s="374">
        <f>'4.  2011-2014 LRAM'!AS283*AK1356</f>
        <v>0</v>
      </c>
      <c r="AL1358" s="374">
        <f>'4.  2011-2014 LRAM'!AT283*AL1356</f>
        <v>0</v>
      </c>
      <c r="AM1358" s="374">
        <f>'4.  2011-2014 LRAM'!AU283*AM1356</f>
        <v>0</v>
      </c>
      <c r="AN1358" s="374">
        <f>'4.  2011-2014 LRAM'!AV283*AN1356</f>
        <v>0</v>
      </c>
      <c r="AO1358" s="374">
        <f>'4.  2011-2014 LRAM'!AW283*AO1356</f>
        <v>0</v>
      </c>
      <c r="AP1358" s="374">
        <f>'4.  2011-2014 LRAM'!AX283*AP1356</f>
        <v>0</v>
      </c>
      <c r="AQ1358" s="374">
        <f>'4.  2011-2014 LRAM'!AY283*AQ1356</f>
        <v>0</v>
      </c>
      <c r="AR1358" s="374">
        <f>'4.  2011-2014 LRAM'!AZ283*AR1356</f>
        <v>0</v>
      </c>
      <c r="AS1358" s="615">
        <f t="shared" si="3528"/>
        <v>0</v>
      </c>
    </row>
    <row r="1359" spans="1:45" ht="15">
      <c r="B1359" s="321" t="s">
        <v>714</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LRAM'!AM419*AE1356</f>
        <v>0</v>
      </c>
      <c r="AF1359" s="374">
        <f>'4.  2011-2014 LRAM'!AN419*AF1356</f>
        <v>0</v>
      </c>
      <c r="AG1359" s="374">
        <f>'4.  2011-2014 LRAM'!AO419*AG1356</f>
        <v>0</v>
      </c>
      <c r="AH1359" s="374">
        <f>'4.  2011-2014 LRAM'!AP419*AH1356</f>
        <v>0</v>
      </c>
      <c r="AI1359" s="374">
        <f>'4.  2011-2014 LRAM'!AQ419*AI1356</f>
        <v>0</v>
      </c>
      <c r="AJ1359" s="374">
        <f>'4.  2011-2014 LRAM'!AR419*AJ1356</f>
        <v>0</v>
      </c>
      <c r="AK1359" s="374">
        <f>'4.  2011-2014 LRAM'!AS419*AK1356</f>
        <v>0</v>
      </c>
      <c r="AL1359" s="374">
        <f>'4.  2011-2014 LRAM'!AT419*AL1356</f>
        <v>0</v>
      </c>
      <c r="AM1359" s="374">
        <f>'4.  2011-2014 LRAM'!AU419*AM1356</f>
        <v>0</v>
      </c>
      <c r="AN1359" s="374">
        <f>'4.  2011-2014 LRAM'!AV419*AN1356</f>
        <v>0</v>
      </c>
      <c r="AO1359" s="374">
        <f>'4.  2011-2014 LRAM'!AW419*AO1356</f>
        <v>0</v>
      </c>
      <c r="AP1359" s="374">
        <f>'4.  2011-2014 LRAM'!AX419*AP1356</f>
        <v>0</v>
      </c>
      <c r="AQ1359" s="374">
        <f>'4.  2011-2014 LRAM'!AY419*AQ1356</f>
        <v>0</v>
      </c>
      <c r="AR1359" s="374">
        <f>'4.  2011-2014 LRAM'!AZ419*AR1356</f>
        <v>0</v>
      </c>
      <c r="AS1359" s="615">
        <f t="shared" si="3528"/>
        <v>0</v>
      </c>
    </row>
    <row r="1360" spans="1:45" ht="15">
      <c r="B1360" s="321" t="s">
        <v>715</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LRAM'!AM556*AE1356</f>
        <v>0</v>
      </c>
      <c r="AF1360" s="374">
        <f>'4.  2011-2014 LRAM'!AN556*AF1356</f>
        <v>0</v>
      </c>
      <c r="AG1360" s="374">
        <f>'4.  2011-2014 LRAM'!AO556*AG1356</f>
        <v>0</v>
      </c>
      <c r="AH1360" s="374">
        <f>'4.  2011-2014 LRAM'!AP556*AH1356</f>
        <v>0</v>
      </c>
      <c r="AI1360" s="374">
        <f>'4.  2011-2014 LRAM'!AQ556*AI1356</f>
        <v>0</v>
      </c>
      <c r="AJ1360" s="374">
        <f>'4.  2011-2014 LRAM'!AR556*AJ1356</f>
        <v>0</v>
      </c>
      <c r="AK1360" s="374">
        <f>'4.  2011-2014 LRAM'!AS556*AK1356</f>
        <v>0</v>
      </c>
      <c r="AL1360" s="374">
        <f>'4.  2011-2014 LRAM'!AT556*AL1356</f>
        <v>0</v>
      </c>
      <c r="AM1360" s="374">
        <f>'4.  2011-2014 LRAM'!AU556*AM1356</f>
        <v>0</v>
      </c>
      <c r="AN1360" s="374">
        <f>'4.  2011-2014 LRAM'!AV556*AN1356</f>
        <v>0</v>
      </c>
      <c r="AO1360" s="374">
        <f>'4.  2011-2014 LRAM'!AW556*AO1356</f>
        <v>0</v>
      </c>
      <c r="AP1360" s="374">
        <f>'4.  2011-2014 LRAM'!AX556*AP1356</f>
        <v>0</v>
      </c>
      <c r="AQ1360" s="374">
        <f>'4.  2011-2014 LRAM'!AY556*AQ1356</f>
        <v>0</v>
      </c>
      <c r="AR1360" s="374">
        <f>'4.  2011-2014 LRAM'!AZ556*AR1356</f>
        <v>0</v>
      </c>
      <c r="AS1360" s="615">
        <f>SUM(AE1360:AR1360)</f>
        <v>0</v>
      </c>
    </row>
    <row r="1361" spans="2:45" ht="15">
      <c r="B1361" s="321" t="s">
        <v>716</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AE213*AE1356</f>
        <v>0</v>
      </c>
      <c r="AF1361" s="374">
        <f t="shared" ref="AF1361:AR1361" si="3529">AF213*AF1356</f>
        <v>0</v>
      </c>
      <c r="AG1361" s="374">
        <f t="shared" si="3529"/>
        <v>0</v>
      </c>
      <c r="AH1361" s="374">
        <f t="shared" si="3529"/>
        <v>0</v>
      </c>
      <c r="AI1361" s="374">
        <f t="shared" si="3529"/>
        <v>0</v>
      </c>
      <c r="AJ1361" s="374">
        <f t="shared" si="3529"/>
        <v>0</v>
      </c>
      <c r="AK1361" s="374">
        <f t="shared" si="3529"/>
        <v>0</v>
      </c>
      <c r="AL1361" s="374">
        <f t="shared" si="3529"/>
        <v>0</v>
      </c>
      <c r="AM1361" s="374">
        <f t="shared" si="3529"/>
        <v>0</v>
      </c>
      <c r="AN1361" s="374">
        <f t="shared" si="3529"/>
        <v>0</v>
      </c>
      <c r="AO1361" s="374">
        <f t="shared" si="3529"/>
        <v>0</v>
      </c>
      <c r="AP1361" s="374">
        <f t="shared" si="3529"/>
        <v>0</v>
      </c>
      <c r="AQ1361" s="374">
        <f t="shared" si="3529"/>
        <v>0</v>
      </c>
      <c r="AR1361" s="374">
        <f t="shared" si="3529"/>
        <v>0</v>
      </c>
      <c r="AS1361" s="615">
        <f t="shared" si="3528"/>
        <v>0</v>
      </c>
    </row>
    <row r="1362" spans="2:45" ht="15">
      <c r="B1362" s="321" t="s">
        <v>717</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AE403*AE1356</f>
        <v>0</v>
      </c>
      <c r="AF1362" s="374">
        <f t="shared" ref="AF1362:AR1362" si="3530">AF403*AF1356</f>
        <v>2432.6592390000001</v>
      </c>
      <c r="AG1362" s="374">
        <f t="shared" si="3530"/>
        <v>143.17486488</v>
      </c>
      <c r="AH1362" s="374">
        <f t="shared" si="3530"/>
        <v>0</v>
      </c>
      <c r="AI1362" s="374">
        <f t="shared" si="3530"/>
        <v>0</v>
      </c>
      <c r="AJ1362" s="374">
        <f t="shared" si="3530"/>
        <v>0</v>
      </c>
      <c r="AK1362" s="374">
        <f t="shared" si="3530"/>
        <v>0</v>
      </c>
      <c r="AL1362" s="374">
        <f t="shared" si="3530"/>
        <v>0</v>
      </c>
      <c r="AM1362" s="374">
        <f t="shared" si="3530"/>
        <v>0</v>
      </c>
      <c r="AN1362" s="374">
        <f t="shared" si="3530"/>
        <v>0</v>
      </c>
      <c r="AO1362" s="374">
        <f t="shared" si="3530"/>
        <v>0</v>
      </c>
      <c r="AP1362" s="374">
        <f t="shared" si="3530"/>
        <v>0</v>
      </c>
      <c r="AQ1362" s="374">
        <f t="shared" si="3530"/>
        <v>0</v>
      </c>
      <c r="AR1362" s="374">
        <f t="shared" si="3530"/>
        <v>0</v>
      </c>
      <c r="AS1362" s="615">
        <f t="shared" si="3528"/>
        <v>2575.8341038799999</v>
      </c>
    </row>
    <row r="1363" spans="2:45" ht="15">
      <c r="B1363" s="321" t="s">
        <v>718</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AE596*AE1356</f>
        <v>0</v>
      </c>
      <c r="AF1363" s="374">
        <f t="shared" ref="AF1363:AR1363" si="3531">AF596*AF1356</f>
        <v>8036.8643049573793</v>
      </c>
      <c r="AG1363" s="374">
        <f t="shared" si="3531"/>
        <v>1321.4996225134905</v>
      </c>
      <c r="AH1363" s="374">
        <f t="shared" si="3531"/>
        <v>0</v>
      </c>
      <c r="AI1363" s="374">
        <f t="shared" si="3531"/>
        <v>0</v>
      </c>
      <c r="AJ1363" s="374">
        <f t="shared" si="3531"/>
        <v>0</v>
      </c>
      <c r="AK1363" s="374">
        <f t="shared" si="3531"/>
        <v>0</v>
      </c>
      <c r="AL1363" s="374">
        <f t="shared" si="3531"/>
        <v>0</v>
      </c>
      <c r="AM1363" s="374">
        <f t="shared" si="3531"/>
        <v>0</v>
      </c>
      <c r="AN1363" s="374">
        <f t="shared" si="3531"/>
        <v>0</v>
      </c>
      <c r="AO1363" s="374">
        <f t="shared" si="3531"/>
        <v>0</v>
      </c>
      <c r="AP1363" s="374">
        <f t="shared" si="3531"/>
        <v>0</v>
      </c>
      <c r="AQ1363" s="374">
        <f t="shared" si="3531"/>
        <v>0</v>
      </c>
      <c r="AR1363" s="374">
        <f t="shared" si="3531"/>
        <v>0</v>
      </c>
      <c r="AS1363" s="615">
        <f t="shared" si="3528"/>
        <v>9358.3639274708694</v>
      </c>
    </row>
    <row r="1364" spans="2:45" ht="15">
      <c r="B1364" s="321" t="s">
        <v>719</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AE786*AE1356</f>
        <v>0</v>
      </c>
      <c r="AF1364" s="374">
        <f t="shared" ref="AF1364:AR1364" si="3532">AF786*AF1356</f>
        <v>1824.4096931292277</v>
      </c>
      <c r="AG1364" s="374">
        <f t="shared" si="3532"/>
        <v>2628.5601872532002</v>
      </c>
      <c r="AH1364" s="374">
        <f t="shared" si="3532"/>
        <v>0</v>
      </c>
      <c r="AI1364" s="374">
        <f t="shared" si="3532"/>
        <v>0</v>
      </c>
      <c r="AJ1364" s="374">
        <f t="shared" si="3532"/>
        <v>0</v>
      </c>
      <c r="AK1364" s="374">
        <f t="shared" si="3532"/>
        <v>0</v>
      </c>
      <c r="AL1364" s="374">
        <f t="shared" si="3532"/>
        <v>0</v>
      </c>
      <c r="AM1364" s="374">
        <f t="shared" si="3532"/>
        <v>0</v>
      </c>
      <c r="AN1364" s="374">
        <f t="shared" si="3532"/>
        <v>0</v>
      </c>
      <c r="AO1364" s="374">
        <f t="shared" si="3532"/>
        <v>0</v>
      </c>
      <c r="AP1364" s="374">
        <f t="shared" si="3532"/>
        <v>0</v>
      </c>
      <c r="AQ1364" s="374">
        <f t="shared" si="3532"/>
        <v>0</v>
      </c>
      <c r="AR1364" s="374">
        <f t="shared" si="3532"/>
        <v>0</v>
      </c>
      <c r="AS1364" s="615">
        <f t="shared" si="3528"/>
        <v>4452.9698803824276</v>
      </c>
    </row>
    <row r="1365" spans="2:45" ht="15">
      <c r="B1365" s="321" t="s">
        <v>720</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AE1356*AE981</f>
        <v>0</v>
      </c>
      <c r="AF1365" s="374">
        <f t="shared" ref="AF1365:AR1365" si="3533">AF1356*AF981</f>
        <v>35.225775376760154</v>
      </c>
      <c r="AG1365" s="374">
        <f t="shared" si="3533"/>
        <v>0</v>
      </c>
      <c r="AH1365" s="374">
        <f t="shared" si="3533"/>
        <v>0</v>
      </c>
      <c r="AI1365" s="374">
        <f t="shared" si="3533"/>
        <v>0</v>
      </c>
      <c r="AJ1365" s="374">
        <f t="shared" si="3533"/>
        <v>0</v>
      </c>
      <c r="AK1365" s="374">
        <f t="shared" si="3533"/>
        <v>0</v>
      </c>
      <c r="AL1365" s="374">
        <f t="shared" si="3533"/>
        <v>0</v>
      </c>
      <c r="AM1365" s="374">
        <f t="shared" si="3533"/>
        <v>0</v>
      </c>
      <c r="AN1365" s="374">
        <f t="shared" si="3533"/>
        <v>0</v>
      </c>
      <c r="AO1365" s="374">
        <f t="shared" si="3533"/>
        <v>0</v>
      </c>
      <c r="AP1365" s="374">
        <f t="shared" si="3533"/>
        <v>0</v>
      </c>
      <c r="AQ1365" s="374">
        <f t="shared" si="3533"/>
        <v>0</v>
      </c>
      <c r="AR1365" s="374">
        <f t="shared" si="3533"/>
        <v>0</v>
      </c>
      <c r="AS1365" s="615">
        <f t="shared" si="3528"/>
        <v>35.225775376760154</v>
      </c>
    </row>
    <row r="1366" spans="2:45" ht="15">
      <c r="B1366" s="321" t="s">
        <v>725</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AE1176*AE1356</f>
        <v>0</v>
      </c>
      <c r="AF1366" s="374">
        <f t="shared" ref="AF1366:AR1366" si="3534">AF1176*AF1356</f>
        <v>202.24741872954419</v>
      </c>
      <c r="AG1366" s="374">
        <f t="shared" si="3534"/>
        <v>472.913568</v>
      </c>
      <c r="AH1366" s="374">
        <f t="shared" si="3534"/>
        <v>0</v>
      </c>
      <c r="AI1366" s="374">
        <f t="shared" si="3534"/>
        <v>0</v>
      </c>
      <c r="AJ1366" s="374">
        <f t="shared" si="3534"/>
        <v>0</v>
      </c>
      <c r="AK1366" s="374">
        <f t="shared" si="3534"/>
        <v>0</v>
      </c>
      <c r="AL1366" s="374">
        <f t="shared" si="3534"/>
        <v>0</v>
      </c>
      <c r="AM1366" s="374">
        <f t="shared" si="3534"/>
        <v>0</v>
      </c>
      <c r="AN1366" s="374">
        <f t="shared" si="3534"/>
        <v>0</v>
      </c>
      <c r="AO1366" s="374">
        <f t="shared" si="3534"/>
        <v>0</v>
      </c>
      <c r="AP1366" s="374">
        <f t="shared" si="3534"/>
        <v>0</v>
      </c>
      <c r="AQ1366" s="374">
        <f t="shared" si="3534"/>
        <v>0</v>
      </c>
      <c r="AR1366" s="374">
        <f t="shared" si="3534"/>
        <v>0</v>
      </c>
      <c r="AS1366" s="615">
        <f t="shared" si="3528"/>
        <v>675.16098672954422</v>
      </c>
    </row>
    <row r="1367" spans="2:45" ht="15">
      <c r="B1367" s="321" t="s">
        <v>721</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AE1353*AE1356</f>
        <v>0</v>
      </c>
      <c r="AF1367" s="374">
        <f t="shared" ref="AF1367:AR1367" si="3535">AF1353*AF1356</f>
        <v>0</v>
      </c>
      <c r="AG1367" s="374">
        <f t="shared" si="3535"/>
        <v>0</v>
      </c>
      <c r="AH1367" s="374">
        <f t="shared" si="3535"/>
        <v>0</v>
      </c>
      <c r="AI1367" s="374">
        <f t="shared" si="3535"/>
        <v>0</v>
      </c>
      <c r="AJ1367" s="374">
        <f t="shared" si="3535"/>
        <v>0</v>
      </c>
      <c r="AK1367" s="374">
        <f t="shared" si="3535"/>
        <v>0</v>
      </c>
      <c r="AL1367" s="374">
        <f t="shared" si="3535"/>
        <v>0</v>
      </c>
      <c r="AM1367" s="374">
        <f t="shared" si="3535"/>
        <v>0</v>
      </c>
      <c r="AN1367" s="374">
        <f t="shared" si="3535"/>
        <v>0</v>
      </c>
      <c r="AO1367" s="374">
        <f t="shared" si="3535"/>
        <v>0</v>
      </c>
      <c r="AP1367" s="374">
        <f t="shared" si="3535"/>
        <v>0</v>
      </c>
      <c r="AQ1367" s="374">
        <f t="shared" si="3535"/>
        <v>0</v>
      </c>
      <c r="AR1367" s="374">
        <f t="shared" si="3535"/>
        <v>0</v>
      </c>
      <c r="AS1367" s="615">
        <f t="shared" si="3528"/>
        <v>0</v>
      </c>
    </row>
    <row r="1368" spans="2:45" ht="15.6">
      <c r="B1368" s="346" t="s">
        <v>722</v>
      </c>
      <c r="C1368" s="342"/>
      <c r="D1368" s="333"/>
      <c r="E1368" s="331"/>
      <c r="F1368" s="331"/>
      <c r="G1368" s="331"/>
      <c r="H1368" s="331"/>
      <c r="I1368" s="331"/>
      <c r="J1368" s="331"/>
      <c r="K1368" s="331"/>
      <c r="L1368" s="331"/>
      <c r="M1368" s="331"/>
      <c r="N1368" s="331"/>
      <c r="O1368" s="331"/>
      <c r="P1368" s="331"/>
      <c r="Q1368" s="331"/>
      <c r="R1368" s="297"/>
      <c r="S1368" s="331"/>
      <c r="T1368" s="331"/>
      <c r="U1368" s="331"/>
      <c r="V1368" s="333"/>
      <c r="W1368" s="333"/>
      <c r="X1368" s="333"/>
      <c r="Y1368" s="333"/>
      <c r="Z1368" s="331"/>
      <c r="AA1368" s="331"/>
      <c r="AB1368" s="331"/>
      <c r="AC1368" s="331"/>
      <c r="AD1368" s="331"/>
      <c r="AE1368" s="343">
        <f>SUM(AE1357:AE1367)</f>
        <v>0</v>
      </c>
      <c r="AF1368" s="343">
        <f t="shared" ref="AF1368:AR1368" si="3536">SUM(AF1357:AF1367)</f>
        <v>12531.406431192912</v>
      </c>
      <c r="AG1368" s="343">
        <f t="shared" si="3536"/>
        <v>4566.148242646691</v>
      </c>
      <c r="AH1368" s="343">
        <f t="shared" si="3536"/>
        <v>0</v>
      </c>
      <c r="AI1368" s="343">
        <f t="shared" si="3536"/>
        <v>0</v>
      </c>
      <c r="AJ1368" s="343">
        <f t="shared" si="3536"/>
        <v>0</v>
      </c>
      <c r="AK1368" s="343">
        <f t="shared" si="3536"/>
        <v>0</v>
      </c>
      <c r="AL1368" s="343">
        <f t="shared" si="3536"/>
        <v>0</v>
      </c>
      <c r="AM1368" s="343">
        <f t="shared" si="3536"/>
        <v>0</v>
      </c>
      <c r="AN1368" s="343">
        <f t="shared" si="3536"/>
        <v>0</v>
      </c>
      <c r="AO1368" s="343">
        <f t="shared" si="3536"/>
        <v>0</v>
      </c>
      <c r="AP1368" s="343">
        <f t="shared" si="3536"/>
        <v>0</v>
      </c>
      <c r="AQ1368" s="343">
        <f t="shared" si="3536"/>
        <v>0</v>
      </c>
      <c r="AR1368" s="343">
        <f t="shared" si="3536"/>
        <v>0</v>
      </c>
      <c r="AS1368" s="778">
        <f>SUM(AS1357:AS1367)</f>
        <v>17097.554673839601</v>
      </c>
    </row>
    <row r="1369" spans="2:45" ht="15.6">
      <c r="B1369" s="346" t="s">
        <v>723</v>
      </c>
      <c r="C1369" s="342"/>
      <c r="D1369" s="347"/>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4">
        <f>AE1354*AE1356</f>
        <v>0</v>
      </c>
      <c r="AF1369" s="344">
        <f t="shared" ref="AF1369:AR1369" si="3537">AF1354*AF1356</f>
        <v>2370.5018309999996</v>
      </c>
      <c r="AG1369" s="344">
        <f t="shared" si="3537"/>
        <v>104.80001688</v>
      </c>
      <c r="AH1369" s="344">
        <f t="shared" si="3537"/>
        <v>5598.5934000000007</v>
      </c>
      <c r="AI1369" s="344">
        <f t="shared" si="3537"/>
        <v>0</v>
      </c>
      <c r="AJ1369" s="344">
        <f t="shared" si="3537"/>
        <v>0</v>
      </c>
      <c r="AK1369" s="344">
        <f t="shared" si="3537"/>
        <v>0</v>
      </c>
      <c r="AL1369" s="344">
        <f t="shared" si="3537"/>
        <v>0</v>
      </c>
      <c r="AM1369" s="344">
        <f t="shared" si="3537"/>
        <v>0</v>
      </c>
      <c r="AN1369" s="344">
        <f t="shared" si="3537"/>
        <v>0</v>
      </c>
      <c r="AO1369" s="344">
        <f t="shared" si="3537"/>
        <v>0</v>
      </c>
      <c r="AP1369" s="344">
        <f t="shared" si="3537"/>
        <v>0</v>
      </c>
      <c r="AQ1369" s="344">
        <f t="shared" si="3537"/>
        <v>0</v>
      </c>
      <c r="AR1369" s="344">
        <f t="shared" si="3537"/>
        <v>0</v>
      </c>
      <c r="AS1369" s="403">
        <f>SUM(AE1369:AR1369)</f>
        <v>8073.8952478800002</v>
      </c>
    </row>
    <row r="1370" spans="2:45" ht="15.6">
      <c r="B1370" s="346" t="s">
        <v>724</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47"/>
      <c r="W1370" s="347"/>
      <c r="X1370" s="347"/>
      <c r="Y1370" s="347"/>
      <c r="Z1370" s="331"/>
      <c r="AA1370" s="331"/>
      <c r="AB1370" s="331"/>
      <c r="AC1370" s="331"/>
      <c r="AD1370" s="331"/>
      <c r="AE1370" s="348"/>
      <c r="AF1370" s="348"/>
      <c r="AG1370" s="348"/>
      <c r="AH1370" s="348"/>
      <c r="AI1370" s="348"/>
      <c r="AJ1370" s="348"/>
      <c r="AK1370" s="348"/>
      <c r="AL1370" s="348"/>
      <c r="AM1370" s="348"/>
      <c r="AN1370" s="348"/>
      <c r="AO1370" s="348"/>
      <c r="AP1370" s="348"/>
      <c r="AQ1370" s="348"/>
      <c r="AR1370" s="348"/>
      <c r="AS1370" s="403">
        <f>AS1368-AS1369</f>
        <v>9023.6594259596004</v>
      </c>
    </row>
    <row r="1371" spans="2:45" ht="15.6">
      <c r="B1371" s="346"/>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row>
    <row r="1372" spans="2:45" ht="15">
      <c r="B1372" s="321" t="s">
        <v>868</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3">
        <f>SUMPRODUCT($E$1191:$E$1351,AE1191:AE1351)</f>
        <v>0</v>
      </c>
      <c r="AF1372" s="763">
        <f>SUMPRODUCT($E$1191:$E$1351,AF1191:AF1351)</f>
        <v>0</v>
      </c>
      <c r="AG1372" s="763">
        <f>IF(AG1189="kw",SUMPRODUCT($Q$1191:$Q$1351,$S$1191:$S$1351,AG1191:AG1351),SUMPRODUCT($E$1191:$E$1351,AG1191:AG1351))</f>
        <v>0</v>
      </c>
      <c r="AH1372" s="763">
        <f t="shared" ref="AH1372:AR1372" si="3538">IF(AH1189="kw",SUMPRODUCT($Q$1191:$Q$1351,$S$1191:$S$1351,AH1191:AH1351),SUMPRODUCT($E$1191:$E$1351,AH1191:AH1351))</f>
        <v>0</v>
      </c>
      <c r="AI1372" s="763">
        <f t="shared" si="3538"/>
        <v>0</v>
      </c>
      <c r="AJ1372" s="763">
        <f t="shared" si="3538"/>
        <v>0</v>
      </c>
      <c r="AK1372" s="763">
        <f t="shared" si="3538"/>
        <v>0</v>
      </c>
      <c r="AL1372" s="763">
        <f t="shared" si="3538"/>
        <v>0</v>
      </c>
      <c r="AM1372" s="763">
        <f t="shared" si="3538"/>
        <v>0</v>
      </c>
      <c r="AN1372" s="763">
        <f t="shared" si="3538"/>
        <v>0</v>
      </c>
      <c r="AO1372" s="763">
        <f t="shared" si="3538"/>
        <v>0</v>
      </c>
      <c r="AP1372" s="763">
        <f t="shared" si="3538"/>
        <v>0</v>
      </c>
      <c r="AQ1372" s="763">
        <f t="shared" si="3538"/>
        <v>0</v>
      </c>
      <c r="AR1372" s="763">
        <f t="shared" si="3538"/>
        <v>0</v>
      </c>
      <c r="AS1372" s="334"/>
    </row>
    <row r="1373" spans="2:45" ht="15">
      <c r="B1373" s="321" t="s">
        <v>869</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3">
        <f>SUMPRODUCT($F$1191:$F$1351,AE1191:AE1351)</f>
        <v>0</v>
      </c>
      <c r="AF1373" s="763">
        <f>SUMPRODUCT($F$1191:$F$1351,AF1191:AF1351)</f>
        <v>0</v>
      </c>
      <c r="AG1373" s="763">
        <f>IF(AG1189="kw",SUMPRODUCT($Q$1191:$Q$1351,$T$1191:$T$1351,AG1191:AG1351),SUMPRODUCT($F$1191:$F$1351,AG1191:AG1351))</f>
        <v>0</v>
      </c>
      <c r="AH1373" s="763">
        <f t="shared" ref="AH1373:AR1373" si="3539">IF(AH1189="kw",SUMPRODUCT($Q$1191:$Q$1351,$T$1191:$T$1351,AH1191:AH1351),SUMPRODUCT($F$1191:$F$1351,AH1191:AH1351))</f>
        <v>0</v>
      </c>
      <c r="AI1373" s="763">
        <f t="shared" si="3539"/>
        <v>0</v>
      </c>
      <c r="AJ1373" s="763">
        <f t="shared" si="3539"/>
        <v>0</v>
      </c>
      <c r="AK1373" s="763">
        <f t="shared" si="3539"/>
        <v>0</v>
      </c>
      <c r="AL1373" s="763">
        <f t="shared" si="3539"/>
        <v>0</v>
      </c>
      <c r="AM1373" s="763">
        <f t="shared" si="3539"/>
        <v>0</v>
      </c>
      <c r="AN1373" s="763">
        <f t="shared" si="3539"/>
        <v>0</v>
      </c>
      <c r="AO1373" s="763">
        <f t="shared" si="3539"/>
        <v>0</v>
      </c>
      <c r="AP1373" s="763">
        <f t="shared" si="3539"/>
        <v>0</v>
      </c>
      <c r="AQ1373" s="763">
        <f t="shared" si="3539"/>
        <v>0</v>
      </c>
      <c r="AR1373" s="763">
        <f t="shared" si="3539"/>
        <v>0</v>
      </c>
      <c r="AS1373" s="334"/>
    </row>
    <row r="1374" spans="2:45" ht="15">
      <c r="B1374" s="321" t="s">
        <v>870</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63">
        <f>SUMPRODUCT($G$1191:$G$1351,AE1191:AE1351)</f>
        <v>0</v>
      </c>
      <c r="AF1374" s="763">
        <f>SUMPRODUCT($G$1191:$G$1351,AF1191:AF1351)</f>
        <v>0</v>
      </c>
      <c r="AG1374" s="763">
        <f>IF(AG1189="kw",SUMPRODUCT($Q$1191:$Q$1351,$U$1191:$U$1351,AG1191:AG1351),SUMPRODUCT($G$1191:$G$1351,AG1191:AG1351))</f>
        <v>0</v>
      </c>
      <c r="AH1374" s="763">
        <f t="shared" ref="AH1374:AR1374" si="3540">IF(AH1189="kw",SUMPRODUCT($Q$1191:$Q$1351,$U$1191:$U$1351,AH1191:AH1351),SUMPRODUCT($G$1191:$G$1351,AH1191:AH1351))</f>
        <v>0</v>
      </c>
      <c r="AI1374" s="763">
        <f t="shared" si="3540"/>
        <v>0</v>
      </c>
      <c r="AJ1374" s="763">
        <f t="shared" si="3540"/>
        <v>0</v>
      </c>
      <c r="AK1374" s="763">
        <f t="shared" si="3540"/>
        <v>0</v>
      </c>
      <c r="AL1374" s="763">
        <f t="shared" si="3540"/>
        <v>0</v>
      </c>
      <c r="AM1374" s="763">
        <f t="shared" si="3540"/>
        <v>0</v>
      </c>
      <c r="AN1374" s="763">
        <f t="shared" si="3540"/>
        <v>0</v>
      </c>
      <c r="AO1374" s="763">
        <f t="shared" si="3540"/>
        <v>0</v>
      </c>
      <c r="AP1374" s="763">
        <f t="shared" si="3540"/>
        <v>0</v>
      </c>
      <c r="AQ1374" s="763">
        <f t="shared" si="3540"/>
        <v>0</v>
      </c>
      <c r="AR1374" s="763">
        <f t="shared" si="3540"/>
        <v>0</v>
      </c>
      <c r="AS1374" s="334"/>
    </row>
    <row r="1375" spans="2:45" ht="15">
      <c r="B1375" s="321" t="s">
        <v>871</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63">
        <f>SUMPRODUCT($H$1191:$H$1351,AE1191:AE1351)</f>
        <v>0</v>
      </c>
      <c r="AF1375" s="763">
        <f>SUMPRODUCT($H$1191:$H$1351,AF1191:AF1351)</f>
        <v>0</v>
      </c>
      <c r="AG1375" s="763">
        <f>IF(AG1189="kw",SUMPRODUCT($Q$1191:$Q$1351,$V$1191:$V$1351,AG1191:AG1351),SUMPRODUCT($H$1191:$H$1351,AG1191:AG1351))</f>
        <v>0</v>
      </c>
      <c r="AH1375" s="763">
        <f t="shared" ref="AH1375:AR1375" si="3541">IF(AH1189="kw",SUMPRODUCT($Q$1191:$Q$1351,$V$1191:$V$1351,AH1191:AH1351),SUMPRODUCT($H$1191:$H$1351,AH1191:AH1351))</f>
        <v>0</v>
      </c>
      <c r="AI1375" s="763">
        <f t="shared" si="3541"/>
        <v>0</v>
      </c>
      <c r="AJ1375" s="763">
        <f t="shared" si="3541"/>
        <v>0</v>
      </c>
      <c r="AK1375" s="763">
        <f t="shared" si="3541"/>
        <v>0</v>
      </c>
      <c r="AL1375" s="763">
        <f t="shared" si="3541"/>
        <v>0</v>
      </c>
      <c r="AM1375" s="763">
        <f t="shared" si="3541"/>
        <v>0</v>
      </c>
      <c r="AN1375" s="763">
        <f t="shared" si="3541"/>
        <v>0</v>
      </c>
      <c r="AO1375" s="763">
        <f t="shared" si="3541"/>
        <v>0</v>
      </c>
      <c r="AP1375" s="763">
        <f t="shared" si="3541"/>
        <v>0</v>
      </c>
      <c r="AQ1375" s="763">
        <f t="shared" si="3541"/>
        <v>0</v>
      </c>
      <c r="AR1375" s="763">
        <f t="shared" si="3541"/>
        <v>0</v>
      </c>
      <c r="AS1375" s="334"/>
    </row>
    <row r="1376" spans="2:45" ht="15">
      <c r="B1376" s="321" t="s">
        <v>872</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63">
        <f>SUMPRODUCT($I$1191:$I$1351,AE1191:AE1351)</f>
        <v>0</v>
      </c>
      <c r="AF1376" s="763">
        <f>SUMPRODUCT($I$1191:$I$1351,AF1191:AF1351)</f>
        <v>0</v>
      </c>
      <c r="AG1376" s="763">
        <f>IF(AG1189="kw",SUMPRODUCT($Q$1191:$Q$1351,$W$1191:$W$1351,AG1191:AG1351),SUMPRODUCT($I$1191:$I$1351,AG1191:AG1351))</f>
        <v>0</v>
      </c>
      <c r="AH1376" s="763">
        <f t="shared" ref="AH1376:AR1376" si="3542">IF(AH1189="kw",SUMPRODUCT($Q$1191:$Q$1351,$W$1191:$W$1351,AH1191:AH1351),SUMPRODUCT($I$1191:$I$1351,AH1191:AH1351))</f>
        <v>0</v>
      </c>
      <c r="AI1376" s="763">
        <f t="shared" si="3542"/>
        <v>0</v>
      </c>
      <c r="AJ1376" s="763">
        <f t="shared" si="3542"/>
        <v>0</v>
      </c>
      <c r="AK1376" s="763">
        <f t="shared" si="3542"/>
        <v>0</v>
      </c>
      <c r="AL1376" s="763">
        <f t="shared" si="3542"/>
        <v>0</v>
      </c>
      <c r="AM1376" s="763">
        <f t="shared" si="3542"/>
        <v>0</v>
      </c>
      <c r="AN1376" s="763">
        <f t="shared" si="3542"/>
        <v>0</v>
      </c>
      <c r="AO1376" s="763">
        <f t="shared" si="3542"/>
        <v>0</v>
      </c>
      <c r="AP1376" s="763">
        <f t="shared" si="3542"/>
        <v>0</v>
      </c>
      <c r="AQ1376" s="763">
        <f t="shared" si="3542"/>
        <v>0</v>
      </c>
      <c r="AR1376" s="763">
        <f t="shared" si="3542"/>
        <v>0</v>
      </c>
      <c r="AS1376" s="334"/>
    </row>
    <row r="1377" spans="1:45" ht="15">
      <c r="B1377" s="377" t="s">
        <v>873</v>
      </c>
      <c r="C1377" s="441"/>
      <c r="D1377" s="441"/>
      <c r="E1377" s="442"/>
      <c r="F1377" s="442"/>
      <c r="G1377" s="442"/>
      <c r="H1377" s="442"/>
      <c r="I1377" s="442"/>
      <c r="J1377" s="442"/>
      <c r="K1377" s="442"/>
      <c r="L1377" s="442"/>
      <c r="M1377" s="442"/>
      <c r="N1377" s="442"/>
      <c r="O1377" s="442"/>
      <c r="P1377" s="442"/>
      <c r="Q1377" s="442"/>
      <c r="R1377" s="443"/>
      <c r="S1377" s="442"/>
      <c r="T1377" s="442"/>
      <c r="U1377" s="442"/>
      <c r="V1377" s="441"/>
      <c r="W1377" s="444"/>
      <c r="X1377" s="441"/>
      <c r="Y1377" s="441"/>
      <c r="Z1377" s="442"/>
      <c r="AA1377" s="442"/>
      <c r="AB1377" s="442"/>
      <c r="AC1377" s="442"/>
      <c r="AD1377" s="442"/>
      <c r="AE1377" s="764">
        <f>SUMPRODUCT($J$1191:$J$1351,AE1191:AE1351)</f>
        <v>0</v>
      </c>
      <c r="AF1377" s="764">
        <f>SUMPRODUCT($J$1191:$J$1351,AF1191:AF1351)</f>
        <v>0</v>
      </c>
      <c r="AG1377" s="764">
        <f>IF(AG1189="kw",SUMPRODUCT($Q$1191:$Q$1351,$X$1191:$X$1351,AG1191:AG1351),SUMPRODUCT($J$1191:$J$1351,AG1191:AG1351))</f>
        <v>0</v>
      </c>
      <c r="AH1377" s="764">
        <f t="shared" ref="AH1377:AR1377" si="3543">IF(AH1189="kw",SUMPRODUCT($Q$1191:$Q$1351,$X$1191:$X$1351,AH1191:AH1351),SUMPRODUCT($J$1191:$J$1351,AH1191:AH1351))</f>
        <v>0</v>
      </c>
      <c r="AI1377" s="764">
        <f t="shared" si="3543"/>
        <v>0</v>
      </c>
      <c r="AJ1377" s="764">
        <f t="shared" si="3543"/>
        <v>0</v>
      </c>
      <c r="AK1377" s="764">
        <f t="shared" si="3543"/>
        <v>0</v>
      </c>
      <c r="AL1377" s="764">
        <f t="shared" si="3543"/>
        <v>0</v>
      </c>
      <c r="AM1377" s="764">
        <f t="shared" si="3543"/>
        <v>0</v>
      </c>
      <c r="AN1377" s="764">
        <f t="shared" si="3543"/>
        <v>0</v>
      </c>
      <c r="AO1377" s="764">
        <f t="shared" si="3543"/>
        <v>0</v>
      </c>
      <c r="AP1377" s="764">
        <f t="shared" si="3543"/>
        <v>0</v>
      </c>
      <c r="AQ1377" s="764">
        <f t="shared" si="3543"/>
        <v>0</v>
      </c>
      <c r="AR1377" s="764">
        <f t="shared" si="3543"/>
        <v>0</v>
      </c>
      <c r="AS1377" s="382"/>
    </row>
    <row r="1378" spans="1:45" ht="19.5" customHeight="1">
      <c r="B1378" s="364" t="s">
        <v>578</v>
      </c>
      <c r="C1378" s="383"/>
      <c r="D1378" s="384"/>
      <c r="E1378" s="384"/>
      <c r="F1378" s="384"/>
      <c r="G1378" s="384"/>
      <c r="H1378" s="384"/>
      <c r="I1378" s="384"/>
      <c r="J1378" s="384"/>
      <c r="K1378" s="384"/>
      <c r="L1378" s="384"/>
      <c r="M1378" s="384"/>
      <c r="N1378" s="384"/>
      <c r="O1378" s="384"/>
      <c r="P1378" s="384"/>
      <c r="Q1378" s="384"/>
      <c r="R1378" s="384"/>
      <c r="S1378" s="384"/>
      <c r="T1378" s="384"/>
      <c r="U1378" s="384"/>
      <c r="V1378" s="367"/>
      <c r="W1378" s="368"/>
      <c r="X1378" s="384"/>
      <c r="Y1378" s="384"/>
      <c r="Z1378" s="384"/>
      <c r="AA1378" s="384"/>
      <c r="AB1378" s="384"/>
      <c r="AC1378" s="384"/>
      <c r="AD1378" s="384"/>
      <c r="AE1378" s="405"/>
      <c r="AF1378" s="405"/>
      <c r="AG1378" s="405"/>
      <c r="AH1378" s="405"/>
      <c r="AI1378" s="405"/>
      <c r="AJ1378" s="405"/>
      <c r="AK1378" s="405"/>
      <c r="AL1378" s="405"/>
      <c r="AM1378" s="405"/>
      <c r="AN1378" s="405"/>
      <c r="AO1378" s="405"/>
      <c r="AP1378" s="405"/>
      <c r="AQ1378" s="405"/>
      <c r="AR1378" s="405"/>
      <c r="AS1378" s="385"/>
    </row>
    <row r="1379" spans="1:45" ht="19.5" customHeight="1">
      <c r="B1379" s="753"/>
      <c r="C1379" s="754"/>
      <c r="D1379" s="735"/>
      <c r="E1379" s="735"/>
      <c r="F1379" s="735"/>
      <c r="G1379" s="735"/>
      <c r="H1379" s="735"/>
      <c r="I1379" s="735"/>
      <c r="J1379" s="735"/>
      <c r="K1379" s="735"/>
      <c r="L1379" s="735"/>
      <c r="M1379" s="735"/>
      <c r="N1379" s="735"/>
      <c r="O1379" s="735"/>
      <c r="P1379" s="735"/>
      <c r="Q1379" s="735"/>
      <c r="R1379" s="735"/>
      <c r="S1379" s="735"/>
      <c r="T1379" s="735"/>
      <c r="U1379" s="735"/>
      <c r="V1379" s="301"/>
      <c r="W1379" s="755"/>
      <c r="X1379" s="735"/>
      <c r="Y1379" s="735"/>
      <c r="Z1379" s="735"/>
      <c r="AA1379" s="735"/>
      <c r="AB1379" s="735"/>
      <c r="AC1379" s="735"/>
      <c r="AD1379" s="735"/>
      <c r="AE1379" s="252"/>
      <c r="AF1379" s="252"/>
      <c r="AG1379" s="252"/>
      <c r="AH1379" s="252"/>
      <c r="AI1379" s="252"/>
      <c r="AJ1379" s="252"/>
      <c r="AK1379" s="252"/>
      <c r="AL1379" s="252"/>
      <c r="AM1379" s="252"/>
      <c r="AN1379" s="252"/>
      <c r="AO1379" s="252"/>
      <c r="AP1379" s="252"/>
      <c r="AQ1379" s="252"/>
      <c r="AR1379" s="252"/>
      <c r="AS1379" s="253"/>
    </row>
    <row r="1380" spans="1:45" ht="15.6">
      <c r="B1380" s="277" t="s">
        <v>798</v>
      </c>
      <c r="C1380" s="278"/>
      <c r="D1380" s="579" t="s">
        <v>523</v>
      </c>
      <c r="E1380" s="250"/>
      <c r="F1380" s="579"/>
      <c r="G1380" s="250"/>
      <c r="H1380" s="250"/>
      <c r="I1380" s="250"/>
      <c r="J1380" s="250"/>
      <c r="K1380" s="250"/>
      <c r="L1380" s="250"/>
      <c r="M1380" s="250"/>
      <c r="N1380" s="250"/>
      <c r="O1380" s="250"/>
      <c r="P1380" s="250"/>
      <c r="Q1380" s="250"/>
      <c r="R1380" s="278"/>
      <c r="S1380" s="250"/>
      <c r="T1380" s="250"/>
      <c r="U1380" s="250"/>
      <c r="V1380" s="250"/>
      <c r="W1380" s="250"/>
      <c r="X1380" s="250"/>
      <c r="Y1380" s="250"/>
      <c r="Z1380" s="250"/>
      <c r="AA1380" s="250"/>
      <c r="AB1380" s="250"/>
      <c r="AC1380" s="250"/>
      <c r="AD1380" s="250"/>
      <c r="AE1380" s="267"/>
      <c r="AF1380" s="264"/>
      <c r="AG1380" s="264"/>
      <c r="AH1380" s="264"/>
      <c r="AI1380" s="264"/>
      <c r="AJ1380" s="264"/>
      <c r="AK1380" s="264"/>
      <c r="AL1380" s="264"/>
      <c r="AM1380" s="264"/>
      <c r="AN1380" s="264"/>
      <c r="AO1380" s="264"/>
      <c r="AP1380" s="264"/>
      <c r="AQ1380" s="264"/>
      <c r="AR1380" s="264"/>
    </row>
    <row r="1381" spans="1:45" ht="39.75" customHeight="1">
      <c r="B1381" s="970" t="s">
        <v>211</v>
      </c>
      <c r="C1381" s="972" t="s">
        <v>33</v>
      </c>
      <c r="D1381" s="281" t="s">
        <v>421</v>
      </c>
      <c r="E1381" s="976" t="s">
        <v>209</v>
      </c>
      <c r="F1381" s="977"/>
      <c r="G1381" s="977"/>
      <c r="H1381" s="977"/>
      <c r="I1381" s="977"/>
      <c r="J1381" s="977"/>
      <c r="K1381" s="977"/>
      <c r="L1381" s="977"/>
      <c r="M1381" s="977"/>
      <c r="N1381" s="977"/>
      <c r="O1381" s="977"/>
      <c r="P1381" s="978"/>
      <c r="Q1381" s="974" t="s">
        <v>213</v>
      </c>
      <c r="R1381" s="281" t="s">
        <v>422</v>
      </c>
      <c r="S1381" s="967" t="s">
        <v>212</v>
      </c>
      <c r="T1381" s="968"/>
      <c r="U1381" s="968"/>
      <c r="V1381" s="968"/>
      <c r="W1381" s="968"/>
      <c r="X1381" s="968"/>
      <c r="Y1381" s="968"/>
      <c r="Z1381" s="968"/>
      <c r="AA1381" s="968"/>
      <c r="AB1381" s="968"/>
      <c r="AC1381" s="968"/>
      <c r="AD1381" s="979"/>
      <c r="AE1381" s="967" t="s">
        <v>242</v>
      </c>
      <c r="AF1381" s="968"/>
      <c r="AG1381" s="968"/>
      <c r="AH1381" s="968"/>
      <c r="AI1381" s="968"/>
      <c r="AJ1381" s="968"/>
      <c r="AK1381" s="968"/>
      <c r="AL1381" s="968"/>
      <c r="AM1381" s="968"/>
      <c r="AN1381" s="968"/>
      <c r="AO1381" s="968"/>
      <c r="AP1381" s="968"/>
      <c r="AQ1381" s="968"/>
      <c r="AR1381" s="968"/>
      <c r="AS1381" s="969"/>
    </row>
    <row r="1382" spans="1:45" ht="65.25" customHeight="1">
      <c r="B1382" s="971"/>
      <c r="C1382" s="973"/>
      <c r="D1382" s="282">
        <v>2022</v>
      </c>
      <c r="E1382" s="282">
        <v>2023</v>
      </c>
      <c r="F1382" s="282">
        <v>2024</v>
      </c>
      <c r="G1382" s="282">
        <v>2025</v>
      </c>
      <c r="H1382" s="282">
        <v>2026</v>
      </c>
      <c r="I1382" s="282">
        <v>2027</v>
      </c>
      <c r="J1382" s="282">
        <v>2028</v>
      </c>
      <c r="K1382" s="282">
        <v>2029</v>
      </c>
      <c r="L1382" s="282">
        <v>2030</v>
      </c>
      <c r="M1382" s="282">
        <v>2031</v>
      </c>
      <c r="N1382" s="282">
        <v>2032</v>
      </c>
      <c r="O1382" s="282">
        <v>2033</v>
      </c>
      <c r="P1382" s="282">
        <v>2034</v>
      </c>
      <c r="Q1382" s="975"/>
      <c r="R1382" s="282">
        <v>2022</v>
      </c>
      <c r="S1382" s="282">
        <v>2023</v>
      </c>
      <c r="T1382" s="282">
        <v>2024</v>
      </c>
      <c r="U1382" s="282">
        <v>2025</v>
      </c>
      <c r="V1382" s="282">
        <v>2026</v>
      </c>
      <c r="W1382" s="282">
        <v>2027</v>
      </c>
      <c r="X1382" s="282">
        <v>2028</v>
      </c>
      <c r="Y1382" s="282">
        <v>2029</v>
      </c>
      <c r="Z1382" s="282">
        <v>2030</v>
      </c>
      <c r="AA1382" s="282">
        <v>2031</v>
      </c>
      <c r="AB1382" s="282">
        <v>2032</v>
      </c>
      <c r="AC1382" s="282">
        <v>2033</v>
      </c>
      <c r="AD1382" s="282">
        <v>2034</v>
      </c>
      <c r="AE1382" s="282" t="str">
        <f>'1.  LRAMVA Summary'!$D$53</f>
        <v>Residential</v>
      </c>
      <c r="AF1382" s="282" t="str">
        <f>'1.  LRAMVA Summary'!$E$53</f>
        <v>GS&lt;50 kW</v>
      </c>
      <c r="AG1382" s="282" t="str">
        <f>'1.  LRAMVA Summary'!$F$53</f>
        <v>GS 50 TO 4,999 KW</v>
      </c>
      <c r="AH1382" s="282" t="str">
        <f>'1.  LRAMVA Summary'!$G$53</f>
        <v>Street Lighting</v>
      </c>
      <c r="AI1382" s="282" t="str">
        <f>'1.  LRAMVA Summary'!$H$53</f>
        <v/>
      </c>
      <c r="AJ1382" s="282" t="str">
        <f>'1.  LRAMVA Summary'!$I$53</f>
        <v/>
      </c>
      <c r="AK1382" s="282" t="str">
        <f>'1.  LRAMVA Summary'!$J$53</f>
        <v/>
      </c>
      <c r="AL1382" s="282" t="str">
        <f>'1.  LRAMVA Summary'!$K$53</f>
        <v/>
      </c>
      <c r="AM1382" s="282" t="str">
        <f>'1.  LRAMVA Summary'!$L$53</f>
        <v/>
      </c>
      <c r="AN1382" s="282" t="str">
        <f>'1.  LRAMVA Summary'!$M$53</f>
        <v/>
      </c>
      <c r="AO1382" s="282" t="str">
        <f>'1.  LRAMVA Summary'!$N$53</f>
        <v/>
      </c>
      <c r="AP1382" s="282" t="str">
        <f>'1.  LRAMVA Summary'!$O$53</f>
        <v/>
      </c>
      <c r="AQ1382" s="282" t="str">
        <f>'1.  LRAMVA Summary'!$P$53</f>
        <v/>
      </c>
      <c r="AR1382" s="282" t="str">
        <f>'1.  LRAMVA Summary'!$Q$53</f>
        <v/>
      </c>
      <c r="AS1382" s="284" t="str">
        <f>'1.  LRAMVA Summary'!$R$53</f>
        <v>Total</v>
      </c>
    </row>
    <row r="1383" spans="1:45" ht="15" customHeight="1">
      <c r="A1383" s="521"/>
      <c r="B1383" s="507" t="s">
        <v>501</v>
      </c>
      <c r="C1383" s="286"/>
      <c r="D1383" s="286"/>
      <c r="E1383" s="286"/>
      <c r="F1383" s="286"/>
      <c r="G1383" s="286"/>
      <c r="H1383" s="286"/>
      <c r="I1383" s="286"/>
      <c r="J1383" s="286"/>
      <c r="K1383" s="286"/>
      <c r="L1383" s="286"/>
      <c r="M1383" s="286"/>
      <c r="N1383" s="286"/>
      <c r="O1383" s="286"/>
      <c r="P1383" s="286"/>
      <c r="Q1383" s="287"/>
      <c r="R1383" s="286"/>
      <c r="S1383" s="286"/>
      <c r="T1383" s="286"/>
      <c r="U1383" s="286"/>
      <c r="V1383" s="286"/>
      <c r="W1383" s="286"/>
      <c r="X1383" s="286"/>
      <c r="Y1383" s="286"/>
      <c r="Z1383" s="286"/>
      <c r="AA1383" s="286"/>
      <c r="AB1383" s="286"/>
      <c r="AC1383" s="286"/>
      <c r="AD1383" s="286"/>
      <c r="AE1383" s="288" t="str">
        <f>'1.  LRAMVA Summary'!$D$54</f>
        <v>kWh</v>
      </c>
      <c r="AF1383" s="288" t="str">
        <f>'1.  LRAMVA Summary'!$E$54</f>
        <v>kWh</v>
      </c>
      <c r="AG1383" s="288" t="str">
        <f>'1.  LRAMVA Summary'!$F$54</f>
        <v>kW</v>
      </c>
      <c r="AH1383" s="288" t="str">
        <f>'1.  LRAMVA Summary'!$G$54</f>
        <v>kW</v>
      </c>
      <c r="AI1383" s="288">
        <f>'1.  LRAMVA Summary'!$H$54</f>
        <v>0</v>
      </c>
      <c r="AJ1383" s="288">
        <f>'1.  LRAMVA Summary'!$I$54</f>
        <v>0</v>
      </c>
      <c r="AK1383" s="288">
        <f>'1.  LRAMVA Summary'!$J$54</f>
        <v>0</v>
      </c>
      <c r="AL1383" s="288">
        <f>'1.  LRAMVA Summary'!$K$54</f>
        <v>0</v>
      </c>
      <c r="AM1383" s="288">
        <f>'1.  LRAMVA Summary'!$L$54</f>
        <v>0</v>
      </c>
      <c r="AN1383" s="288">
        <f>'1.  LRAMVA Summary'!$M$54</f>
        <v>0</v>
      </c>
      <c r="AO1383" s="288">
        <f>'1.  LRAMVA Summary'!$N$54</f>
        <v>0</v>
      </c>
      <c r="AP1383" s="288">
        <f>'1.  LRAMVA Summary'!$O$54</f>
        <v>0</v>
      </c>
      <c r="AQ1383" s="288">
        <f>'1.  LRAMVA Summary'!$P$54</f>
        <v>0</v>
      </c>
      <c r="AR1383" s="288">
        <f>'1.  LRAMVA Summary'!$Q$54</f>
        <v>0</v>
      </c>
      <c r="AS1383" s="289"/>
    </row>
    <row r="1384" spans="1:45" ht="15" hidden="1" customHeight="1" outlineLevel="1">
      <c r="A1384" s="521"/>
      <c r="B1384" s="493" t="s">
        <v>494</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c r="AF1384" s="288"/>
      <c r="AG1384" s="288"/>
      <c r="AH1384" s="288"/>
      <c r="AI1384" s="288"/>
      <c r="AJ1384" s="288"/>
      <c r="AK1384" s="288"/>
      <c r="AL1384" s="288"/>
      <c r="AM1384" s="288"/>
      <c r="AN1384" s="288"/>
      <c r="AO1384" s="288"/>
      <c r="AP1384" s="288"/>
      <c r="AQ1384" s="288"/>
      <c r="AR1384" s="288"/>
      <c r="AS1384" s="289"/>
    </row>
    <row r="1385" spans="1:45" ht="15" hidden="1" customHeight="1" outlineLevel="1">
      <c r="A1385" s="521">
        <v>1</v>
      </c>
      <c r="B1385" s="424" t="s">
        <v>95</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726</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44">AF1385</f>
        <v>0</v>
      </c>
      <c r="AG1386" s="407">
        <f t="shared" si="3544"/>
        <v>0</v>
      </c>
      <c r="AH1386" s="407">
        <f t="shared" si="3544"/>
        <v>0</v>
      </c>
      <c r="AI1386" s="407">
        <f t="shared" si="3544"/>
        <v>0</v>
      </c>
      <c r="AJ1386" s="407">
        <f t="shared" si="3544"/>
        <v>0</v>
      </c>
      <c r="AK1386" s="407">
        <f t="shared" si="3544"/>
        <v>0</v>
      </c>
      <c r="AL1386" s="407">
        <f t="shared" si="3544"/>
        <v>0</v>
      </c>
      <c r="AM1386" s="407">
        <f t="shared" si="3544"/>
        <v>0</v>
      </c>
      <c r="AN1386" s="407">
        <f t="shared" si="3544"/>
        <v>0</v>
      </c>
      <c r="AO1386" s="407">
        <f t="shared" si="3544"/>
        <v>0</v>
      </c>
      <c r="AP1386" s="407">
        <f t="shared" si="3544"/>
        <v>0</v>
      </c>
      <c r="AQ1386" s="407">
        <f t="shared" si="3544"/>
        <v>0</v>
      </c>
      <c r="AR1386" s="407">
        <f t="shared" si="3544"/>
        <v>0</v>
      </c>
      <c r="AS1386" s="294"/>
    </row>
    <row r="1387" spans="1:45" ht="15" hidden="1" customHeight="1" outlineLevel="1">
      <c r="A1387" s="521"/>
      <c r="B1387" s="295"/>
      <c r="C1387" s="296"/>
      <c r="D1387" s="296"/>
      <c r="E1387" s="296"/>
      <c r="F1387" s="296"/>
      <c r="G1387" s="296"/>
      <c r="H1387" s="296"/>
      <c r="I1387" s="296"/>
      <c r="J1387" s="740"/>
      <c r="K1387" s="296"/>
      <c r="L1387" s="296"/>
      <c r="M1387" s="296"/>
      <c r="N1387" s="296"/>
      <c r="O1387" s="296"/>
      <c r="P1387" s="296"/>
      <c r="Q1387" s="297"/>
      <c r="R1387" s="296"/>
      <c r="S1387" s="296"/>
      <c r="T1387" s="296"/>
      <c r="U1387" s="296"/>
      <c r="V1387" s="296"/>
      <c r="W1387" s="296"/>
      <c r="X1387" s="296"/>
      <c r="Y1387" s="296"/>
      <c r="Z1387" s="296"/>
      <c r="AA1387" s="296"/>
      <c r="AB1387" s="296"/>
      <c r="AC1387" s="296"/>
      <c r="AD1387" s="296"/>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2</v>
      </c>
      <c r="B1388" s="424" t="s">
        <v>96</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726</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45">AF1388</f>
        <v>0</v>
      </c>
      <c r="AG1389" s="407">
        <f t="shared" si="3545"/>
        <v>0</v>
      </c>
      <c r="AH1389" s="407">
        <f t="shared" si="3545"/>
        <v>0</v>
      </c>
      <c r="AI1389" s="407">
        <f t="shared" si="3545"/>
        <v>0</v>
      </c>
      <c r="AJ1389" s="407">
        <f t="shared" si="3545"/>
        <v>0</v>
      </c>
      <c r="AK1389" s="407">
        <f t="shared" si="3545"/>
        <v>0</v>
      </c>
      <c r="AL1389" s="407">
        <f t="shared" si="3545"/>
        <v>0</v>
      </c>
      <c r="AM1389" s="407">
        <f t="shared" si="3545"/>
        <v>0</v>
      </c>
      <c r="AN1389" s="407">
        <f t="shared" si="3545"/>
        <v>0</v>
      </c>
      <c r="AO1389" s="407">
        <f t="shared" si="3545"/>
        <v>0</v>
      </c>
      <c r="AP1389" s="407">
        <f t="shared" si="3545"/>
        <v>0</v>
      </c>
      <c r="AQ1389" s="407">
        <f t="shared" si="3545"/>
        <v>0</v>
      </c>
      <c r="AR1389" s="407">
        <f t="shared" si="3545"/>
        <v>0</v>
      </c>
      <c r="AS1389" s="294"/>
    </row>
    <row r="1390" spans="1:45" ht="15" hidden="1" customHeight="1" outlineLevel="1">
      <c r="A1390" s="521"/>
      <c r="B1390" s="295"/>
      <c r="C1390" s="296"/>
      <c r="D1390" s="301"/>
      <c r="E1390" s="301"/>
      <c r="F1390" s="301"/>
      <c r="G1390" s="301"/>
      <c r="H1390" s="301"/>
      <c r="I1390" s="301"/>
      <c r="J1390" s="301"/>
      <c r="K1390" s="301"/>
      <c r="L1390" s="301"/>
      <c r="M1390" s="301"/>
      <c r="N1390" s="301"/>
      <c r="O1390" s="301"/>
      <c r="P1390" s="301"/>
      <c r="Q1390" s="297"/>
      <c r="R1390" s="301"/>
      <c r="S1390" s="301"/>
      <c r="T1390" s="301"/>
      <c r="U1390" s="301"/>
      <c r="V1390" s="301"/>
      <c r="W1390" s="301"/>
      <c r="X1390" s="301"/>
      <c r="Y1390" s="301"/>
      <c r="Z1390" s="301"/>
      <c r="AA1390" s="301"/>
      <c r="AB1390" s="301"/>
      <c r="AC1390" s="301"/>
      <c r="AD1390" s="301"/>
      <c r="AE1390" s="408"/>
      <c r="AF1390" s="409"/>
      <c r="AG1390" s="409"/>
      <c r="AH1390" s="409"/>
      <c r="AI1390" s="409"/>
      <c r="AJ1390" s="409"/>
      <c r="AK1390" s="409"/>
      <c r="AL1390" s="409"/>
      <c r="AM1390" s="409"/>
      <c r="AN1390" s="409"/>
      <c r="AO1390" s="409"/>
      <c r="AP1390" s="409"/>
      <c r="AQ1390" s="409"/>
      <c r="AR1390" s="409"/>
      <c r="AS1390" s="299"/>
    </row>
    <row r="1391" spans="1:45" ht="15" hidden="1" customHeight="1" outlineLevel="1">
      <c r="A1391" s="521">
        <v>3</v>
      </c>
      <c r="B1391" s="424" t="s">
        <v>97</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726</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46">AF1391</f>
        <v>0</v>
      </c>
      <c r="AG1392" s="407">
        <f t="shared" si="3546"/>
        <v>0</v>
      </c>
      <c r="AH1392" s="407">
        <f t="shared" si="3546"/>
        <v>0</v>
      </c>
      <c r="AI1392" s="407">
        <f t="shared" si="3546"/>
        <v>0</v>
      </c>
      <c r="AJ1392" s="407">
        <f t="shared" si="3546"/>
        <v>0</v>
      </c>
      <c r="AK1392" s="407">
        <f t="shared" si="3546"/>
        <v>0</v>
      </c>
      <c r="AL1392" s="407">
        <f t="shared" si="3546"/>
        <v>0</v>
      </c>
      <c r="AM1392" s="407">
        <f t="shared" si="3546"/>
        <v>0</v>
      </c>
      <c r="AN1392" s="407">
        <f t="shared" si="3546"/>
        <v>0</v>
      </c>
      <c r="AO1392" s="407">
        <f t="shared" si="3546"/>
        <v>0</v>
      </c>
      <c r="AP1392" s="407">
        <f t="shared" si="3546"/>
        <v>0</v>
      </c>
      <c r="AQ1392" s="407">
        <f t="shared" si="3546"/>
        <v>0</v>
      </c>
      <c r="AR1392" s="407">
        <f t="shared" si="3546"/>
        <v>0</v>
      </c>
      <c r="AS1392" s="294"/>
    </row>
    <row r="1393" spans="1:45" ht="15" hidden="1" customHeight="1" outlineLevel="1">
      <c r="A1393" s="521"/>
      <c r="B1393" s="291"/>
      <c r="C1393" s="302"/>
      <c r="D1393" s="288"/>
      <c r="E1393" s="288"/>
      <c r="F1393" s="288"/>
      <c r="G1393" s="288"/>
      <c r="H1393" s="288"/>
      <c r="I1393" s="288"/>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4</v>
      </c>
      <c r="B1394" s="509" t="s">
        <v>653</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726</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47">AF1394</f>
        <v>0</v>
      </c>
      <c r="AG1395" s="407">
        <f t="shared" si="3547"/>
        <v>0</v>
      </c>
      <c r="AH1395" s="407">
        <f t="shared" si="3547"/>
        <v>0</v>
      </c>
      <c r="AI1395" s="407">
        <f t="shared" si="3547"/>
        <v>0</v>
      </c>
      <c r="AJ1395" s="407">
        <f t="shared" si="3547"/>
        <v>0</v>
      </c>
      <c r="AK1395" s="407">
        <f t="shared" si="3547"/>
        <v>0</v>
      </c>
      <c r="AL1395" s="407">
        <f t="shared" si="3547"/>
        <v>0</v>
      </c>
      <c r="AM1395" s="407">
        <f t="shared" si="3547"/>
        <v>0</v>
      </c>
      <c r="AN1395" s="407">
        <f t="shared" si="3547"/>
        <v>0</v>
      </c>
      <c r="AO1395" s="407">
        <f t="shared" si="3547"/>
        <v>0</v>
      </c>
      <c r="AP1395" s="407">
        <f t="shared" si="3547"/>
        <v>0</v>
      </c>
      <c r="AQ1395" s="407">
        <f t="shared" si="3547"/>
        <v>0</v>
      </c>
      <c r="AR1395" s="407">
        <f t="shared" si="3547"/>
        <v>0</v>
      </c>
      <c r="AS1395" s="294"/>
    </row>
    <row r="1396" spans="1:45" ht="15" hidden="1" customHeight="1" outlineLevel="1">
      <c r="A1396" s="521"/>
      <c r="B1396" s="291"/>
      <c r="C1396" s="302"/>
      <c r="D1396" s="301"/>
      <c r="E1396" s="301"/>
      <c r="F1396" s="301"/>
      <c r="G1396" s="301"/>
      <c r="H1396" s="301"/>
      <c r="I1396" s="301"/>
      <c r="J1396" s="301"/>
      <c r="K1396" s="301"/>
      <c r="L1396" s="301"/>
      <c r="M1396" s="301"/>
      <c r="N1396" s="301"/>
      <c r="O1396" s="301"/>
      <c r="P1396" s="301"/>
      <c r="Q1396" s="288"/>
      <c r="R1396" s="301"/>
      <c r="S1396" s="301"/>
      <c r="T1396" s="301"/>
      <c r="U1396" s="301"/>
      <c r="V1396" s="301"/>
      <c r="W1396" s="301"/>
      <c r="X1396" s="301"/>
      <c r="Y1396" s="301"/>
      <c r="Z1396" s="301"/>
      <c r="AA1396" s="301"/>
      <c r="AB1396" s="301"/>
      <c r="AC1396" s="301"/>
      <c r="AD1396" s="301"/>
      <c r="AE1396" s="408"/>
      <c r="AF1396" s="408"/>
      <c r="AG1396" s="408"/>
      <c r="AH1396" s="408"/>
      <c r="AI1396" s="408"/>
      <c r="AJ1396" s="408"/>
      <c r="AK1396" s="408"/>
      <c r="AL1396" s="408"/>
      <c r="AM1396" s="408"/>
      <c r="AN1396" s="408"/>
      <c r="AO1396" s="408"/>
      <c r="AP1396" s="408"/>
      <c r="AQ1396" s="408"/>
      <c r="AR1396" s="408"/>
      <c r="AS1396" s="303"/>
    </row>
    <row r="1397" spans="1:45" ht="15" hidden="1" customHeight="1" outlineLevel="1">
      <c r="A1397" s="521">
        <v>5</v>
      </c>
      <c r="B1397" s="424" t="s">
        <v>98</v>
      </c>
      <c r="C1397" s="288" t="s">
        <v>25</v>
      </c>
      <c r="D1397" s="292"/>
      <c r="E1397" s="292"/>
      <c r="F1397" s="292"/>
      <c r="G1397" s="292"/>
      <c r="H1397" s="292"/>
      <c r="I1397" s="292"/>
      <c r="J1397" s="292"/>
      <c r="K1397" s="292"/>
      <c r="L1397" s="292"/>
      <c r="M1397" s="292"/>
      <c r="N1397" s="292"/>
      <c r="O1397" s="292"/>
      <c r="P1397" s="292"/>
      <c r="Q1397" s="288"/>
      <c r="R1397" s="292"/>
      <c r="S1397" s="292"/>
      <c r="T1397" s="292"/>
      <c r="U1397" s="292"/>
      <c r="V1397" s="292"/>
      <c r="W1397" s="292"/>
      <c r="X1397" s="292"/>
      <c r="Y1397" s="292"/>
      <c r="Z1397" s="292"/>
      <c r="AA1397" s="292"/>
      <c r="AB1397" s="292"/>
      <c r="AC1397" s="292"/>
      <c r="AD1397" s="292"/>
      <c r="AE1397" s="411"/>
      <c r="AF1397" s="411"/>
      <c r="AG1397" s="411"/>
      <c r="AH1397" s="411"/>
      <c r="AI1397" s="411"/>
      <c r="AJ1397" s="411"/>
      <c r="AK1397" s="411"/>
      <c r="AL1397" s="406"/>
      <c r="AM1397" s="406"/>
      <c r="AN1397" s="406"/>
      <c r="AO1397" s="406"/>
      <c r="AP1397" s="406"/>
      <c r="AQ1397" s="406"/>
      <c r="AR1397" s="406"/>
      <c r="AS1397" s="293">
        <f>SUM(AE1397:AR1397)</f>
        <v>0</v>
      </c>
    </row>
    <row r="1398" spans="1:45" ht="15" hidden="1" customHeight="1" outlineLevel="1">
      <c r="A1398" s="521"/>
      <c r="B1398" s="291" t="s">
        <v>726</v>
      </c>
      <c r="C1398" s="288" t="s">
        <v>163</v>
      </c>
      <c r="D1398" s="292"/>
      <c r="E1398" s="292"/>
      <c r="F1398" s="292"/>
      <c r="G1398" s="292"/>
      <c r="H1398" s="292"/>
      <c r="I1398" s="292"/>
      <c r="J1398" s="292"/>
      <c r="K1398" s="292"/>
      <c r="L1398" s="292"/>
      <c r="M1398" s="292"/>
      <c r="N1398" s="292"/>
      <c r="O1398" s="292"/>
      <c r="P1398" s="292"/>
      <c r="Q1398" s="464"/>
      <c r="R1398" s="292"/>
      <c r="S1398" s="292"/>
      <c r="T1398" s="292"/>
      <c r="U1398" s="292"/>
      <c r="V1398" s="292"/>
      <c r="W1398" s="292"/>
      <c r="X1398" s="292"/>
      <c r="Y1398" s="292"/>
      <c r="Z1398" s="292"/>
      <c r="AA1398" s="292"/>
      <c r="AB1398" s="292"/>
      <c r="AC1398" s="292"/>
      <c r="AD1398" s="292"/>
      <c r="AE1398" s="407">
        <f>AE1397</f>
        <v>0</v>
      </c>
      <c r="AF1398" s="407">
        <f t="shared" ref="AF1398:AR1398" si="3548">AF1397</f>
        <v>0</v>
      </c>
      <c r="AG1398" s="407">
        <f t="shared" si="3548"/>
        <v>0</v>
      </c>
      <c r="AH1398" s="407">
        <f t="shared" si="3548"/>
        <v>0</v>
      </c>
      <c r="AI1398" s="407">
        <f t="shared" si="3548"/>
        <v>0</v>
      </c>
      <c r="AJ1398" s="407">
        <f t="shared" si="3548"/>
        <v>0</v>
      </c>
      <c r="AK1398" s="407">
        <f t="shared" si="3548"/>
        <v>0</v>
      </c>
      <c r="AL1398" s="407">
        <f t="shared" si="3548"/>
        <v>0</v>
      </c>
      <c r="AM1398" s="407">
        <f t="shared" si="3548"/>
        <v>0</v>
      </c>
      <c r="AN1398" s="407">
        <f t="shared" si="3548"/>
        <v>0</v>
      </c>
      <c r="AO1398" s="407">
        <f t="shared" si="3548"/>
        <v>0</v>
      </c>
      <c r="AP1398" s="407">
        <f t="shared" si="3548"/>
        <v>0</v>
      </c>
      <c r="AQ1398" s="407">
        <f t="shared" si="3548"/>
        <v>0</v>
      </c>
      <c r="AR1398" s="407">
        <f t="shared" si="3548"/>
        <v>0</v>
      </c>
      <c r="AS1398" s="294"/>
    </row>
    <row r="1399" spans="1:45" ht="15" hidden="1" customHeight="1" outlineLevel="1">
      <c r="A1399" s="521"/>
      <c r="B1399" s="291"/>
      <c r="C1399" s="288"/>
      <c r="D1399" s="288"/>
      <c r="E1399" s="288"/>
      <c r="F1399" s="288"/>
      <c r="G1399" s="288"/>
      <c r="H1399" s="288"/>
      <c r="I1399" s="288"/>
      <c r="J1399" s="288"/>
      <c r="K1399" s="288"/>
      <c r="L1399" s="288"/>
      <c r="M1399" s="288"/>
      <c r="N1399" s="288"/>
      <c r="O1399" s="288"/>
      <c r="P1399" s="288"/>
      <c r="Q1399" s="288"/>
      <c r="R1399" s="288"/>
      <c r="S1399" s="288"/>
      <c r="T1399" s="288"/>
      <c r="U1399" s="288"/>
      <c r="V1399" s="288"/>
      <c r="W1399" s="288"/>
      <c r="X1399" s="288"/>
      <c r="Y1399" s="288"/>
      <c r="Z1399" s="288"/>
      <c r="AA1399" s="288"/>
      <c r="AB1399" s="288"/>
      <c r="AC1399" s="288"/>
      <c r="AD1399" s="288"/>
      <c r="AE1399" s="418"/>
      <c r="AF1399" s="419"/>
      <c r="AG1399" s="419"/>
      <c r="AH1399" s="419"/>
      <c r="AI1399" s="419"/>
      <c r="AJ1399" s="419"/>
      <c r="AK1399" s="419"/>
      <c r="AL1399" s="419"/>
      <c r="AM1399" s="419"/>
      <c r="AN1399" s="419"/>
      <c r="AO1399" s="419"/>
      <c r="AP1399" s="419"/>
      <c r="AQ1399" s="419"/>
      <c r="AR1399" s="419"/>
      <c r="AS1399" s="294"/>
    </row>
    <row r="1400" spans="1:45" ht="15.6" hidden="1" outlineLevel="1">
      <c r="A1400" s="521"/>
      <c r="B1400" s="316" t="s">
        <v>495</v>
      </c>
      <c r="C1400" s="286"/>
      <c r="D1400" s="286"/>
      <c r="E1400" s="286"/>
      <c r="F1400" s="286"/>
      <c r="G1400" s="286"/>
      <c r="H1400" s="286"/>
      <c r="I1400" s="286"/>
      <c r="J1400" s="286"/>
      <c r="K1400" s="286"/>
      <c r="L1400" s="286"/>
      <c r="M1400" s="286"/>
      <c r="N1400" s="286"/>
      <c r="O1400" s="286"/>
      <c r="P1400" s="286"/>
      <c r="Q1400" s="287"/>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289"/>
    </row>
    <row r="1401" spans="1:45" ht="15" hidden="1" customHeight="1" outlineLevel="1">
      <c r="A1401" s="521">
        <v>6</v>
      </c>
      <c r="B1401" s="424" t="s">
        <v>99</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726</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49">AF1401</f>
        <v>0</v>
      </c>
      <c r="AG1402" s="407">
        <f t="shared" si="3549"/>
        <v>0</v>
      </c>
      <c r="AH1402" s="407">
        <f t="shared" si="3549"/>
        <v>0</v>
      </c>
      <c r="AI1402" s="407">
        <f t="shared" si="3549"/>
        <v>0</v>
      </c>
      <c r="AJ1402" s="407">
        <f t="shared" si="3549"/>
        <v>0</v>
      </c>
      <c r="AK1402" s="407">
        <f t="shared" si="3549"/>
        <v>0</v>
      </c>
      <c r="AL1402" s="407">
        <f t="shared" si="3549"/>
        <v>0</v>
      </c>
      <c r="AM1402" s="407">
        <f t="shared" si="3549"/>
        <v>0</v>
      </c>
      <c r="AN1402" s="407">
        <f t="shared" si="3549"/>
        <v>0</v>
      </c>
      <c r="AO1402" s="407">
        <f t="shared" si="3549"/>
        <v>0</v>
      </c>
      <c r="AP1402" s="407">
        <f t="shared" si="3549"/>
        <v>0</v>
      </c>
      <c r="AQ1402" s="407">
        <f t="shared" si="3549"/>
        <v>0</v>
      </c>
      <c r="AR1402" s="407">
        <f t="shared" si="3549"/>
        <v>0</v>
      </c>
      <c r="AS1402" s="308"/>
    </row>
    <row r="1403" spans="1:45" ht="15" hidden="1" customHeight="1" outlineLevel="1">
      <c r="A1403" s="521"/>
      <c r="B1403" s="307"/>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2"/>
      <c r="AG1403" s="412"/>
      <c r="AH1403" s="412"/>
      <c r="AI1403" s="412"/>
      <c r="AJ1403" s="412"/>
      <c r="AK1403" s="412"/>
      <c r="AL1403" s="412"/>
      <c r="AM1403" s="412"/>
      <c r="AN1403" s="412"/>
      <c r="AO1403" s="412"/>
      <c r="AP1403" s="412"/>
      <c r="AQ1403" s="412"/>
      <c r="AR1403" s="412"/>
      <c r="AS1403" s="310"/>
    </row>
    <row r="1404" spans="1:45" ht="15" hidden="1" customHeight="1" outlineLevel="1">
      <c r="A1404" s="521">
        <v>7</v>
      </c>
      <c r="B1404" s="424" t="s">
        <v>100</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726</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50">AF1404</f>
        <v>0</v>
      </c>
      <c r="AG1405" s="407">
        <f t="shared" si="3550"/>
        <v>0</v>
      </c>
      <c r="AH1405" s="407">
        <f t="shared" si="3550"/>
        <v>0</v>
      </c>
      <c r="AI1405" s="407">
        <f t="shared" si="3550"/>
        <v>0</v>
      </c>
      <c r="AJ1405" s="407">
        <f t="shared" si="3550"/>
        <v>0</v>
      </c>
      <c r="AK1405" s="407">
        <f t="shared" si="3550"/>
        <v>0</v>
      </c>
      <c r="AL1405" s="407">
        <f t="shared" si="3550"/>
        <v>0</v>
      </c>
      <c r="AM1405" s="407">
        <f t="shared" si="3550"/>
        <v>0</v>
      </c>
      <c r="AN1405" s="407">
        <f t="shared" si="3550"/>
        <v>0</v>
      </c>
      <c r="AO1405" s="407">
        <f t="shared" si="3550"/>
        <v>0</v>
      </c>
      <c r="AP1405" s="407">
        <f t="shared" si="3550"/>
        <v>0</v>
      </c>
      <c r="AQ1405" s="407">
        <f t="shared" si="3550"/>
        <v>0</v>
      </c>
      <c r="AR1405" s="407">
        <f t="shared" si="3550"/>
        <v>0</v>
      </c>
      <c r="AS1405" s="308"/>
    </row>
    <row r="1406" spans="1:45" ht="15" hidden="1" customHeight="1" outlineLevel="1">
      <c r="A1406" s="521"/>
      <c r="B1406" s="311"/>
      <c r="C1406" s="309"/>
      <c r="D1406" s="288"/>
      <c r="E1406" s="288"/>
      <c r="F1406" s="288"/>
      <c r="G1406" s="288"/>
      <c r="H1406" s="288"/>
      <c r="I1406" s="288"/>
      <c r="J1406" s="288"/>
      <c r="K1406" s="288"/>
      <c r="L1406" s="288"/>
      <c r="M1406" s="288"/>
      <c r="N1406" s="288"/>
      <c r="O1406" s="288"/>
      <c r="P1406" s="288"/>
      <c r="Q1406" s="288"/>
      <c r="R1406" s="288"/>
      <c r="S1406" s="288"/>
      <c r="T1406" s="288"/>
      <c r="U1406" s="288"/>
      <c r="V1406" s="288"/>
      <c r="W1406" s="288"/>
      <c r="X1406" s="288"/>
      <c r="Y1406" s="288"/>
      <c r="Z1406" s="288"/>
      <c r="AA1406" s="288"/>
      <c r="AB1406" s="288"/>
      <c r="AC1406" s="288"/>
      <c r="AD1406" s="288"/>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8</v>
      </c>
      <c r="B1407" s="424" t="s">
        <v>101</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726</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51">AF1407</f>
        <v>0</v>
      </c>
      <c r="AG1408" s="407">
        <f t="shared" si="3551"/>
        <v>0</v>
      </c>
      <c r="AH1408" s="407">
        <f t="shared" si="3551"/>
        <v>0</v>
      </c>
      <c r="AI1408" s="407">
        <f t="shared" si="3551"/>
        <v>0</v>
      </c>
      <c r="AJ1408" s="407">
        <f t="shared" si="3551"/>
        <v>0</v>
      </c>
      <c r="AK1408" s="407">
        <f t="shared" si="3551"/>
        <v>0</v>
      </c>
      <c r="AL1408" s="407">
        <f t="shared" si="3551"/>
        <v>0</v>
      </c>
      <c r="AM1408" s="407">
        <f t="shared" si="3551"/>
        <v>0</v>
      </c>
      <c r="AN1408" s="407">
        <f t="shared" si="3551"/>
        <v>0</v>
      </c>
      <c r="AO1408" s="407">
        <f t="shared" si="3551"/>
        <v>0</v>
      </c>
      <c r="AP1408" s="407">
        <f t="shared" si="3551"/>
        <v>0</v>
      </c>
      <c r="AQ1408" s="407">
        <f t="shared" si="3551"/>
        <v>0</v>
      </c>
      <c r="AR1408" s="407">
        <f t="shared" si="3551"/>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3"/>
      <c r="AG1409" s="412"/>
      <c r="AH1409" s="412"/>
      <c r="AI1409" s="412"/>
      <c r="AJ1409" s="412"/>
      <c r="AK1409" s="412"/>
      <c r="AL1409" s="412"/>
      <c r="AM1409" s="412"/>
      <c r="AN1409" s="412"/>
      <c r="AO1409" s="412"/>
      <c r="AP1409" s="412"/>
      <c r="AQ1409" s="412"/>
      <c r="AR1409" s="412"/>
      <c r="AS1409" s="310"/>
    </row>
    <row r="1410" spans="1:45" ht="15" hidden="1" customHeight="1" outlineLevel="1">
      <c r="A1410" s="521">
        <v>9</v>
      </c>
      <c r="B1410" s="424" t="s">
        <v>102</v>
      </c>
      <c r="C1410" s="288" t="s">
        <v>25</v>
      </c>
      <c r="D1410" s="292"/>
      <c r="E1410" s="292"/>
      <c r="F1410" s="292"/>
      <c r="G1410" s="292"/>
      <c r="H1410" s="292"/>
      <c r="I1410" s="292"/>
      <c r="J1410" s="292"/>
      <c r="K1410" s="292"/>
      <c r="L1410" s="292"/>
      <c r="M1410" s="292"/>
      <c r="N1410" s="292"/>
      <c r="O1410" s="292"/>
      <c r="P1410" s="292"/>
      <c r="Q1410" s="292">
        <v>12</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726</v>
      </c>
      <c r="C1411" s="288" t="s">
        <v>163</v>
      </c>
      <c r="D1411" s="292"/>
      <c r="E1411" s="292"/>
      <c r="F1411" s="292"/>
      <c r="G1411" s="292"/>
      <c r="H1411" s="292"/>
      <c r="I1411" s="292"/>
      <c r="J1411" s="292"/>
      <c r="K1411" s="292"/>
      <c r="L1411" s="292"/>
      <c r="M1411" s="292"/>
      <c r="N1411" s="292"/>
      <c r="O1411" s="292"/>
      <c r="P1411" s="292"/>
      <c r="Q1411" s="292">
        <f>Q1410</f>
        <v>12</v>
      </c>
      <c r="R1411" s="292"/>
      <c r="S1411" s="292"/>
      <c r="T1411" s="292"/>
      <c r="U1411" s="292"/>
      <c r="V1411" s="292"/>
      <c r="W1411" s="292"/>
      <c r="X1411" s="292"/>
      <c r="Y1411" s="292"/>
      <c r="Z1411" s="292"/>
      <c r="AA1411" s="292"/>
      <c r="AB1411" s="292"/>
      <c r="AC1411" s="292"/>
      <c r="AD1411" s="292"/>
      <c r="AE1411" s="407">
        <f>AE1410</f>
        <v>0</v>
      </c>
      <c r="AF1411" s="407">
        <f t="shared" ref="AF1411:AR1411" si="3552">AF1410</f>
        <v>0</v>
      </c>
      <c r="AG1411" s="407">
        <f t="shared" si="3552"/>
        <v>0</v>
      </c>
      <c r="AH1411" s="407">
        <f t="shared" si="3552"/>
        <v>0</v>
      </c>
      <c r="AI1411" s="407">
        <f t="shared" si="3552"/>
        <v>0</v>
      </c>
      <c r="AJ1411" s="407">
        <f t="shared" si="3552"/>
        <v>0</v>
      </c>
      <c r="AK1411" s="407">
        <f t="shared" si="3552"/>
        <v>0</v>
      </c>
      <c r="AL1411" s="407">
        <f t="shared" si="3552"/>
        <v>0</v>
      </c>
      <c r="AM1411" s="407">
        <f t="shared" si="3552"/>
        <v>0</v>
      </c>
      <c r="AN1411" s="407">
        <f t="shared" si="3552"/>
        <v>0</v>
      </c>
      <c r="AO1411" s="407">
        <f t="shared" si="3552"/>
        <v>0</v>
      </c>
      <c r="AP1411" s="407">
        <f t="shared" si="3552"/>
        <v>0</v>
      </c>
      <c r="AQ1411" s="407">
        <f t="shared" si="3552"/>
        <v>0</v>
      </c>
      <c r="AR1411" s="407">
        <f t="shared" si="3552"/>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2"/>
      <c r="AG1412" s="412"/>
      <c r="AH1412" s="412"/>
      <c r="AI1412" s="412"/>
      <c r="AJ1412" s="412"/>
      <c r="AK1412" s="412"/>
      <c r="AL1412" s="412"/>
      <c r="AM1412" s="412"/>
      <c r="AN1412" s="412"/>
      <c r="AO1412" s="412"/>
      <c r="AP1412" s="412"/>
      <c r="AQ1412" s="412"/>
      <c r="AR1412" s="412"/>
      <c r="AS1412" s="310"/>
    </row>
    <row r="1413" spans="1:45" ht="15" hidden="1" customHeight="1" outlineLevel="1">
      <c r="A1413" s="521">
        <v>10</v>
      </c>
      <c r="B1413" s="424" t="s">
        <v>103</v>
      </c>
      <c r="C1413" s="288" t="s">
        <v>25</v>
      </c>
      <c r="D1413" s="292"/>
      <c r="E1413" s="292"/>
      <c r="F1413" s="292"/>
      <c r="G1413" s="292"/>
      <c r="H1413" s="292"/>
      <c r="I1413" s="292"/>
      <c r="J1413" s="292"/>
      <c r="K1413" s="292"/>
      <c r="L1413" s="292"/>
      <c r="M1413" s="292"/>
      <c r="N1413" s="292"/>
      <c r="O1413" s="292"/>
      <c r="P1413" s="292"/>
      <c r="Q1413" s="292">
        <v>3</v>
      </c>
      <c r="R1413" s="292"/>
      <c r="S1413" s="292"/>
      <c r="T1413" s="292"/>
      <c r="U1413" s="292"/>
      <c r="V1413" s="292"/>
      <c r="W1413" s="292"/>
      <c r="X1413" s="292"/>
      <c r="Y1413" s="292"/>
      <c r="Z1413" s="292"/>
      <c r="AA1413" s="292"/>
      <c r="AB1413" s="292"/>
      <c r="AC1413" s="292"/>
      <c r="AD1413" s="292"/>
      <c r="AE1413" s="411"/>
      <c r="AF1413" s="411"/>
      <c r="AG1413" s="411"/>
      <c r="AH1413" s="411"/>
      <c r="AI1413" s="411"/>
      <c r="AJ1413" s="411"/>
      <c r="AK1413" s="411"/>
      <c r="AL1413" s="411"/>
      <c r="AM1413" s="411"/>
      <c r="AN1413" s="411"/>
      <c r="AO1413" s="411"/>
      <c r="AP1413" s="411"/>
      <c r="AQ1413" s="411"/>
      <c r="AR1413" s="411"/>
      <c r="AS1413" s="293">
        <f>SUM(AE1413:AR1413)</f>
        <v>0</v>
      </c>
    </row>
    <row r="1414" spans="1:45" ht="15" hidden="1" customHeight="1" outlineLevel="1">
      <c r="A1414" s="521"/>
      <c r="B1414" s="291" t="s">
        <v>726</v>
      </c>
      <c r="C1414" s="288" t="s">
        <v>163</v>
      </c>
      <c r="D1414" s="292"/>
      <c r="E1414" s="292"/>
      <c r="F1414" s="292"/>
      <c r="G1414" s="292"/>
      <c r="H1414" s="292"/>
      <c r="I1414" s="292"/>
      <c r="J1414" s="292"/>
      <c r="K1414" s="292"/>
      <c r="L1414" s="292"/>
      <c r="M1414" s="292"/>
      <c r="N1414" s="292"/>
      <c r="O1414" s="292"/>
      <c r="P1414" s="292"/>
      <c r="Q1414" s="292">
        <f>Q1413</f>
        <v>3</v>
      </c>
      <c r="R1414" s="292"/>
      <c r="S1414" s="292"/>
      <c r="T1414" s="292"/>
      <c r="U1414" s="292"/>
      <c r="V1414" s="292"/>
      <c r="W1414" s="292"/>
      <c r="X1414" s="292"/>
      <c r="Y1414" s="292"/>
      <c r="Z1414" s="292"/>
      <c r="AA1414" s="292"/>
      <c r="AB1414" s="292"/>
      <c r="AC1414" s="292"/>
      <c r="AD1414" s="292"/>
      <c r="AE1414" s="407">
        <f>AE1413</f>
        <v>0</v>
      </c>
      <c r="AF1414" s="407">
        <f t="shared" ref="AF1414:AR1414" si="3553">AF1413</f>
        <v>0</v>
      </c>
      <c r="AG1414" s="407">
        <f t="shared" si="3553"/>
        <v>0</v>
      </c>
      <c r="AH1414" s="407">
        <f t="shared" si="3553"/>
        <v>0</v>
      </c>
      <c r="AI1414" s="407">
        <f t="shared" si="3553"/>
        <v>0</v>
      </c>
      <c r="AJ1414" s="407">
        <f t="shared" si="3553"/>
        <v>0</v>
      </c>
      <c r="AK1414" s="407">
        <f t="shared" si="3553"/>
        <v>0</v>
      </c>
      <c r="AL1414" s="407">
        <f t="shared" si="3553"/>
        <v>0</v>
      </c>
      <c r="AM1414" s="407">
        <f t="shared" si="3553"/>
        <v>0</v>
      </c>
      <c r="AN1414" s="407">
        <f t="shared" si="3553"/>
        <v>0</v>
      </c>
      <c r="AO1414" s="407">
        <f t="shared" si="3553"/>
        <v>0</v>
      </c>
      <c r="AP1414" s="407">
        <f t="shared" si="3553"/>
        <v>0</v>
      </c>
      <c r="AQ1414" s="407">
        <f t="shared" si="3553"/>
        <v>0</v>
      </c>
      <c r="AR1414" s="407">
        <f t="shared" si="3553"/>
        <v>0</v>
      </c>
      <c r="AS1414" s="308"/>
    </row>
    <row r="1415" spans="1:45" ht="15" hidden="1" customHeight="1" outlineLevel="1">
      <c r="A1415" s="521"/>
      <c r="B1415" s="311"/>
      <c r="C1415" s="309"/>
      <c r="D1415" s="313"/>
      <c r="E1415" s="313"/>
      <c r="F1415" s="313"/>
      <c r="G1415" s="313"/>
      <c r="H1415" s="313"/>
      <c r="I1415" s="313"/>
      <c r="J1415" s="313"/>
      <c r="K1415" s="313"/>
      <c r="L1415" s="313"/>
      <c r="M1415" s="313"/>
      <c r="N1415" s="313"/>
      <c r="O1415" s="313"/>
      <c r="P1415" s="313"/>
      <c r="Q1415" s="288"/>
      <c r="R1415" s="313"/>
      <c r="S1415" s="313"/>
      <c r="T1415" s="313"/>
      <c r="U1415" s="313"/>
      <c r="V1415" s="313"/>
      <c r="W1415" s="313"/>
      <c r="X1415" s="313"/>
      <c r="Y1415" s="313"/>
      <c r="Z1415" s="313"/>
      <c r="AA1415" s="313"/>
      <c r="AB1415" s="313"/>
      <c r="AC1415" s="313"/>
      <c r="AD1415" s="313"/>
      <c r="AE1415" s="412"/>
      <c r="AF1415" s="413"/>
      <c r="AG1415" s="412"/>
      <c r="AH1415" s="412"/>
      <c r="AI1415" s="412"/>
      <c r="AJ1415" s="412"/>
      <c r="AK1415" s="412"/>
      <c r="AL1415" s="412"/>
      <c r="AM1415" s="412"/>
      <c r="AN1415" s="412"/>
      <c r="AO1415" s="412"/>
      <c r="AP1415" s="412"/>
      <c r="AQ1415" s="412"/>
      <c r="AR1415" s="412"/>
      <c r="AS1415" s="310"/>
    </row>
    <row r="1416" spans="1:45" ht="15" hidden="1" customHeight="1" outlineLevel="1">
      <c r="A1416" s="521"/>
      <c r="B1416" s="285" t="s">
        <v>10</v>
      </c>
      <c r="C1416" s="286"/>
      <c r="D1416" s="286"/>
      <c r="E1416" s="286"/>
      <c r="F1416" s="286"/>
      <c r="G1416" s="286"/>
      <c r="H1416" s="286"/>
      <c r="I1416" s="286"/>
      <c r="J1416" s="286"/>
      <c r="K1416" s="286"/>
      <c r="L1416" s="286"/>
      <c r="M1416" s="286"/>
      <c r="N1416" s="286"/>
      <c r="O1416" s="286"/>
      <c r="P1416" s="286"/>
      <c r="Q1416" s="287"/>
      <c r="R1416" s="286"/>
      <c r="S1416" s="286"/>
      <c r="T1416" s="286"/>
      <c r="U1416" s="286"/>
      <c r="V1416" s="286"/>
      <c r="W1416" s="286"/>
      <c r="X1416" s="286"/>
      <c r="Y1416" s="286"/>
      <c r="Z1416" s="286"/>
      <c r="AA1416" s="286"/>
      <c r="AB1416" s="286"/>
      <c r="AC1416" s="286"/>
      <c r="AD1416" s="286"/>
      <c r="AE1416" s="410"/>
      <c r="AF1416" s="410"/>
      <c r="AG1416" s="410"/>
      <c r="AH1416" s="410"/>
      <c r="AI1416" s="410"/>
      <c r="AJ1416" s="410"/>
      <c r="AK1416" s="410"/>
      <c r="AL1416" s="410"/>
      <c r="AM1416" s="410"/>
      <c r="AN1416" s="410"/>
      <c r="AO1416" s="410"/>
      <c r="AP1416" s="410"/>
      <c r="AQ1416" s="410"/>
      <c r="AR1416" s="410"/>
      <c r="AS1416" s="289"/>
    </row>
    <row r="1417" spans="1:45" ht="15" hidden="1" customHeight="1" outlineLevel="1">
      <c r="A1417" s="521">
        <v>11</v>
      </c>
      <c r="B1417" s="424" t="s">
        <v>104</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22"/>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726</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54">AF1417</f>
        <v>0</v>
      </c>
      <c r="AG1418" s="407">
        <f t="shared" si="3554"/>
        <v>0</v>
      </c>
      <c r="AH1418" s="407">
        <f t="shared" si="3554"/>
        <v>0</v>
      </c>
      <c r="AI1418" s="407">
        <f t="shared" si="3554"/>
        <v>0</v>
      </c>
      <c r="AJ1418" s="407">
        <f t="shared" si="3554"/>
        <v>0</v>
      </c>
      <c r="AK1418" s="407">
        <f t="shared" si="3554"/>
        <v>0</v>
      </c>
      <c r="AL1418" s="407">
        <f t="shared" si="3554"/>
        <v>0</v>
      </c>
      <c r="AM1418" s="407">
        <f t="shared" si="3554"/>
        <v>0</v>
      </c>
      <c r="AN1418" s="407">
        <f t="shared" si="3554"/>
        <v>0</v>
      </c>
      <c r="AO1418" s="407">
        <f t="shared" si="3554"/>
        <v>0</v>
      </c>
      <c r="AP1418" s="407">
        <f t="shared" si="3554"/>
        <v>0</v>
      </c>
      <c r="AQ1418" s="407">
        <f t="shared" si="3554"/>
        <v>0</v>
      </c>
      <c r="AR1418" s="407">
        <f t="shared" si="3554"/>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08"/>
      <c r="AF1419" s="417"/>
      <c r="AG1419" s="417"/>
      <c r="AH1419" s="417"/>
      <c r="AI1419" s="417"/>
      <c r="AJ1419" s="417"/>
      <c r="AK1419" s="417"/>
      <c r="AL1419" s="417"/>
      <c r="AM1419" s="417"/>
      <c r="AN1419" s="417"/>
      <c r="AO1419" s="417"/>
      <c r="AP1419" s="417"/>
      <c r="AQ1419" s="417"/>
      <c r="AR1419" s="417"/>
      <c r="AS1419" s="303"/>
    </row>
    <row r="1420" spans="1:45" ht="28.5" hidden="1" customHeight="1" outlineLevel="1">
      <c r="A1420" s="521">
        <v>12</v>
      </c>
      <c r="B1420" s="424" t="s">
        <v>105</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726</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55">AF1420</f>
        <v>0</v>
      </c>
      <c r="AG1421" s="407">
        <f t="shared" si="3555"/>
        <v>0</v>
      </c>
      <c r="AH1421" s="407">
        <f t="shared" si="3555"/>
        <v>0</v>
      </c>
      <c r="AI1421" s="407">
        <f t="shared" si="3555"/>
        <v>0</v>
      </c>
      <c r="AJ1421" s="407">
        <f t="shared" si="3555"/>
        <v>0</v>
      </c>
      <c r="AK1421" s="407">
        <f t="shared" si="3555"/>
        <v>0</v>
      </c>
      <c r="AL1421" s="407">
        <f t="shared" si="3555"/>
        <v>0</v>
      </c>
      <c r="AM1421" s="407">
        <f t="shared" si="3555"/>
        <v>0</v>
      </c>
      <c r="AN1421" s="407">
        <f t="shared" si="3555"/>
        <v>0</v>
      </c>
      <c r="AO1421" s="407">
        <f t="shared" si="3555"/>
        <v>0</v>
      </c>
      <c r="AP1421" s="407">
        <f t="shared" si="3555"/>
        <v>0</v>
      </c>
      <c r="AQ1421" s="407">
        <f t="shared" si="3555"/>
        <v>0</v>
      </c>
      <c r="AR1421" s="407">
        <f t="shared" si="3555"/>
        <v>0</v>
      </c>
      <c r="AS1421" s="294"/>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18"/>
      <c r="AF1422" s="418"/>
      <c r="AG1422" s="408"/>
      <c r="AH1422" s="408"/>
      <c r="AI1422" s="408"/>
      <c r="AJ1422" s="408"/>
      <c r="AK1422" s="408"/>
      <c r="AL1422" s="408"/>
      <c r="AM1422" s="408"/>
      <c r="AN1422" s="408"/>
      <c r="AO1422" s="408"/>
      <c r="AP1422" s="408"/>
      <c r="AQ1422" s="408"/>
      <c r="AR1422" s="408"/>
      <c r="AS1422" s="303"/>
    </row>
    <row r="1423" spans="1:45" ht="15" hidden="1" customHeight="1" outlineLevel="1">
      <c r="A1423" s="521">
        <v>13</v>
      </c>
      <c r="B1423" s="424" t="s">
        <v>106</v>
      </c>
      <c r="C1423" s="288" t="s">
        <v>25</v>
      </c>
      <c r="D1423" s="292"/>
      <c r="E1423" s="292"/>
      <c r="F1423" s="292"/>
      <c r="G1423" s="292"/>
      <c r="H1423" s="292"/>
      <c r="I1423" s="292"/>
      <c r="J1423" s="292"/>
      <c r="K1423" s="292"/>
      <c r="L1423" s="292"/>
      <c r="M1423" s="292"/>
      <c r="N1423" s="292"/>
      <c r="O1423" s="292"/>
      <c r="P1423" s="292"/>
      <c r="Q1423" s="292">
        <v>12</v>
      </c>
      <c r="R1423" s="292"/>
      <c r="S1423" s="292"/>
      <c r="T1423" s="292"/>
      <c r="U1423" s="292"/>
      <c r="V1423" s="292"/>
      <c r="W1423" s="292"/>
      <c r="X1423" s="292"/>
      <c r="Y1423" s="292"/>
      <c r="Z1423" s="292"/>
      <c r="AA1423" s="292"/>
      <c r="AB1423" s="292"/>
      <c r="AC1423" s="292"/>
      <c r="AD1423" s="292"/>
      <c r="AE1423" s="406"/>
      <c r="AF1423" s="411"/>
      <c r="AG1423" s="411"/>
      <c r="AH1423" s="411"/>
      <c r="AI1423" s="411"/>
      <c r="AJ1423" s="411"/>
      <c r="AK1423" s="411"/>
      <c r="AL1423" s="411"/>
      <c r="AM1423" s="411"/>
      <c r="AN1423" s="411"/>
      <c r="AO1423" s="411"/>
      <c r="AP1423" s="411"/>
      <c r="AQ1423" s="411"/>
      <c r="AR1423" s="411"/>
      <c r="AS1423" s="293">
        <f>SUM(AE1423:AR1423)</f>
        <v>0</v>
      </c>
    </row>
    <row r="1424" spans="1:45" ht="15" hidden="1" customHeight="1" outlineLevel="1">
      <c r="A1424" s="521"/>
      <c r="B1424" s="291" t="s">
        <v>726</v>
      </c>
      <c r="C1424" s="288" t="s">
        <v>163</v>
      </c>
      <c r="D1424" s="292"/>
      <c r="E1424" s="292"/>
      <c r="F1424" s="292"/>
      <c r="G1424" s="292"/>
      <c r="H1424" s="292"/>
      <c r="I1424" s="292"/>
      <c r="J1424" s="292"/>
      <c r="K1424" s="292"/>
      <c r="L1424" s="292"/>
      <c r="M1424" s="292"/>
      <c r="N1424" s="292"/>
      <c r="O1424" s="292"/>
      <c r="P1424" s="292"/>
      <c r="Q1424" s="292">
        <f>Q1423</f>
        <v>12</v>
      </c>
      <c r="R1424" s="292"/>
      <c r="S1424" s="292"/>
      <c r="T1424" s="292"/>
      <c r="U1424" s="292"/>
      <c r="V1424" s="292"/>
      <c r="W1424" s="292"/>
      <c r="X1424" s="292"/>
      <c r="Y1424" s="292"/>
      <c r="Z1424" s="292"/>
      <c r="AA1424" s="292"/>
      <c r="AB1424" s="292"/>
      <c r="AC1424" s="292"/>
      <c r="AD1424" s="292"/>
      <c r="AE1424" s="407">
        <f>AE1423</f>
        <v>0</v>
      </c>
      <c r="AF1424" s="407">
        <f t="shared" ref="AF1424:AR1424" si="3556">AF1423</f>
        <v>0</v>
      </c>
      <c r="AG1424" s="407">
        <f t="shared" si="3556"/>
        <v>0</v>
      </c>
      <c r="AH1424" s="407">
        <f t="shared" si="3556"/>
        <v>0</v>
      </c>
      <c r="AI1424" s="407">
        <f t="shared" si="3556"/>
        <v>0</v>
      </c>
      <c r="AJ1424" s="407">
        <f t="shared" si="3556"/>
        <v>0</v>
      </c>
      <c r="AK1424" s="407">
        <f t="shared" si="3556"/>
        <v>0</v>
      </c>
      <c r="AL1424" s="407">
        <f t="shared" si="3556"/>
        <v>0</v>
      </c>
      <c r="AM1424" s="407">
        <f t="shared" si="3556"/>
        <v>0</v>
      </c>
      <c r="AN1424" s="407">
        <f t="shared" si="3556"/>
        <v>0</v>
      </c>
      <c r="AO1424" s="407">
        <f t="shared" si="3556"/>
        <v>0</v>
      </c>
      <c r="AP1424" s="407">
        <f t="shared" si="3556"/>
        <v>0</v>
      </c>
      <c r="AQ1424" s="407">
        <f t="shared" si="3556"/>
        <v>0</v>
      </c>
      <c r="AR1424" s="407">
        <f t="shared" si="3556"/>
        <v>0</v>
      </c>
      <c r="AS1424" s="303"/>
    </row>
    <row r="1425" spans="1:46" ht="15" hidden="1" customHeight="1" outlineLevel="1">
      <c r="A1425" s="521"/>
      <c r="B1425" s="312"/>
      <c r="C1425" s="302"/>
      <c r="D1425" s="288"/>
      <c r="E1425" s="288"/>
      <c r="F1425" s="288"/>
      <c r="G1425" s="288"/>
      <c r="H1425" s="288"/>
      <c r="I1425" s="288"/>
      <c r="J1425" s="288"/>
      <c r="K1425" s="288"/>
      <c r="L1425" s="288"/>
      <c r="M1425" s="288"/>
      <c r="N1425" s="288"/>
      <c r="O1425" s="288"/>
      <c r="P1425" s="288"/>
      <c r="Q1425" s="288"/>
      <c r="R1425" s="288"/>
      <c r="S1425" s="288"/>
      <c r="T1425" s="288"/>
      <c r="U1425" s="288"/>
      <c r="V1425" s="288"/>
      <c r="W1425" s="288"/>
      <c r="X1425" s="288"/>
      <c r="Y1425" s="288"/>
      <c r="Z1425" s="288"/>
      <c r="AA1425" s="288"/>
      <c r="AB1425" s="288"/>
      <c r="AC1425" s="288"/>
      <c r="AD1425" s="288"/>
      <c r="AE1425" s="408"/>
      <c r="AF1425" s="408"/>
      <c r="AG1425" s="408"/>
      <c r="AH1425" s="408"/>
      <c r="AI1425" s="408"/>
      <c r="AJ1425" s="408"/>
      <c r="AK1425" s="408"/>
      <c r="AL1425" s="408"/>
      <c r="AM1425" s="408"/>
      <c r="AN1425" s="408"/>
      <c r="AO1425" s="408"/>
      <c r="AP1425" s="408"/>
      <c r="AQ1425" s="408"/>
      <c r="AR1425" s="408"/>
      <c r="AS1425" s="303"/>
    </row>
    <row r="1426" spans="1:46" ht="15" hidden="1" customHeight="1" outlineLevel="1">
      <c r="A1426" s="521"/>
      <c r="B1426" s="285" t="s">
        <v>107</v>
      </c>
      <c r="C1426" s="286"/>
      <c r="D1426" s="287"/>
      <c r="E1426" s="287"/>
      <c r="F1426" s="287"/>
      <c r="G1426" s="287"/>
      <c r="H1426" s="287"/>
      <c r="I1426" s="287"/>
      <c r="J1426" s="287"/>
      <c r="K1426" s="287"/>
      <c r="L1426" s="287"/>
      <c r="M1426" s="287"/>
      <c r="N1426" s="287"/>
      <c r="O1426" s="287"/>
      <c r="P1426" s="287"/>
      <c r="Q1426" s="287"/>
      <c r="R1426" s="287"/>
      <c r="S1426" s="286"/>
      <c r="T1426" s="286"/>
      <c r="U1426" s="286"/>
      <c r="V1426" s="286"/>
      <c r="W1426" s="286"/>
      <c r="X1426" s="286"/>
      <c r="Y1426" s="286"/>
      <c r="Z1426" s="286"/>
      <c r="AA1426" s="286"/>
      <c r="AB1426" s="286"/>
      <c r="AC1426" s="286"/>
      <c r="AD1426" s="286"/>
      <c r="AE1426" s="410"/>
      <c r="AF1426" s="410"/>
      <c r="AG1426" s="410"/>
      <c r="AH1426" s="410"/>
      <c r="AI1426" s="410"/>
      <c r="AJ1426" s="410"/>
      <c r="AK1426" s="410"/>
      <c r="AL1426" s="410"/>
      <c r="AM1426" s="410"/>
      <c r="AN1426" s="410"/>
      <c r="AO1426" s="410"/>
      <c r="AP1426" s="410"/>
      <c r="AQ1426" s="410"/>
      <c r="AR1426" s="410"/>
      <c r="AS1426" s="289"/>
    </row>
    <row r="1427" spans="1:46" ht="15" hidden="1" customHeight="1" outlineLevel="1">
      <c r="A1427" s="521">
        <v>14</v>
      </c>
      <c r="B1427" s="312" t="s">
        <v>108</v>
      </c>
      <c r="C1427" s="288" t="s">
        <v>25</v>
      </c>
      <c r="D1427" s="292"/>
      <c r="E1427" s="292"/>
      <c r="F1427" s="292"/>
      <c r="G1427" s="292"/>
      <c r="H1427" s="292"/>
      <c r="I1427" s="292"/>
      <c r="J1427" s="292"/>
      <c r="K1427" s="292"/>
      <c r="L1427" s="292"/>
      <c r="M1427" s="292"/>
      <c r="N1427" s="292"/>
      <c r="O1427" s="292"/>
      <c r="P1427" s="292"/>
      <c r="Q1427" s="292">
        <v>12</v>
      </c>
      <c r="R1427" s="292"/>
      <c r="S1427" s="292"/>
      <c r="T1427" s="292"/>
      <c r="U1427" s="292"/>
      <c r="V1427" s="292"/>
      <c r="W1427" s="292"/>
      <c r="X1427" s="292"/>
      <c r="Y1427" s="292"/>
      <c r="Z1427" s="292"/>
      <c r="AA1427" s="292"/>
      <c r="AB1427" s="292"/>
      <c r="AC1427" s="292"/>
      <c r="AD1427" s="292"/>
      <c r="AE1427" s="406"/>
      <c r="AF1427" s="406"/>
      <c r="AG1427" s="406"/>
      <c r="AH1427" s="406"/>
      <c r="AI1427" s="406"/>
      <c r="AJ1427" s="406"/>
      <c r="AK1427" s="406"/>
      <c r="AL1427" s="406"/>
      <c r="AM1427" s="406"/>
      <c r="AN1427" s="406"/>
      <c r="AO1427" s="406"/>
      <c r="AP1427" s="406"/>
      <c r="AQ1427" s="406"/>
      <c r="AR1427" s="406"/>
      <c r="AS1427" s="293">
        <f>SUM(AE1427:AR1427)</f>
        <v>0</v>
      </c>
    </row>
    <row r="1428" spans="1:46" ht="15" hidden="1" customHeight="1" outlineLevel="1">
      <c r="A1428" s="521"/>
      <c r="B1428" s="291" t="s">
        <v>726</v>
      </c>
      <c r="C1428" s="288" t="s">
        <v>163</v>
      </c>
      <c r="D1428" s="292"/>
      <c r="E1428" s="292"/>
      <c r="F1428" s="292"/>
      <c r="G1428" s="292"/>
      <c r="H1428" s="292"/>
      <c r="I1428" s="292"/>
      <c r="J1428" s="292"/>
      <c r="K1428" s="292"/>
      <c r="L1428" s="292"/>
      <c r="M1428" s="292"/>
      <c r="N1428" s="292"/>
      <c r="O1428" s="292"/>
      <c r="P1428" s="292"/>
      <c r="Q1428" s="292">
        <f>Q1427</f>
        <v>12</v>
      </c>
      <c r="R1428" s="292"/>
      <c r="S1428" s="292"/>
      <c r="T1428" s="292"/>
      <c r="U1428" s="292"/>
      <c r="V1428" s="292"/>
      <c r="W1428" s="292"/>
      <c r="X1428" s="292"/>
      <c r="Y1428" s="292"/>
      <c r="Z1428" s="292"/>
      <c r="AA1428" s="292"/>
      <c r="AB1428" s="292"/>
      <c r="AC1428" s="292"/>
      <c r="AD1428" s="292"/>
      <c r="AE1428" s="407">
        <f>AE1427</f>
        <v>0</v>
      </c>
      <c r="AF1428" s="407">
        <f t="shared" ref="AF1428:AR1428" si="3557">AF1427</f>
        <v>0</v>
      </c>
      <c r="AG1428" s="407">
        <f t="shared" si="3557"/>
        <v>0</v>
      </c>
      <c r="AH1428" s="407">
        <f t="shared" si="3557"/>
        <v>0</v>
      </c>
      <c r="AI1428" s="407">
        <f t="shared" si="3557"/>
        <v>0</v>
      </c>
      <c r="AJ1428" s="407">
        <f t="shared" si="3557"/>
        <v>0</v>
      </c>
      <c r="AK1428" s="407">
        <f t="shared" si="3557"/>
        <v>0</v>
      </c>
      <c r="AL1428" s="407">
        <f t="shared" si="3557"/>
        <v>0</v>
      </c>
      <c r="AM1428" s="407">
        <f t="shared" si="3557"/>
        <v>0</v>
      </c>
      <c r="AN1428" s="407">
        <f t="shared" si="3557"/>
        <v>0</v>
      </c>
      <c r="AO1428" s="407">
        <f t="shared" si="3557"/>
        <v>0</v>
      </c>
      <c r="AP1428" s="407">
        <f t="shared" si="3557"/>
        <v>0</v>
      </c>
      <c r="AQ1428" s="407">
        <f t="shared" si="3557"/>
        <v>0</v>
      </c>
      <c r="AR1428" s="407">
        <f t="shared" si="3557"/>
        <v>0</v>
      </c>
      <c r="AS1428" s="294"/>
    </row>
    <row r="1429" spans="1:46" ht="15" hidden="1" customHeight="1" outlineLevel="1">
      <c r="A1429" s="521"/>
      <c r="B1429" s="312"/>
      <c r="C1429" s="302"/>
      <c r="D1429" s="288"/>
      <c r="E1429" s="288"/>
      <c r="F1429" s="288"/>
      <c r="G1429" s="288"/>
      <c r="H1429" s="288"/>
      <c r="I1429" s="288"/>
      <c r="J1429" s="288"/>
      <c r="K1429" s="288"/>
      <c r="L1429" s="288"/>
      <c r="M1429" s="288"/>
      <c r="N1429" s="288"/>
      <c r="O1429" s="288"/>
      <c r="P1429" s="288"/>
      <c r="Q1429" s="464"/>
      <c r="R1429" s="288"/>
      <c r="S1429" s="288"/>
      <c r="T1429" s="288"/>
      <c r="U1429" s="288"/>
      <c r="V1429" s="288"/>
      <c r="W1429" s="288"/>
      <c r="X1429" s="288"/>
      <c r="Y1429" s="288"/>
      <c r="Z1429" s="288"/>
      <c r="AA1429" s="288"/>
      <c r="AB1429" s="288"/>
      <c r="AC1429" s="288"/>
      <c r="AD1429" s="288"/>
      <c r="AE1429" s="408"/>
      <c r="AF1429" s="408"/>
      <c r="AG1429" s="408"/>
      <c r="AH1429" s="408"/>
      <c r="AI1429" s="408"/>
      <c r="AJ1429" s="408"/>
      <c r="AK1429" s="408"/>
      <c r="AL1429" s="408"/>
      <c r="AM1429" s="408"/>
      <c r="AN1429" s="408"/>
      <c r="AO1429" s="408"/>
      <c r="AP1429" s="408"/>
      <c r="AQ1429" s="408"/>
      <c r="AR1429" s="408"/>
      <c r="AS1429" s="298"/>
      <c r="AT1429" s="616"/>
    </row>
    <row r="1430" spans="1:46" s="306" customFormat="1" ht="15.6" hidden="1" outlineLevel="1">
      <c r="A1430" s="521"/>
      <c r="B1430" s="285" t="s">
        <v>487</v>
      </c>
      <c r="C1430" s="288"/>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12"/>
      <c r="AL1430" s="412"/>
      <c r="AM1430" s="412"/>
      <c r="AN1430" s="412"/>
      <c r="AO1430" s="412"/>
      <c r="AP1430" s="412"/>
      <c r="AQ1430" s="412"/>
      <c r="AR1430" s="412"/>
      <c r="AS1430" s="506"/>
      <c r="AT1430" s="617"/>
    </row>
    <row r="1431" spans="1:46" ht="15" hidden="1" outlineLevel="1">
      <c r="A1431" s="521">
        <v>15</v>
      </c>
      <c r="B1431" s="291" t="s">
        <v>492</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618">
        <f>SUM(AE1431:AR1431)</f>
        <v>0</v>
      </c>
      <c r="AT1431" s="616"/>
    </row>
    <row r="1432" spans="1:46" ht="15" hidden="1" outlineLevel="1">
      <c r="A1432" s="521"/>
      <c r="B1432" s="291" t="s">
        <v>726</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AF1431</f>
        <v>0</v>
      </c>
      <c r="AG1432" s="407">
        <f t="shared" ref="AG1432:AI1432" si="3558">AG1431</f>
        <v>0</v>
      </c>
      <c r="AH1432" s="407">
        <f t="shared" si="3558"/>
        <v>0</v>
      </c>
      <c r="AI1432" s="407">
        <f t="shared" si="3558"/>
        <v>0</v>
      </c>
      <c r="AJ1432" s="407">
        <f>AJ1431</f>
        <v>0</v>
      </c>
      <c r="AK1432" s="407">
        <f t="shared" ref="AK1432:AR1432" si="3559">AK1431</f>
        <v>0</v>
      </c>
      <c r="AL1432" s="407">
        <f t="shared" si="3559"/>
        <v>0</v>
      </c>
      <c r="AM1432" s="407">
        <f t="shared" si="3559"/>
        <v>0</v>
      </c>
      <c r="AN1432" s="407">
        <f t="shared" si="3559"/>
        <v>0</v>
      </c>
      <c r="AO1432" s="407">
        <f t="shared" si="3559"/>
        <v>0</v>
      </c>
      <c r="AP1432" s="407">
        <f t="shared" si="3559"/>
        <v>0</v>
      </c>
      <c r="AQ1432" s="407">
        <f t="shared" si="3559"/>
        <v>0</v>
      </c>
      <c r="AR1432" s="407">
        <f t="shared" si="3559"/>
        <v>0</v>
      </c>
      <c r="AS1432" s="294"/>
    </row>
    <row r="1433" spans="1:46" ht="15" hidden="1" outlineLevel="1">
      <c r="A1433" s="521"/>
      <c r="B1433" s="312"/>
      <c r="C1433" s="302"/>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08"/>
      <c r="AL1433" s="408"/>
      <c r="AM1433" s="408"/>
      <c r="AN1433" s="408"/>
      <c r="AO1433" s="408"/>
      <c r="AP1433" s="408"/>
      <c r="AQ1433" s="408"/>
      <c r="AR1433" s="408"/>
      <c r="AS1433" s="303"/>
    </row>
    <row r="1434" spans="1:46" s="280" customFormat="1" ht="15" hidden="1" outlineLevel="1">
      <c r="A1434" s="521">
        <v>16</v>
      </c>
      <c r="B1434" s="321" t="s">
        <v>488</v>
      </c>
      <c r="C1434" s="288" t="s">
        <v>25</v>
      </c>
      <c r="D1434" s="292"/>
      <c r="E1434" s="292"/>
      <c r="F1434" s="292"/>
      <c r="G1434" s="292"/>
      <c r="H1434" s="292"/>
      <c r="I1434" s="292"/>
      <c r="J1434" s="292"/>
      <c r="K1434" s="292"/>
      <c r="L1434" s="292"/>
      <c r="M1434" s="292"/>
      <c r="N1434" s="292"/>
      <c r="O1434" s="292"/>
      <c r="P1434" s="292"/>
      <c r="Q1434" s="292">
        <v>0</v>
      </c>
      <c r="R1434" s="292"/>
      <c r="S1434" s="292"/>
      <c r="T1434" s="292"/>
      <c r="U1434" s="292"/>
      <c r="V1434" s="292"/>
      <c r="W1434" s="292"/>
      <c r="X1434" s="292"/>
      <c r="Y1434" s="292"/>
      <c r="Z1434" s="292"/>
      <c r="AA1434" s="292"/>
      <c r="AB1434" s="292"/>
      <c r="AC1434" s="292"/>
      <c r="AD1434" s="292"/>
      <c r="AE1434" s="406"/>
      <c r="AF1434" s="406"/>
      <c r="AG1434" s="406"/>
      <c r="AH1434" s="406"/>
      <c r="AI1434" s="406"/>
      <c r="AJ1434" s="406"/>
      <c r="AK1434" s="406"/>
      <c r="AL1434" s="406"/>
      <c r="AM1434" s="406"/>
      <c r="AN1434" s="406"/>
      <c r="AO1434" s="406"/>
      <c r="AP1434" s="406"/>
      <c r="AQ1434" s="406"/>
      <c r="AR1434" s="406"/>
      <c r="AS1434" s="293">
        <f>SUM(AE1434:AR1434)</f>
        <v>0</v>
      </c>
    </row>
    <row r="1435" spans="1:46" s="280" customFormat="1" ht="15" hidden="1" outlineLevel="1">
      <c r="A1435" s="521"/>
      <c r="B1435" s="291" t="s">
        <v>726</v>
      </c>
      <c r="C1435" s="288" t="s">
        <v>163</v>
      </c>
      <c r="D1435" s="292"/>
      <c r="E1435" s="292"/>
      <c r="F1435" s="292"/>
      <c r="G1435" s="292"/>
      <c r="H1435" s="292"/>
      <c r="I1435" s="292"/>
      <c r="J1435" s="292"/>
      <c r="K1435" s="292"/>
      <c r="L1435" s="292"/>
      <c r="M1435" s="292"/>
      <c r="N1435" s="292"/>
      <c r="O1435" s="292"/>
      <c r="P1435" s="292"/>
      <c r="Q1435" s="292">
        <f>Q1434</f>
        <v>0</v>
      </c>
      <c r="R1435" s="292"/>
      <c r="S1435" s="292"/>
      <c r="T1435" s="292"/>
      <c r="U1435" s="292"/>
      <c r="V1435" s="292"/>
      <c r="W1435" s="292"/>
      <c r="X1435" s="292"/>
      <c r="Y1435" s="292"/>
      <c r="Z1435" s="292"/>
      <c r="AA1435" s="292"/>
      <c r="AB1435" s="292"/>
      <c r="AC1435" s="292"/>
      <c r="AD1435" s="292"/>
      <c r="AE1435" s="407">
        <f>AE1434</f>
        <v>0</v>
      </c>
      <c r="AF1435" s="407">
        <f t="shared" ref="AF1435:AQ1435" si="3560">AF1434</f>
        <v>0</v>
      </c>
      <c r="AG1435" s="407">
        <f t="shared" si="3560"/>
        <v>0</v>
      </c>
      <c r="AH1435" s="407">
        <f t="shared" si="3560"/>
        <v>0</v>
      </c>
      <c r="AI1435" s="407">
        <f t="shared" si="3560"/>
        <v>0</v>
      </c>
      <c r="AJ1435" s="407">
        <f t="shared" si="3560"/>
        <v>0</v>
      </c>
      <c r="AK1435" s="407">
        <f t="shared" si="3560"/>
        <v>0</v>
      </c>
      <c r="AL1435" s="407">
        <f t="shared" si="3560"/>
        <v>0</v>
      </c>
      <c r="AM1435" s="407">
        <f t="shared" si="3560"/>
        <v>0</v>
      </c>
      <c r="AN1435" s="407">
        <f t="shared" si="3560"/>
        <v>0</v>
      </c>
      <c r="AO1435" s="407">
        <f t="shared" si="3560"/>
        <v>0</v>
      </c>
      <c r="AP1435" s="407">
        <f t="shared" si="3560"/>
        <v>0</v>
      </c>
      <c r="AQ1435" s="407">
        <f t="shared" si="3560"/>
        <v>0</v>
      </c>
      <c r="AR1435" s="407">
        <f>AR1434</f>
        <v>0</v>
      </c>
      <c r="AS1435" s="294"/>
    </row>
    <row r="1436" spans="1:46" s="280" customFormat="1" ht="15" hidden="1" outlineLevel="1">
      <c r="A1436" s="521"/>
      <c r="B1436" s="321"/>
      <c r="C1436" s="288"/>
      <c r="D1436" s="288"/>
      <c r="E1436" s="288"/>
      <c r="F1436" s="288"/>
      <c r="G1436" s="288"/>
      <c r="H1436" s="288"/>
      <c r="I1436" s="288"/>
      <c r="J1436" s="288"/>
      <c r="K1436" s="288"/>
      <c r="L1436" s="288"/>
      <c r="M1436" s="288"/>
      <c r="N1436" s="288"/>
      <c r="O1436" s="288"/>
      <c r="P1436" s="288"/>
      <c r="Q1436" s="288"/>
      <c r="R1436" s="288"/>
      <c r="S1436" s="288"/>
      <c r="T1436" s="288"/>
      <c r="U1436" s="288"/>
      <c r="V1436" s="288"/>
      <c r="W1436" s="288"/>
      <c r="X1436" s="288"/>
      <c r="Y1436" s="288"/>
      <c r="Z1436" s="288"/>
      <c r="AA1436" s="288"/>
      <c r="AB1436" s="288"/>
      <c r="AC1436" s="288"/>
      <c r="AD1436" s="288"/>
      <c r="AE1436" s="408"/>
      <c r="AF1436" s="408"/>
      <c r="AG1436" s="408"/>
      <c r="AH1436" s="408"/>
      <c r="AI1436" s="408"/>
      <c r="AJ1436" s="408"/>
      <c r="AK1436" s="412"/>
      <c r="AL1436" s="412"/>
      <c r="AM1436" s="412"/>
      <c r="AN1436" s="412"/>
      <c r="AO1436" s="412"/>
      <c r="AP1436" s="412"/>
      <c r="AQ1436" s="412"/>
      <c r="AR1436" s="412"/>
      <c r="AS1436" s="310"/>
    </row>
    <row r="1437" spans="1:46" ht="15.6" hidden="1" outlineLevel="1">
      <c r="A1437" s="521"/>
      <c r="B1437" s="508" t="s">
        <v>493</v>
      </c>
      <c r="C1437" s="317"/>
      <c r="D1437" s="287"/>
      <c r="E1437" s="286"/>
      <c r="F1437" s="286"/>
      <c r="G1437" s="286"/>
      <c r="H1437" s="286"/>
      <c r="I1437" s="286"/>
      <c r="J1437" s="286"/>
      <c r="K1437" s="286"/>
      <c r="L1437" s="286"/>
      <c r="M1437" s="286"/>
      <c r="N1437" s="286"/>
      <c r="O1437" s="286"/>
      <c r="P1437" s="286"/>
      <c r="Q1437" s="287"/>
      <c r="R1437" s="286"/>
      <c r="S1437" s="286"/>
      <c r="T1437" s="286"/>
      <c r="U1437" s="286"/>
      <c r="V1437" s="286"/>
      <c r="W1437" s="286"/>
      <c r="X1437" s="286"/>
      <c r="Y1437" s="286"/>
      <c r="Z1437" s="286"/>
      <c r="AA1437" s="286"/>
      <c r="AB1437" s="286"/>
      <c r="AC1437" s="286"/>
      <c r="AD1437" s="286"/>
      <c r="AE1437" s="410"/>
      <c r="AF1437" s="410"/>
      <c r="AG1437" s="410"/>
      <c r="AH1437" s="410"/>
      <c r="AI1437" s="410"/>
      <c r="AJ1437" s="410"/>
      <c r="AK1437" s="410"/>
      <c r="AL1437" s="410"/>
      <c r="AM1437" s="410"/>
      <c r="AN1437" s="410"/>
      <c r="AO1437" s="410"/>
      <c r="AP1437" s="410"/>
      <c r="AQ1437" s="410"/>
      <c r="AR1437" s="410"/>
      <c r="AS1437" s="289"/>
    </row>
    <row r="1438" spans="1:46" ht="15" hidden="1" outlineLevel="1">
      <c r="A1438" s="521">
        <v>17</v>
      </c>
      <c r="B1438" s="424" t="s">
        <v>112</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t="15" hidden="1" outlineLevel="1">
      <c r="A1439" s="521"/>
      <c r="B1439" s="291" t="s">
        <v>726</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61">AF1438</f>
        <v>0</v>
      </c>
      <c r="AG1439" s="407">
        <f t="shared" si="3561"/>
        <v>0</v>
      </c>
      <c r="AH1439" s="407">
        <f t="shared" si="3561"/>
        <v>0</v>
      </c>
      <c r="AI1439" s="407">
        <f t="shared" si="3561"/>
        <v>0</v>
      </c>
      <c r="AJ1439" s="407">
        <f t="shared" si="3561"/>
        <v>0</v>
      </c>
      <c r="AK1439" s="407">
        <f t="shared" si="3561"/>
        <v>0</v>
      </c>
      <c r="AL1439" s="407">
        <f t="shared" si="3561"/>
        <v>0</v>
      </c>
      <c r="AM1439" s="407">
        <f t="shared" si="3561"/>
        <v>0</v>
      </c>
      <c r="AN1439" s="407">
        <f t="shared" si="3561"/>
        <v>0</v>
      </c>
      <c r="AO1439" s="407">
        <f t="shared" si="3561"/>
        <v>0</v>
      </c>
      <c r="AP1439" s="407">
        <f t="shared" si="3561"/>
        <v>0</v>
      </c>
      <c r="AQ1439" s="407">
        <f t="shared" si="3561"/>
        <v>0</v>
      </c>
      <c r="AR1439" s="407">
        <f t="shared" si="3561"/>
        <v>0</v>
      </c>
      <c r="AS1439" s="303"/>
    </row>
    <row r="1440" spans="1:46" ht="15" hidden="1" outlineLevel="1">
      <c r="A1440" s="521"/>
      <c r="B1440" s="291"/>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8"/>
      <c r="AF1440" s="421"/>
      <c r="AG1440" s="421"/>
      <c r="AH1440" s="421"/>
      <c r="AI1440" s="421"/>
      <c r="AJ1440" s="421"/>
      <c r="AK1440" s="421"/>
      <c r="AL1440" s="421"/>
      <c r="AM1440" s="421"/>
      <c r="AN1440" s="421"/>
      <c r="AO1440" s="421"/>
      <c r="AP1440" s="421"/>
      <c r="AQ1440" s="421"/>
      <c r="AR1440" s="421"/>
      <c r="AS1440" s="303"/>
    </row>
    <row r="1441" spans="1:45" ht="15" hidden="1" outlineLevel="1">
      <c r="A1441" s="521">
        <v>18</v>
      </c>
      <c r="B1441" s="424" t="s">
        <v>109</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t="15" hidden="1" outlineLevel="1">
      <c r="A1442" s="521"/>
      <c r="B1442" s="291" t="s">
        <v>726</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62">AF1441</f>
        <v>0</v>
      </c>
      <c r="AG1442" s="407">
        <f t="shared" si="3562"/>
        <v>0</v>
      </c>
      <c r="AH1442" s="407">
        <f t="shared" si="3562"/>
        <v>0</v>
      </c>
      <c r="AI1442" s="407">
        <f t="shared" si="3562"/>
        <v>0</v>
      </c>
      <c r="AJ1442" s="407">
        <f t="shared" si="3562"/>
        <v>0</v>
      </c>
      <c r="AK1442" s="407">
        <f t="shared" si="3562"/>
        <v>0</v>
      </c>
      <c r="AL1442" s="407">
        <f t="shared" si="3562"/>
        <v>0</v>
      </c>
      <c r="AM1442" s="407">
        <f t="shared" si="3562"/>
        <v>0</v>
      </c>
      <c r="AN1442" s="407">
        <f t="shared" si="3562"/>
        <v>0</v>
      </c>
      <c r="AO1442" s="407">
        <f t="shared" si="3562"/>
        <v>0</v>
      </c>
      <c r="AP1442" s="407">
        <f t="shared" si="3562"/>
        <v>0</v>
      </c>
      <c r="AQ1442" s="407">
        <f t="shared" si="3562"/>
        <v>0</v>
      </c>
      <c r="AR1442" s="407">
        <f t="shared" si="3562"/>
        <v>0</v>
      </c>
      <c r="AS1442" s="303"/>
    </row>
    <row r="1443" spans="1:45" ht="1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19"/>
      <c r="AF1443" s="420"/>
      <c r="AG1443" s="420"/>
      <c r="AH1443" s="420"/>
      <c r="AI1443" s="420"/>
      <c r="AJ1443" s="420"/>
      <c r="AK1443" s="420"/>
      <c r="AL1443" s="420"/>
      <c r="AM1443" s="420"/>
      <c r="AN1443" s="420"/>
      <c r="AO1443" s="420"/>
      <c r="AP1443" s="420"/>
      <c r="AQ1443" s="420"/>
      <c r="AR1443" s="420"/>
      <c r="AS1443" s="294"/>
    </row>
    <row r="1444" spans="1:45" ht="15" hidden="1" outlineLevel="1">
      <c r="A1444" s="521">
        <v>19</v>
      </c>
      <c r="B1444" s="424" t="s">
        <v>111</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t="15" hidden="1" outlineLevel="1">
      <c r="A1445" s="521"/>
      <c r="B1445" s="291" t="s">
        <v>726</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AE1444</f>
        <v>0</v>
      </c>
      <c r="AF1445" s="407">
        <f t="shared" ref="AF1445:AR1445" si="3563">AF1444</f>
        <v>0</v>
      </c>
      <c r="AG1445" s="407">
        <f t="shared" si="3563"/>
        <v>0</v>
      </c>
      <c r="AH1445" s="407">
        <f t="shared" si="3563"/>
        <v>0</v>
      </c>
      <c r="AI1445" s="407">
        <f t="shared" si="3563"/>
        <v>0</v>
      </c>
      <c r="AJ1445" s="407">
        <f t="shared" si="3563"/>
        <v>0</v>
      </c>
      <c r="AK1445" s="407">
        <f t="shared" si="3563"/>
        <v>0</v>
      </c>
      <c r="AL1445" s="407">
        <f t="shared" si="3563"/>
        <v>0</v>
      </c>
      <c r="AM1445" s="407">
        <f t="shared" si="3563"/>
        <v>0</v>
      </c>
      <c r="AN1445" s="407">
        <f t="shared" si="3563"/>
        <v>0</v>
      </c>
      <c r="AO1445" s="407">
        <f t="shared" si="3563"/>
        <v>0</v>
      </c>
      <c r="AP1445" s="407">
        <f t="shared" si="3563"/>
        <v>0</v>
      </c>
      <c r="AQ1445" s="407">
        <f t="shared" si="3563"/>
        <v>0</v>
      </c>
      <c r="AR1445" s="407">
        <f t="shared" si="3563"/>
        <v>0</v>
      </c>
      <c r="AS1445" s="294"/>
    </row>
    <row r="1446" spans="1:45" ht="15" hidden="1" outlineLevel="1">
      <c r="A1446" s="521"/>
      <c r="B1446" s="319"/>
      <c r="C1446" s="288"/>
      <c r="D1446" s="288"/>
      <c r="E1446" s="288"/>
      <c r="F1446" s="288"/>
      <c r="G1446" s="288"/>
      <c r="H1446" s="288"/>
      <c r="I1446" s="288"/>
      <c r="J1446" s="288"/>
      <c r="K1446" s="288"/>
      <c r="L1446" s="288"/>
      <c r="M1446" s="288"/>
      <c r="N1446" s="288"/>
      <c r="O1446" s="288"/>
      <c r="P1446" s="288"/>
      <c r="Q1446" s="288"/>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 hidden="1" outlineLevel="1">
      <c r="A1447" s="521">
        <v>20</v>
      </c>
      <c r="B1447" s="424" t="s">
        <v>110</v>
      </c>
      <c r="C1447" s="288" t="s">
        <v>25</v>
      </c>
      <c r="D1447" s="292"/>
      <c r="E1447" s="292"/>
      <c r="F1447" s="292"/>
      <c r="G1447" s="292"/>
      <c r="H1447" s="292"/>
      <c r="I1447" s="292"/>
      <c r="J1447" s="292"/>
      <c r="K1447" s="292"/>
      <c r="L1447" s="292"/>
      <c r="M1447" s="292"/>
      <c r="N1447" s="292"/>
      <c r="O1447" s="292"/>
      <c r="P1447" s="292"/>
      <c r="Q1447" s="292">
        <v>12</v>
      </c>
      <c r="R1447" s="292"/>
      <c r="S1447" s="292"/>
      <c r="T1447" s="292"/>
      <c r="U1447" s="292"/>
      <c r="V1447" s="292"/>
      <c r="W1447" s="292"/>
      <c r="X1447" s="292"/>
      <c r="Y1447" s="292"/>
      <c r="Z1447" s="292"/>
      <c r="AA1447" s="292"/>
      <c r="AB1447" s="292"/>
      <c r="AC1447" s="292"/>
      <c r="AD1447" s="292"/>
      <c r="AE1447" s="422"/>
      <c r="AF1447" s="406"/>
      <c r="AG1447" s="406"/>
      <c r="AH1447" s="406"/>
      <c r="AI1447" s="406"/>
      <c r="AJ1447" s="406"/>
      <c r="AK1447" s="406"/>
      <c r="AL1447" s="411"/>
      <c r="AM1447" s="411"/>
      <c r="AN1447" s="411"/>
      <c r="AO1447" s="411"/>
      <c r="AP1447" s="411"/>
      <c r="AQ1447" s="411"/>
      <c r="AR1447" s="411"/>
      <c r="AS1447" s="293">
        <f>SUM(AE1447:AR1447)</f>
        <v>0</v>
      </c>
    </row>
    <row r="1448" spans="1:45" ht="15" hidden="1" outlineLevel="1">
      <c r="A1448" s="521"/>
      <c r="B1448" s="291" t="s">
        <v>726</v>
      </c>
      <c r="C1448" s="288" t="s">
        <v>163</v>
      </c>
      <c r="D1448" s="292"/>
      <c r="E1448" s="292"/>
      <c r="F1448" s="292"/>
      <c r="G1448" s="292"/>
      <c r="H1448" s="292"/>
      <c r="I1448" s="292"/>
      <c r="J1448" s="292"/>
      <c r="K1448" s="292"/>
      <c r="L1448" s="292"/>
      <c r="M1448" s="292"/>
      <c r="N1448" s="292"/>
      <c r="O1448" s="292"/>
      <c r="P1448" s="292"/>
      <c r="Q1448" s="292">
        <f>Q1447</f>
        <v>12</v>
      </c>
      <c r="R1448" s="292"/>
      <c r="S1448" s="292"/>
      <c r="T1448" s="292"/>
      <c r="U1448" s="292"/>
      <c r="V1448" s="292"/>
      <c r="W1448" s="292"/>
      <c r="X1448" s="292"/>
      <c r="Y1448" s="292"/>
      <c r="Z1448" s="292"/>
      <c r="AA1448" s="292"/>
      <c r="AB1448" s="292"/>
      <c r="AC1448" s="292"/>
      <c r="AD1448" s="292"/>
      <c r="AE1448" s="407">
        <f t="shared" ref="AE1448:AR1448" si="3564">AE1447</f>
        <v>0</v>
      </c>
      <c r="AF1448" s="407">
        <f t="shared" si="3564"/>
        <v>0</v>
      </c>
      <c r="AG1448" s="407">
        <f t="shared" si="3564"/>
        <v>0</v>
      </c>
      <c r="AH1448" s="407">
        <f t="shared" si="3564"/>
        <v>0</v>
      </c>
      <c r="AI1448" s="407">
        <f t="shared" si="3564"/>
        <v>0</v>
      </c>
      <c r="AJ1448" s="407">
        <f t="shared" si="3564"/>
        <v>0</v>
      </c>
      <c r="AK1448" s="407">
        <f t="shared" si="3564"/>
        <v>0</v>
      </c>
      <c r="AL1448" s="407">
        <f t="shared" si="3564"/>
        <v>0</v>
      </c>
      <c r="AM1448" s="407">
        <f t="shared" si="3564"/>
        <v>0</v>
      </c>
      <c r="AN1448" s="407">
        <f t="shared" si="3564"/>
        <v>0</v>
      </c>
      <c r="AO1448" s="407">
        <f t="shared" si="3564"/>
        <v>0</v>
      </c>
      <c r="AP1448" s="407">
        <f t="shared" si="3564"/>
        <v>0</v>
      </c>
      <c r="AQ1448" s="407">
        <f t="shared" si="3564"/>
        <v>0</v>
      </c>
      <c r="AR1448" s="407">
        <f t="shared" si="3564"/>
        <v>0</v>
      </c>
      <c r="AS1448" s="303"/>
    </row>
    <row r="1449" spans="1:45" ht="15.6" hidden="1" outlineLevel="1">
      <c r="A1449" s="521"/>
      <c r="B1449" s="320"/>
      <c r="C1449" s="297"/>
      <c r="D1449" s="288"/>
      <c r="E1449" s="288"/>
      <c r="F1449" s="288"/>
      <c r="G1449" s="288"/>
      <c r="H1449" s="288"/>
      <c r="I1449" s="288"/>
      <c r="J1449" s="288"/>
      <c r="K1449" s="288"/>
      <c r="L1449" s="288"/>
      <c r="M1449" s="288"/>
      <c r="N1449" s="288"/>
      <c r="O1449" s="288"/>
      <c r="P1449" s="288"/>
      <c r="Q1449" s="297"/>
      <c r="R1449" s="288"/>
      <c r="S1449" s="288"/>
      <c r="T1449" s="288"/>
      <c r="U1449" s="288"/>
      <c r="V1449" s="288"/>
      <c r="W1449" s="288"/>
      <c r="X1449" s="288"/>
      <c r="Y1449" s="288"/>
      <c r="Z1449" s="288"/>
      <c r="AA1449" s="288"/>
      <c r="AB1449" s="288"/>
      <c r="AC1449" s="288"/>
      <c r="AD1449" s="288"/>
      <c r="AE1449" s="408"/>
      <c r="AF1449" s="408"/>
      <c r="AG1449" s="408"/>
      <c r="AH1449" s="408"/>
      <c r="AI1449" s="408"/>
      <c r="AJ1449" s="408"/>
      <c r="AK1449" s="408"/>
      <c r="AL1449" s="408"/>
      <c r="AM1449" s="408"/>
      <c r="AN1449" s="408"/>
      <c r="AO1449" s="408"/>
      <c r="AP1449" s="408"/>
      <c r="AQ1449" s="408"/>
      <c r="AR1449" s="408"/>
      <c r="AS1449" s="303"/>
    </row>
    <row r="1450" spans="1:45" ht="15.6" hidden="1" outlineLevel="1">
      <c r="A1450" s="521"/>
      <c r="B1450" s="507" t="s">
        <v>500</v>
      </c>
      <c r="C1450" s="288"/>
      <c r="D1450" s="288"/>
      <c r="E1450" s="288"/>
      <c r="F1450" s="288"/>
      <c r="G1450" s="288"/>
      <c r="H1450" s="288"/>
      <c r="I1450" s="288"/>
      <c r="J1450" s="288"/>
      <c r="K1450" s="288"/>
      <c r="L1450" s="288"/>
      <c r="M1450" s="288"/>
      <c r="N1450" s="288"/>
      <c r="O1450" s="288"/>
      <c r="P1450" s="288"/>
      <c r="Q1450" s="288"/>
      <c r="R1450" s="288"/>
      <c r="S1450" s="288"/>
      <c r="T1450" s="288"/>
      <c r="U1450" s="288"/>
      <c r="V1450" s="288"/>
      <c r="W1450" s="288"/>
      <c r="X1450" s="288"/>
      <c r="Y1450" s="288"/>
      <c r="Z1450" s="288"/>
      <c r="AA1450" s="288"/>
      <c r="AB1450" s="288"/>
      <c r="AC1450" s="288"/>
      <c r="AD1450" s="288"/>
      <c r="AE1450" s="418"/>
      <c r="AF1450" s="421"/>
      <c r="AG1450" s="421"/>
      <c r="AH1450" s="421"/>
      <c r="AI1450" s="421"/>
      <c r="AJ1450" s="421"/>
      <c r="AK1450" s="421"/>
      <c r="AL1450" s="421"/>
      <c r="AM1450" s="421"/>
      <c r="AN1450" s="421"/>
      <c r="AO1450" s="421"/>
      <c r="AP1450" s="421"/>
      <c r="AQ1450" s="421"/>
      <c r="AR1450" s="421"/>
      <c r="AS1450" s="303"/>
    </row>
    <row r="1451" spans="1:45" ht="15.6" hidden="1" outlineLevel="1">
      <c r="A1451" s="521"/>
      <c r="B1451" s="493" t="s">
        <v>496</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21</v>
      </c>
      <c r="B1452" s="424" t="s">
        <v>113</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726</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65">AF1452</f>
        <v>0</v>
      </c>
      <c r="AG1453" s="407">
        <f t="shared" si="3565"/>
        <v>0</v>
      </c>
      <c r="AH1453" s="407">
        <f t="shared" si="3565"/>
        <v>0</v>
      </c>
      <c r="AI1453" s="407">
        <f t="shared" si="3565"/>
        <v>0</v>
      </c>
      <c r="AJ1453" s="407">
        <f t="shared" si="3565"/>
        <v>0</v>
      </c>
      <c r="AK1453" s="407">
        <f t="shared" si="3565"/>
        <v>0</v>
      </c>
      <c r="AL1453" s="407">
        <f t="shared" si="3565"/>
        <v>0</v>
      </c>
      <c r="AM1453" s="407">
        <f t="shared" si="3565"/>
        <v>0</v>
      </c>
      <c r="AN1453" s="407">
        <f t="shared" si="3565"/>
        <v>0</v>
      </c>
      <c r="AO1453" s="407">
        <f t="shared" si="3565"/>
        <v>0</v>
      </c>
      <c r="AP1453" s="407">
        <f t="shared" si="3565"/>
        <v>0</v>
      </c>
      <c r="AQ1453" s="407">
        <f t="shared" si="3565"/>
        <v>0</v>
      </c>
      <c r="AR1453" s="407">
        <f t="shared" si="3565"/>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22</v>
      </c>
      <c r="B1455" s="424" t="s">
        <v>114</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726</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66">AF1455</f>
        <v>0</v>
      </c>
      <c r="AG1456" s="407">
        <f t="shared" si="3566"/>
        <v>0</v>
      </c>
      <c r="AH1456" s="407">
        <f t="shared" si="3566"/>
        <v>0</v>
      </c>
      <c r="AI1456" s="407">
        <f t="shared" si="3566"/>
        <v>0</v>
      </c>
      <c r="AJ1456" s="407">
        <f t="shared" si="3566"/>
        <v>0</v>
      </c>
      <c r="AK1456" s="407">
        <f t="shared" si="3566"/>
        <v>0</v>
      </c>
      <c r="AL1456" s="407">
        <f t="shared" si="3566"/>
        <v>0</v>
      </c>
      <c r="AM1456" s="407">
        <f t="shared" si="3566"/>
        <v>0</v>
      </c>
      <c r="AN1456" s="407">
        <f t="shared" si="3566"/>
        <v>0</v>
      </c>
      <c r="AO1456" s="407">
        <f t="shared" si="3566"/>
        <v>0</v>
      </c>
      <c r="AP1456" s="407">
        <f t="shared" si="3566"/>
        <v>0</v>
      </c>
      <c r="AQ1456" s="407">
        <f t="shared" si="3566"/>
        <v>0</v>
      </c>
      <c r="AR1456" s="407">
        <f t="shared" si="3566"/>
        <v>0</v>
      </c>
      <c r="AS1456" s="303"/>
    </row>
    <row r="1457" spans="1:45" ht="15" hidden="1" customHeight="1" outlineLevel="1">
      <c r="A1457" s="521"/>
      <c r="B1457" s="291"/>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23</v>
      </c>
      <c r="B1458" s="424" t="s">
        <v>115</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726</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67">AF1458</f>
        <v>0</v>
      </c>
      <c r="AG1459" s="407">
        <f t="shared" si="3567"/>
        <v>0</v>
      </c>
      <c r="AH1459" s="407">
        <f t="shared" si="3567"/>
        <v>0</v>
      </c>
      <c r="AI1459" s="407">
        <f t="shared" si="3567"/>
        <v>0</v>
      </c>
      <c r="AJ1459" s="407">
        <f t="shared" si="3567"/>
        <v>0</v>
      </c>
      <c r="AK1459" s="407">
        <f t="shared" si="3567"/>
        <v>0</v>
      </c>
      <c r="AL1459" s="407">
        <f t="shared" si="3567"/>
        <v>0</v>
      </c>
      <c r="AM1459" s="407">
        <f t="shared" si="3567"/>
        <v>0</v>
      </c>
      <c r="AN1459" s="407">
        <f t="shared" si="3567"/>
        <v>0</v>
      </c>
      <c r="AO1459" s="407">
        <f t="shared" si="3567"/>
        <v>0</v>
      </c>
      <c r="AP1459" s="407">
        <f t="shared" si="3567"/>
        <v>0</v>
      </c>
      <c r="AQ1459" s="407">
        <f t="shared" si="3567"/>
        <v>0</v>
      </c>
      <c r="AR1459" s="407">
        <f t="shared" si="3567"/>
        <v>0</v>
      </c>
      <c r="AS1459" s="303"/>
    </row>
    <row r="1460" spans="1:45" ht="15" hidden="1" customHeight="1" outlineLevel="1">
      <c r="A1460" s="521"/>
      <c r="B1460" s="426"/>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1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v>24</v>
      </c>
      <c r="B1461" s="424" t="s">
        <v>116</v>
      </c>
      <c r="C1461" s="288" t="s">
        <v>25</v>
      </c>
      <c r="D1461" s="292"/>
      <c r="E1461" s="292"/>
      <c r="F1461" s="292"/>
      <c r="G1461" s="292"/>
      <c r="H1461" s="292"/>
      <c r="I1461" s="292"/>
      <c r="J1461" s="292"/>
      <c r="K1461" s="292"/>
      <c r="L1461" s="292"/>
      <c r="M1461" s="292"/>
      <c r="N1461" s="292"/>
      <c r="O1461" s="292"/>
      <c r="P1461" s="292"/>
      <c r="Q1461" s="288"/>
      <c r="R1461" s="292"/>
      <c r="S1461" s="292"/>
      <c r="T1461" s="292"/>
      <c r="U1461" s="292"/>
      <c r="V1461" s="292"/>
      <c r="W1461" s="292"/>
      <c r="X1461" s="292"/>
      <c r="Y1461" s="292"/>
      <c r="Z1461" s="292"/>
      <c r="AA1461" s="292"/>
      <c r="AB1461" s="292"/>
      <c r="AC1461" s="292"/>
      <c r="AD1461" s="292"/>
      <c r="AE1461" s="406"/>
      <c r="AF1461" s="406"/>
      <c r="AG1461" s="406"/>
      <c r="AH1461" s="406"/>
      <c r="AI1461" s="406"/>
      <c r="AJ1461" s="406"/>
      <c r="AK1461" s="406"/>
      <c r="AL1461" s="406"/>
      <c r="AM1461" s="406"/>
      <c r="AN1461" s="406"/>
      <c r="AO1461" s="406"/>
      <c r="AP1461" s="406"/>
      <c r="AQ1461" s="406"/>
      <c r="AR1461" s="406"/>
      <c r="AS1461" s="293">
        <f>SUM(AE1461:AR1461)</f>
        <v>0</v>
      </c>
    </row>
    <row r="1462" spans="1:45" ht="15" hidden="1" customHeight="1" outlineLevel="1">
      <c r="A1462" s="521"/>
      <c r="B1462" s="291" t="s">
        <v>726</v>
      </c>
      <c r="C1462" s="288" t="s">
        <v>163</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7">
        <f>AE1461</f>
        <v>0</v>
      </c>
      <c r="AF1462" s="407">
        <f t="shared" ref="AF1462:AR1462" si="3568">AF1461</f>
        <v>0</v>
      </c>
      <c r="AG1462" s="407">
        <f t="shared" si="3568"/>
        <v>0</v>
      </c>
      <c r="AH1462" s="407">
        <f t="shared" si="3568"/>
        <v>0</v>
      </c>
      <c r="AI1462" s="407">
        <f t="shared" si="3568"/>
        <v>0</v>
      </c>
      <c r="AJ1462" s="407">
        <f t="shared" si="3568"/>
        <v>0</v>
      </c>
      <c r="AK1462" s="407">
        <f t="shared" si="3568"/>
        <v>0</v>
      </c>
      <c r="AL1462" s="407">
        <f t="shared" si="3568"/>
        <v>0</v>
      </c>
      <c r="AM1462" s="407">
        <f t="shared" si="3568"/>
        <v>0</v>
      </c>
      <c r="AN1462" s="407">
        <f t="shared" si="3568"/>
        <v>0</v>
      </c>
      <c r="AO1462" s="407">
        <f t="shared" si="3568"/>
        <v>0</v>
      </c>
      <c r="AP1462" s="407">
        <f t="shared" si="3568"/>
        <v>0</v>
      </c>
      <c r="AQ1462" s="407">
        <f t="shared" si="3568"/>
        <v>0</v>
      </c>
      <c r="AR1462" s="407">
        <f t="shared" si="3568"/>
        <v>0</v>
      </c>
      <c r="AS1462" s="303"/>
    </row>
    <row r="1463" spans="1:45" ht="15" hidden="1" customHeight="1" outlineLevel="1">
      <c r="A1463" s="521"/>
      <c r="B1463" s="291"/>
      <c r="C1463" s="288"/>
      <c r="D1463" s="288"/>
      <c r="E1463" s="288"/>
      <c r="F1463" s="288"/>
      <c r="G1463" s="288"/>
      <c r="H1463" s="288"/>
      <c r="I1463" s="288"/>
      <c r="J1463" s="288"/>
      <c r="K1463" s="288"/>
      <c r="L1463" s="288"/>
      <c r="M1463" s="288"/>
      <c r="N1463" s="288"/>
      <c r="O1463" s="288"/>
      <c r="P1463" s="288"/>
      <c r="Q1463" s="288"/>
      <c r="R1463" s="288"/>
      <c r="S1463" s="288"/>
      <c r="T1463" s="288"/>
      <c r="U1463" s="288"/>
      <c r="V1463" s="288"/>
      <c r="W1463" s="288"/>
      <c r="X1463" s="288"/>
      <c r="Y1463" s="288"/>
      <c r="Z1463" s="288"/>
      <c r="AA1463" s="288"/>
      <c r="AB1463" s="288"/>
      <c r="AC1463" s="288"/>
      <c r="AD1463" s="288"/>
      <c r="AE1463" s="408"/>
      <c r="AF1463" s="421"/>
      <c r="AG1463" s="421"/>
      <c r="AH1463" s="421"/>
      <c r="AI1463" s="421"/>
      <c r="AJ1463" s="421"/>
      <c r="AK1463" s="421"/>
      <c r="AL1463" s="421"/>
      <c r="AM1463" s="421"/>
      <c r="AN1463" s="421"/>
      <c r="AO1463" s="421"/>
      <c r="AP1463" s="421"/>
      <c r="AQ1463" s="421"/>
      <c r="AR1463" s="421"/>
      <c r="AS1463" s="303"/>
    </row>
    <row r="1464" spans="1:45" ht="15" hidden="1" customHeight="1" outlineLevel="1">
      <c r="A1464" s="521"/>
      <c r="B1464" s="285" t="s">
        <v>497</v>
      </c>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25</v>
      </c>
      <c r="B1465" s="424" t="s">
        <v>117</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726</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69">AF1465</f>
        <v>0</v>
      </c>
      <c r="AG1466" s="407">
        <f t="shared" si="3569"/>
        <v>0</v>
      </c>
      <c r="AH1466" s="407">
        <f t="shared" si="3569"/>
        <v>0</v>
      </c>
      <c r="AI1466" s="407">
        <f t="shared" si="3569"/>
        <v>0</v>
      </c>
      <c r="AJ1466" s="407">
        <f t="shared" si="3569"/>
        <v>0</v>
      </c>
      <c r="AK1466" s="407">
        <f t="shared" si="3569"/>
        <v>0</v>
      </c>
      <c r="AL1466" s="407">
        <f t="shared" si="3569"/>
        <v>0</v>
      </c>
      <c r="AM1466" s="407">
        <f t="shared" si="3569"/>
        <v>0</v>
      </c>
      <c r="AN1466" s="407">
        <f t="shared" si="3569"/>
        <v>0</v>
      </c>
      <c r="AO1466" s="407">
        <f t="shared" si="3569"/>
        <v>0</v>
      </c>
      <c r="AP1466" s="407">
        <f t="shared" si="3569"/>
        <v>0</v>
      </c>
      <c r="AQ1466" s="407">
        <f t="shared" si="3569"/>
        <v>0</v>
      </c>
      <c r="AR1466" s="407">
        <f t="shared" si="3569"/>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26</v>
      </c>
      <c r="B1468" s="424" t="s">
        <v>118</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726</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70">AF1468</f>
        <v>0</v>
      </c>
      <c r="AG1469" s="407">
        <f t="shared" si="3570"/>
        <v>0</v>
      </c>
      <c r="AH1469" s="407">
        <f t="shared" si="3570"/>
        <v>0</v>
      </c>
      <c r="AI1469" s="407">
        <f t="shared" si="3570"/>
        <v>0</v>
      </c>
      <c r="AJ1469" s="407">
        <f t="shared" si="3570"/>
        <v>0</v>
      </c>
      <c r="AK1469" s="407">
        <f t="shared" si="3570"/>
        <v>0</v>
      </c>
      <c r="AL1469" s="407">
        <f t="shared" si="3570"/>
        <v>0</v>
      </c>
      <c r="AM1469" s="407">
        <f t="shared" si="3570"/>
        <v>0</v>
      </c>
      <c r="AN1469" s="407">
        <f t="shared" si="3570"/>
        <v>0</v>
      </c>
      <c r="AO1469" s="407">
        <f t="shared" si="3570"/>
        <v>0</v>
      </c>
      <c r="AP1469" s="407">
        <f t="shared" si="3570"/>
        <v>0</v>
      </c>
      <c r="AQ1469" s="407">
        <f t="shared" si="3570"/>
        <v>0</v>
      </c>
      <c r="AR1469" s="407">
        <f t="shared" si="3570"/>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27</v>
      </c>
      <c r="B1471" s="424" t="s">
        <v>119</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726</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 t="shared" ref="AF1472:AR1472" si="3571">AF1471</f>
        <v>0</v>
      </c>
      <c r="AG1472" s="407">
        <f t="shared" si="3571"/>
        <v>0</v>
      </c>
      <c r="AH1472" s="407">
        <f t="shared" si="3571"/>
        <v>0</v>
      </c>
      <c r="AI1472" s="407">
        <f t="shared" si="3571"/>
        <v>0</v>
      </c>
      <c r="AJ1472" s="407">
        <f t="shared" si="3571"/>
        <v>0</v>
      </c>
      <c r="AK1472" s="407">
        <f t="shared" si="3571"/>
        <v>0</v>
      </c>
      <c r="AL1472" s="407">
        <f t="shared" si="3571"/>
        <v>0</v>
      </c>
      <c r="AM1472" s="407">
        <f t="shared" si="3571"/>
        <v>0</v>
      </c>
      <c r="AN1472" s="407">
        <f t="shared" si="3571"/>
        <v>0</v>
      </c>
      <c r="AO1472" s="407">
        <f t="shared" si="3571"/>
        <v>0</v>
      </c>
      <c r="AP1472" s="407">
        <f t="shared" si="3571"/>
        <v>0</v>
      </c>
      <c r="AQ1472" s="407">
        <f t="shared" si="3571"/>
        <v>0</v>
      </c>
      <c r="AR1472" s="407">
        <f t="shared" si="3571"/>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28</v>
      </c>
      <c r="B1474" s="424" t="s">
        <v>120</v>
      </c>
      <c r="C1474" s="288" t="s">
        <v>25</v>
      </c>
      <c r="D1474" s="292"/>
      <c r="E1474" s="292"/>
      <c r="F1474" s="292"/>
      <c r="G1474" s="292"/>
      <c r="H1474" s="292"/>
      <c r="I1474" s="292"/>
      <c r="J1474" s="292"/>
      <c r="K1474" s="292"/>
      <c r="L1474" s="292"/>
      <c r="M1474" s="292"/>
      <c r="N1474" s="292"/>
      <c r="O1474" s="292"/>
      <c r="P1474" s="292"/>
      <c r="Q1474" s="292">
        <v>12</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726</v>
      </c>
      <c r="C1475" s="288" t="s">
        <v>163</v>
      </c>
      <c r="D1475" s="292"/>
      <c r="E1475" s="292"/>
      <c r="F1475" s="292"/>
      <c r="G1475" s="292"/>
      <c r="H1475" s="292"/>
      <c r="I1475" s="292"/>
      <c r="J1475" s="292"/>
      <c r="K1475" s="292"/>
      <c r="L1475" s="292"/>
      <c r="M1475" s="292"/>
      <c r="N1475" s="292"/>
      <c r="O1475" s="292"/>
      <c r="P1475" s="292"/>
      <c r="Q1475" s="292">
        <f>Q1474</f>
        <v>12</v>
      </c>
      <c r="R1475" s="292"/>
      <c r="S1475" s="292"/>
      <c r="T1475" s="292"/>
      <c r="U1475" s="292"/>
      <c r="V1475" s="292"/>
      <c r="W1475" s="292"/>
      <c r="X1475" s="292"/>
      <c r="Y1475" s="292"/>
      <c r="Z1475" s="292"/>
      <c r="AA1475" s="292"/>
      <c r="AB1475" s="292"/>
      <c r="AC1475" s="292"/>
      <c r="AD1475" s="292"/>
      <c r="AE1475" s="407">
        <f>AE1474</f>
        <v>0</v>
      </c>
      <c r="AF1475" s="407">
        <f>AF1474</f>
        <v>0</v>
      </c>
      <c r="AG1475" s="407">
        <f t="shared" ref="AG1475:AJ1475" si="3572">AG1474</f>
        <v>0</v>
      </c>
      <c r="AH1475" s="407">
        <f t="shared" si="3572"/>
        <v>0</v>
      </c>
      <c r="AI1475" s="407">
        <f t="shared" si="3572"/>
        <v>0</v>
      </c>
      <c r="AJ1475" s="407">
        <f t="shared" si="3572"/>
        <v>0</v>
      </c>
      <c r="AK1475" s="407">
        <f>AK1474</f>
        <v>0</v>
      </c>
      <c r="AL1475" s="407">
        <f t="shared" ref="AL1475:AR1475" si="3573">AL1474</f>
        <v>0</v>
      </c>
      <c r="AM1475" s="407">
        <f t="shared" si="3573"/>
        <v>0</v>
      </c>
      <c r="AN1475" s="407">
        <f t="shared" si="3573"/>
        <v>0</v>
      </c>
      <c r="AO1475" s="407">
        <f t="shared" si="3573"/>
        <v>0</v>
      </c>
      <c r="AP1475" s="407">
        <f t="shared" si="3573"/>
        <v>0</v>
      </c>
      <c r="AQ1475" s="407">
        <f t="shared" si="3573"/>
        <v>0</v>
      </c>
      <c r="AR1475" s="407">
        <f t="shared" si="3573"/>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29</v>
      </c>
      <c r="B1477" s="424" t="s">
        <v>121</v>
      </c>
      <c r="C1477" s="288" t="s">
        <v>25</v>
      </c>
      <c r="D1477" s="292"/>
      <c r="E1477" s="292"/>
      <c r="F1477" s="292"/>
      <c r="G1477" s="292"/>
      <c r="H1477" s="292"/>
      <c r="I1477" s="292"/>
      <c r="J1477" s="292"/>
      <c r="K1477" s="292"/>
      <c r="L1477" s="292"/>
      <c r="M1477" s="292"/>
      <c r="N1477" s="292"/>
      <c r="O1477" s="292"/>
      <c r="P1477" s="292"/>
      <c r="Q1477" s="292">
        <v>3</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726</v>
      </c>
      <c r="C1478" s="288" t="s">
        <v>163</v>
      </c>
      <c r="D1478" s="292"/>
      <c r="E1478" s="292"/>
      <c r="F1478" s="292"/>
      <c r="G1478" s="292"/>
      <c r="H1478" s="292"/>
      <c r="I1478" s="292"/>
      <c r="J1478" s="292"/>
      <c r="K1478" s="292"/>
      <c r="L1478" s="292"/>
      <c r="M1478" s="292"/>
      <c r="N1478" s="292"/>
      <c r="O1478" s="292"/>
      <c r="P1478" s="292"/>
      <c r="Q1478" s="292">
        <f>Q1477</f>
        <v>3</v>
      </c>
      <c r="R1478" s="292"/>
      <c r="S1478" s="292"/>
      <c r="T1478" s="292"/>
      <c r="U1478" s="292"/>
      <c r="V1478" s="292"/>
      <c r="W1478" s="292"/>
      <c r="X1478" s="292"/>
      <c r="Y1478" s="292"/>
      <c r="Z1478" s="292"/>
      <c r="AA1478" s="292"/>
      <c r="AB1478" s="292"/>
      <c r="AC1478" s="292"/>
      <c r="AD1478" s="292"/>
      <c r="AE1478" s="407">
        <f>AE1477</f>
        <v>0</v>
      </c>
      <c r="AF1478" s="407">
        <f t="shared" ref="AF1478:AR1478" si="3574">AF1477</f>
        <v>0</v>
      </c>
      <c r="AG1478" s="407">
        <f t="shared" si="3574"/>
        <v>0</v>
      </c>
      <c r="AH1478" s="407">
        <f t="shared" si="3574"/>
        <v>0</v>
      </c>
      <c r="AI1478" s="407">
        <f t="shared" si="3574"/>
        <v>0</v>
      </c>
      <c r="AJ1478" s="407">
        <f t="shared" si="3574"/>
        <v>0</v>
      </c>
      <c r="AK1478" s="407">
        <f t="shared" si="3574"/>
        <v>0</v>
      </c>
      <c r="AL1478" s="407">
        <f t="shared" si="3574"/>
        <v>0</v>
      </c>
      <c r="AM1478" s="407">
        <f t="shared" si="3574"/>
        <v>0</v>
      </c>
      <c r="AN1478" s="407">
        <f t="shared" si="3574"/>
        <v>0</v>
      </c>
      <c r="AO1478" s="407">
        <f t="shared" si="3574"/>
        <v>0</v>
      </c>
      <c r="AP1478" s="407">
        <f t="shared" si="3574"/>
        <v>0</v>
      </c>
      <c r="AQ1478" s="407">
        <f t="shared" si="3574"/>
        <v>0</v>
      </c>
      <c r="AR1478" s="407">
        <f t="shared" si="3574"/>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30</v>
      </c>
      <c r="B1480" s="424" t="s">
        <v>122</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726</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75">AF1480</f>
        <v>0</v>
      </c>
      <c r="AG1481" s="407">
        <f t="shared" si="3575"/>
        <v>0</v>
      </c>
      <c r="AH1481" s="407">
        <f t="shared" si="3575"/>
        <v>0</v>
      </c>
      <c r="AI1481" s="407">
        <f t="shared" si="3575"/>
        <v>0</v>
      </c>
      <c r="AJ1481" s="407">
        <f t="shared" si="3575"/>
        <v>0</v>
      </c>
      <c r="AK1481" s="407">
        <f t="shared" si="3575"/>
        <v>0</v>
      </c>
      <c r="AL1481" s="407">
        <f t="shared" si="3575"/>
        <v>0</v>
      </c>
      <c r="AM1481" s="407">
        <f t="shared" si="3575"/>
        <v>0</v>
      </c>
      <c r="AN1481" s="407">
        <f t="shared" si="3575"/>
        <v>0</v>
      </c>
      <c r="AO1481" s="407">
        <f t="shared" si="3575"/>
        <v>0</v>
      </c>
      <c r="AP1481" s="407">
        <f t="shared" si="3575"/>
        <v>0</v>
      </c>
      <c r="AQ1481" s="407">
        <f t="shared" si="3575"/>
        <v>0</v>
      </c>
      <c r="AR1481" s="407">
        <f t="shared" si="3575"/>
        <v>0</v>
      </c>
      <c r="AS1481" s="303"/>
    </row>
    <row r="1482" spans="1:45" ht="15" hidden="1" customHeight="1" outlineLevel="1">
      <c r="A1482" s="521"/>
      <c r="B1482" s="291"/>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31</v>
      </c>
      <c r="B1483" s="424" t="s">
        <v>123</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726</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76">AF1483</f>
        <v>0</v>
      </c>
      <c r="AG1484" s="407">
        <f t="shared" si="3576"/>
        <v>0</v>
      </c>
      <c r="AH1484" s="407">
        <f t="shared" si="3576"/>
        <v>0</v>
      </c>
      <c r="AI1484" s="407">
        <f t="shared" si="3576"/>
        <v>0</v>
      </c>
      <c r="AJ1484" s="407">
        <f t="shared" si="3576"/>
        <v>0</v>
      </c>
      <c r="AK1484" s="407">
        <f t="shared" si="3576"/>
        <v>0</v>
      </c>
      <c r="AL1484" s="407">
        <f t="shared" si="3576"/>
        <v>0</v>
      </c>
      <c r="AM1484" s="407">
        <f t="shared" si="3576"/>
        <v>0</v>
      </c>
      <c r="AN1484" s="407">
        <f t="shared" si="3576"/>
        <v>0</v>
      </c>
      <c r="AO1484" s="407">
        <f t="shared" si="3576"/>
        <v>0</v>
      </c>
      <c r="AP1484" s="407">
        <f t="shared" si="3576"/>
        <v>0</v>
      </c>
      <c r="AQ1484" s="407">
        <f t="shared" si="3576"/>
        <v>0</v>
      </c>
      <c r="AR1484" s="407">
        <f t="shared" si="3576"/>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v>32</v>
      </c>
      <c r="B1486" s="424" t="s">
        <v>124</v>
      </c>
      <c r="C1486" s="288" t="s">
        <v>25</v>
      </c>
      <c r="D1486" s="292"/>
      <c r="E1486" s="292"/>
      <c r="F1486" s="292"/>
      <c r="G1486" s="292"/>
      <c r="H1486" s="292"/>
      <c r="I1486" s="292"/>
      <c r="J1486" s="292"/>
      <c r="K1486" s="292"/>
      <c r="L1486" s="292"/>
      <c r="M1486" s="292"/>
      <c r="N1486" s="292"/>
      <c r="O1486" s="292"/>
      <c r="P1486" s="292"/>
      <c r="Q1486" s="292">
        <v>12</v>
      </c>
      <c r="R1486" s="292"/>
      <c r="S1486" s="292"/>
      <c r="T1486" s="292"/>
      <c r="U1486" s="292"/>
      <c r="V1486" s="292"/>
      <c r="W1486" s="292"/>
      <c r="X1486" s="292"/>
      <c r="Y1486" s="292"/>
      <c r="Z1486" s="292"/>
      <c r="AA1486" s="292"/>
      <c r="AB1486" s="292"/>
      <c r="AC1486" s="292"/>
      <c r="AD1486" s="292"/>
      <c r="AE1486" s="422"/>
      <c r="AF1486" s="411"/>
      <c r="AG1486" s="411"/>
      <c r="AH1486" s="411"/>
      <c r="AI1486" s="411"/>
      <c r="AJ1486" s="411"/>
      <c r="AK1486" s="411"/>
      <c r="AL1486" s="411"/>
      <c r="AM1486" s="411"/>
      <c r="AN1486" s="411"/>
      <c r="AO1486" s="411"/>
      <c r="AP1486" s="411"/>
      <c r="AQ1486" s="411"/>
      <c r="AR1486" s="411"/>
      <c r="AS1486" s="293">
        <f>SUM(AE1486:AR1486)</f>
        <v>0</v>
      </c>
    </row>
    <row r="1487" spans="1:45" ht="15" hidden="1" customHeight="1" outlineLevel="1">
      <c r="A1487" s="521"/>
      <c r="B1487" s="291" t="s">
        <v>726</v>
      </c>
      <c r="C1487" s="288" t="s">
        <v>163</v>
      </c>
      <c r="D1487" s="292"/>
      <c r="E1487" s="292"/>
      <c r="F1487" s="292"/>
      <c r="G1487" s="292"/>
      <c r="H1487" s="292"/>
      <c r="I1487" s="292"/>
      <c r="J1487" s="292"/>
      <c r="K1487" s="292"/>
      <c r="L1487" s="292"/>
      <c r="M1487" s="292"/>
      <c r="N1487" s="292"/>
      <c r="O1487" s="292"/>
      <c r="P1487" s="292"/>
      <c r="Q1487" s="292">
        <f>Q1486</f>
        <v>12</v>
      </c>
      <c r="R1487" s="292"/>
      <c r="S1487" s="292"/>
      <c r="T1487" s="292"/>
      <c r="U1487" s="292"/>
      <c r="V1487" s="292"/>
      <c r="W1487" s="292"/>
      <c r="X1487" s="292"/>
      <c r="Y1487" s="292"/>
      <c r="Z1487" s="292"/>
      <c r="AA1487" s="292"/>
      <c r="AB1487" s="292"/>
      <c r="AC1487" s="292"/>
      <c r="AD1487" s="292"/>
      <c r="AE1487" s="407">
        <f>AE1486</f>
        <v>0</v>
      </c>
      <c r="AF1487" s="407">
        <f t="shared" ref="AF1487:AR1487" si="3577">AF1486</f>
        <v>0</v>
      </c>
      <c r="AG1487" s="407">
        <f t="shared" si="3577"/>
        <v>0</v>
      </c>
      <c r="AH1487" s="407">
        <f t="shared" si="3577"/>
        <v>0</v>
      </c>
      <c r="AI1487" s="407">
        <f t="shared" si="3577"/>
        <v>0</v>
      </c>
      <c r="AJ1487" s="407">
        <f t="shared" si="3577"/>
        <v>0</v>
      </c>
      <c r="AK1487" s="407">
        <f t="shared" si="3577"/>
        <v>0</v>
      </c>
      <c r="AL1487" s="407">
        <f t="shared" si="3577"/>
        <v>0</v>
      </c>
      <c r="AM1487" s="407">
        <f t="shared" si="3577"/>
        <v>0</v>
      </c>
      <c r="AN1487" s="407">
        <f t="shared" si="3577"/>
        <v>0</v>
      </c>
      <c r="AO1487" s="407">
        <f t="shared" si="3577"/>
        <v>0</v>
      </c>
      <c r="AP1487" s="407">
        <f t="shared" si="3577"/>
        <v>0</v>
      </c>
      <c r="AQ1487" s="407">
        <f t="shared" si="3577"/>
        <v>0</v>
      </c>
      <c r="AR1487" s="407">
        <f t="shared" si="3577"/>
        <v>0</v>
      </c>
      <c r="AS1487" s="303"/>
    </row>
    <row r="1488" spans="1:45" ht="15" hidden="1" customHeight="1" outlineLevel="1">
      <c r="A1488" s="521"/>
      <c r="B1488" s="424"/>
      <c r="C1488" s="288"/>
      <c r="D1488" s="288"/>
      <c r="E1488" s="288"/>
      <c r="F1488" s="288"/>
      <c r="G1488" s="288"/>
      <c r="H1488" s="288"/>
      <c r="I1488" s="288"/>
      <c r="J1488" s="288"/>
      <c r="K1488" s="288"/>
      <c r="L1488" s="288"/>
      <c r="M1488" s="288"/>
      <c r="N1488" s="288"/>
      <c r="O1488" s="288"/>
      <c r="P1488" s="288"/>
      <c r="Q1488" s="288"/>
      <c r="R1488" s="288"/>
      <c r="S1488" s="288"/>
      <c r="T1488" s="288"/>
      <c r="U1488" s="288"/>
      <c r="V1488" s="288"/>
      <c r="W1488" s="288"/>
      <c r="X1488" s="288"/>
      <c r="Y1488" s="288"/>
      <c r="Z1488" s="288"/>
      <c r="AA1488" s="288"/>
      <c r="AB1488" s="288"/>
      <c r="AC1488" s="288"/>
      <c r="AD1488" s="288"/>
      <c r="AE1488" s="408"/>
      <c r="AF1488" s="421"/>
      <c r="AG1488" s="421"/>
      <c r="AH1488" s="421"/>
      <c r="AI1488" s="421"/>
      <c r="AJ1488" s="421"/>
      <c r="AK1488" s="421"/>
      <c r="AL1488" s="421"/>
      <c r="AM1488" s="421"/>
      <c r="AN1488" s="421"/>
      <c r="AO1488" s="421"/>
      <c r="AP1488" s="421"/>
      <c r="AQ1488" s="421"/>
      <c r="AR1488" s="421"/>
      <c r="AS1488" s="303"/>
    </row>
    <row r="1489" spans="1:45" ht="15" hidden="1" customHeight="1" outlineLevel="1">
      <c r="A1489" s="521"/>
      <c r="B1489" s="285" t="s">
        <v>498</v>
      </c>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33</v>
      </c>
      <c r="B1490" s="424" t="s">
        <v>125</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726</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78">AF1490</f>
        <v>0</v>
      </c>
      <c r="AG1491" s="407">
        <f t="shared" si="3578"/>
        <v>0</v>
      </c>
      <c r="AH1491" s="407">
        <f t="shared" si="3578"/>
        <v>0</v>
      </c>
      <c r="AI1491" s="407">
        <f t="shared" si="3578"/>
        <v>0</v>
      </c>
      <c r="AJ1491" s="407">
        <f t="shared" si="3578"/>
        <v>0</v>
      </c>
      <c r="AK1491" s="407">
        <f t="shared" si="3578"/>
        <v>0</v>
      </c>
      <c r="AL1491" s="407">
        <f t="shared" si="3578"/>
        <v>0</v>
      </c>
      <c r="AM1491" s="407">
        <f t="shared" si="3578"/>
        <v>0</v>
      </c>
      <c r="AN1491" s="407">
        <f t="shared" si="3578"/>
        <v>0</v>
      </c>
      <c r="AO1491" s="407">
        <f t="shared" si="3578"/>
        <v>0</v>
      </c>
      <c r="AP1491" s="407">
        <f t="shared" si="3578"/>
        <v>0</v>
      </c>
      <c r="AQ1491" s="407">
        <f t="shared" si="3578"/>
        <v>0</v>
      </c>
      <c r="AR1491" s="407">
        <f t="shared" si="3578"/>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34</v>
      </c>
      <c r="B1493" s="424" t="s">
        <v>126</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726</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79">AF1493</f>
        <v>0</v>
      </c>
      <c r="AG1494" s="407">
        <f t="shared" si="3579"/>
        <v>0</v>
      </c>
      <c r="AH1494" s="407">
        <f t="shared" si="3579"/>
        <v>0</v>
      </c>
      <c r="AI1494" s="407">
        <f t="shared" si="3579"/>
        <v>0</v>
      </c>
      <c r="AJ1494" s="407">
        <f t="shared" si="3579"/>
        <v>0</v>
      </c>
      <c r="AK1494" s="407">
        <f t="shared" si="3579"/>
        <v>0</v>
      </c>
      <c r="AL1494" s="407">
        <f t="shared" si="3579"/>
        <v>0</v>
      </c>
      <c r="AM1494" s="407">
        <f t="shared" si="3579"/>
        <v>0</v>
      </c>
      <c r="AN1494" s="407">
        <f t="shared" si="3579"/>
        <v>0</v>
      </c>
      <c r="AO1494" s="407">
        <f t="shared" si="3579"/>
        <v>0</v>
      </c>
      <c r="AP1494" s="407">
        <f t="shared" si="3579"/>
        <v>0</v>
      </c>
      <c r="AQ1494" s="407">
        <f t="shared" si="3579"/>
        <v>0</v>
      </c>
      <c r="AR1494" s="407">
        <f t="shared" si="3579"/>
        <v>0</v>
      </c>
      <c r="AS1494" s="303"/>
    </row>
    <row r="1495" spans="1:45" ht="15" hidden="1" customHeight="1" outlineLevel="1">
      <c r="A1495" s="521"/>
      <c r="B1495" s="424"/>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v>35</v>
      </c>
      <c r="B1496" s="424" t="s">
        <v>127</v>
      </c>
      <c r="C1496" s="288" t="s">
        <v>25</v>
      </c>
      <c r="D1496" s="292"/>
      <c r="E1496" s="292"/>
      <c r="F1496" s="292"/>
      <c r="G1496" s="292"/>
      <c r="H1496" s="292"/>
      <c r="I1496" s="292"/>
      <c r="J1496" s="292"/>
      <c r="K1496" s="292"/>
      <c r="L1496" s="292"/>
      <c r="M1496" s="292"/>
      <c r="N1496" s="292"/>
      <c r="O1496" s="292"/>
      <c r="P1496" s="292"/>
      <c r="Q1496" s="292">
        <v>0</v>
      </c>
      <c r="R1496" s="292"/>
      <c r="S1496" s="292"/>
      <c r="T1496" s="292"/>
      <c r="U1496" s="292"/>
      <c r="V1496" s="292"/>
      <c r="W1496" s="292"/>
      <c r="X1496" s="292"/>
      <c r="Y1496" s="292"/>
      <c r="Z1496" s="292"/>
      <c r="AA1496" s="292"/>
      <c r="AB1496" s="292"/>
      <c r="AC1496" s="292"/>
      <c r="AD1496" s="292"/>
      <c r="AE1496" s="422"/>
      <c r="AF1496" s="411"/>
      <c r="AG1496" s="411"/>
      <c r="AH1496" s="411"/>
      <c r="AI1496" s="411"/>
      <c r="AJ1496" s="411"/>
      <c r="AK1496" s="411"/>
      <c r="AL1496" s="411"/>
      <c r="AM1496" s="411"/>
      <c r="AN1496" s="411"/>
      <c r="AO1496" s="411"/>
      <c r="AP1496" s="411"/>
      <c r="AQ1496" s="411"/>
      <c r="AR1496" s="411"/>
      <c r="AS1496" s="293">
        <f>SUM(AE1496:AR1496)</f>
        <v>0</v>
      </c>
    </row>
    <row r="1497" spans="1:45" ht="15" hidden="1" customHeight="1" outlineLevel="1">
      <c r="A1497" s="521"/>
      <c r="B1497" s="291" t="s">
        <v>726</v>
      </c>
      <c r="C1497" s="288" t="s">
        <v>163</v>
      </c>
      <c r="D1497" s="292"/>
      <c r="E1497" s="292"/>
      <c r="F1497" s="292"/>
      <c r="G1497" s="292"/>
      <c r="H1497" s="292"/>
      <c r="I1497" s="292"/>
      <c r="J1497" s="292"/>
      <c r="K1497" s="292"/>
      <c r="L1497" s="292"/>
      <c r="M1497" s="292"/>
      <c r="N1497" s="292"/>
      <c r="O1497" s="292"/>
      <c r="P1497" s="292"/>
      <c r="Q1497" s="292">
        <f>Q1496</f>
        <v>0</v>
      </c>
      <c r="R1497" s="292"/>
      <c r="S1497" s="292"/>
      <c r="T1497" s="292"/>
      <c r="U1497" s="292"/>
      <c r="V1497" s="292"/>
      <c r="W1497" s="292"/>
      <c r="X1497" s="292"/>
      <c r="Y1497" s="292"/>
      <c r="Z1497" s="292"/>
      <c r="AA1497" s="292"/>
      <c r="AB1497" s="292"/>
      <c r="AC1497" s="292"/>
      <c r="AD1497" s="292"/>
      <c r="AE1497" s="407">
        <f>AE1496</f>
        <v>0</v>
      </c>
      <c r="AF1497" s="407">
        <f t="shared" ref="AF1497:AR1497" si="3580">AF1496</f>
        <v>0</v>
      </c>
      <c r="AG1497" s="407">
        <f t="shared" si="3580"/>
        <v>0</v>
      </c>
      <c r="AH1497" s="407">
        <f t="shared" si="3580"/>
        <v>0</v>
      </c>
      <c r="AI1497" s="407">
        <f t="shared" si="3580"/>
        <v>0</v>
      </c>
      <c r="AJ1497" s="407">
        <f t="shared" si="3580"/>
        <v>0</v>
      </c>
      <c r="AK1497" s="407">
        <f t="shared" si="3580"/>
        <v>0</v>
      </c>
      <c r="AL1497" s="407">
        <f t="shared" si="3580"/>
        <v>0</v>
      </c>
      <c r="AM1497" s="407">
        <f t="shared" si="3580"/>
        <v>0</v>
      </c>
      <c r="AN1497" s="407">
        <f t="shared" si="3580"/>
        <v>0</v>
      </c>
      <c r="AO1497" s="407">
        <f t="shared" si="3580"/>
        <v>0</v>
      </c>
      <c r="AP1497" s="407">
        <f t="shared" si="3580"/>
        <v>0</v>
      </c>
      <c r="AQ1497" s="407">
        <f t="shared" si="3580"/>
        <v>0</v>
      </c>
      <c r="AR1497" s="407">
        <f t="shared" si="3580"/>
        <v>0</v>
      </c>
      <c r="AS1497" s="303"/>
    </row>
    <row r="1498" spans="1:45" ht="15" hidden="1" customHeight="1" outlineLevel="1">
      <c r="A1498" s="521"/>
      <c r="B1498" s="427"/>
      <c r="C1498" s="288"/>
      <c r="D1498" s="288"/>
      <c r="E1498" s="288"/>
      <c r="F1498" s="288"/>
      <c r="G1498" s="288"/>
      <c r="H1498" s="288"/>
      <c r="I1498" s="288"/>
      <c r="J1498" s="288"/>
      <c r="K1498" s="288"/>
      <c r="L1498" s="288"/>
      <c r="M1498" s="288"/>
      <c r="N1498" s="288"/>
      <c r="O1498" s="288"/>
      <c r="P1498" s="288"/>
      <c r="Q1498" s="288"/>
      <c r="R1498" s="288"/>
      <c r="S1498" s="288"/>
      <c r="T1498" s="288"/>
      <c r="U1498" s="288"/>
      <c r="V1498" s="288"/>
      <c r="W1498" s="288"/>
      <c r="X1498" s="288"/>
      <c r="Y1498" s="288"/>
      <c r="Z1498" s="288"/>
      <c r="AA1498" s="288"/>
      <c r="AB1498" s="288"/>
      <c r="AC1498" s="288"/>
      <c r="AD1498" s="288"/>
      <c r="AE1498" s="408"/>
      <c r="AF1498" s="421"/>
      <c r="AG1498" s="421"/>
      <c r="AH1498" s="421"/>
      <c r="AI1498" s="421"/>
      <c r="AJ1498" s="421"/>
      <c r="AK1498" s="421"/>
      <c r="AL1498" s="421"/>
      <c r="AM1498" s="421"/>
      <c r="AN1498" s="421"/>
      <c r="AO1498" s="421"/>
      <c r="AP1498" s="421"/>
      <c r="AQ1498" s="421"/>
      <c r="AR1498" s="421"/>
      <c r="AS1498" s="303"/>
    </row>
    <row r="1499" spans="1:45" ht="15" hidden="1" customHeight="1" outlineLevel="1">
      <c r="A1499" s="521"/>
      <c r="B1499" s="285" t="s">
        <v>499</v>
      </c>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28.5" hidden="1" customHeight="1" outlineLevel="1">
      <c r="A1500" s="521">
        <v>36</v>
      </c>
      <c r="B1500" s="424" t="s">
        <v>128</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726</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81">AF1500</f>
        <v>0</v>
      </c>
      <c r="AG1501" s="407">
        <f t="shared" si="3581"/>
        <v>0</v>
      </c>
      <c r="AH1501" s="407">
        <f t="shared" si="3581"/>
        <v>0</v>
      </c>
      <c r="AI1501" s="407">
        <f t="shared" si="3581"/>
        <v>0</v>
      </c>
      <c r="AJ1501" s="407">
        <f t="shared" si="3581"/>
        <v>0</v>
      </c>
      <c r="AK1501" s="407">
        <f t="shared" si="3581"/>
        <v>0</v>
      </c>
      <c r="AL1501" s="407">
        <f t="shared" si="3581"/>
        <v>0</v>
      </c>
      <c r="AM1501" s="407">
        <f t="shared" si="3581"/>
        <v>0</v>
      </c>
      <c r="AN1501" s="407">
        <f t="shared" si="3581"/>
        <v>0</v>
      </c>
      <c r="AO1501" s="407">
        <f t="shared" si="3581"/>
        <v>0</v>
      </c>
      <c r="AP1501" s="407">
        <f t="shared" si="3581"/>
        <v>0</v>
      </c>
      <c r="AQ1501" s="407">
        <f t="shared" si="3581"/>
        <v>0</v>
      </c>
      <c r="AR1501" s="407">
        <f t="shared" si="3581"/>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37</v>
      </c>
      <c r="B1503" s="424" t="s">
        <v>129</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726</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82">AF1503</f>
        <v>0</v>
      </c>
      <c r="AG1504" s="407">
        <f t="shared" si="3582"/>
        <v>0</v>
      </c>
      <c r="AH1504" s="407">
        <f t="shared" si="3582"/>
        <v>0</v>
      </c>
      <c r="AI1504" s="407">
        <f t="shared" si="3582"/>
        <v>0</v>
      </c>
      <c r="AJ1504" s="407">
        <f t="shared" si="3582"/>
        <v>0</v>
      </c>
      <c r="AK1504" s="407">
        <f t="shared" si="3582"/>
        <v>0</v>
      </c>
      <c r="AL1504" s="407">
        <f t="shared" si="3582"/>
        <v>0</v>
      </c>
      <c r="AM1504" s="407">
        <f t="shared" si="3582"/>
        <v>0</v>
      </c>
      <c r="AN1504" s="407">
        <f t="shared" si="3582"/>
        <v>0</v>
      </c>
      <c r="AO1504" s="407">
        <f t="shared" si="3582"/>
        <v>0</v>
      </c>
      <c r="AP1504" s="407">
        <f t="shared" si="3582"/>
        <v>0</v>
      </c>
      <c r="AQ1504" s="407">
        <f t="shared" si="3582"/>
        <v>0</v>
      </c>
      <c r="AR1504" s="407">
        <f t="shared" si="3582"/>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38</v>
      </c>
      <c r="B1506" s="424" t="s">
        <v>130</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726</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83">AF1506</f>
        <v>0</v>
      </c>
      <c r="AG1507" s="407">
        <f t="shared" si="3583"/>
        <v>0</v>
      </c>
      <c r="AH1507" s="407">
        <f t="shared" si="3583"/>
        <v>0</v>
      </c>
      <c r="AI1507" s="407">
        <f t="shared" si="3583"/>
        <v>0</v>
      </c>
      <c r="AJ1507" s="407">
        <f t="shared" si="3583"/>
        <v>0</v>
      </c>
      <c r="AK1507" s="407">
        <f t="shared" si="3583"/>
        <v>0</v>
      </c>
      <c r="AL1507" s="407">
        <f t="shared" si="3583"/>
        <v>0</v>
      </c>
      <c r="AM1507" s="407">
        <f t="shared" si="3583"/>
        <v>0</v>
      </c>
      <c r="AN1507" s="407">
        <f t="shared" si="3583"/>
        <v>0</v>
      </c>
      <c r="AO1507" s="407">
        <f t="shared" si="3583"/>
        <v>0</v>
      </c>
      <c r="AP1507" s="407">
        <f t="shared" si="3583"/>
        <v>0</v>
      </c>
      <c r="AQ1507" s="407">
        <f t="shared" si="3583"/>
        <v>0</v>
      </c>
      <c r="AR1507" s="407">
        <f t="shared" si="3583"/>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39</v>
      </c>
      <c r="B1509" s="424" t="s">
        <v>131</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726</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84">AF1509</f>
        <v>0</v>
      </c>
      <c r="AG1510" s="407">
        <f t="shared" si="3584"/>
        <v>0</v>
      </c>
      <c r="AH1510" s="407">
        <f t="shared" si="3584"/>
        <v>0</v>
      </c>
      <c r="AI1510" s="407">
        <f t="shared" si="3584"/>
        <v>0</v>
      </c>
      <c r="AJ1510" s="407">
        <f t="shared" si="3584"/>
        <v>0</v>
      </c>
      <c r="AK1510" s="407">
        <f t="shared" si="3584"/>
        <v>0</v>
      </c>
      <c r="AL1510" s="407">
        <f t="shared" si="3584"/>
        <v>0</v>
      </c>
      <c r="AM1510" s="407">
        <f t="shared" si="3584"/>
        <v>0</v>
      </c>
      <c r="AN1510" s="407">
        <f t="shared" si="3584"/>
        <v>0</v>
      </c>
      <c r="AO1510" s="407">
        <f t="shared" si="3584"/>
        <v>0</v>
      </c>
      <c r="AP1510" s="407">
        <f t="shared" si="3584"/>
        <v>0</v>
      </c>
      <c r="AQ1510" s="407">
        <f t="shared" si="3584"/>
        <v>0</v>
      </c>
      <c r="AR1510" s="407">
        <f t="shared" si="3584"/>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15" hidden="1" customHeight="1" outlineLevel="1">
      <c r="A1512" s="521">
        <v>40</v>
      </c>
      <c r="B1512" s="424" t="s">
        <v>132</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726</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85">AF1512</f>
        <v>0</v>
      </c>
      <c r="AG1513" s="407">
        <f t="shared" si="3585"/>
        <v>0</v>
      </c>
      <c r="AH1513" s="407">
        <f t="shared" si="3585"/>
        <v>0</v>
      </c>
      <c r="AI1513" s="407">
        <f t="shared" si="3585"/>
        <v>0</v>
      </c>
      <c r="AJ1513" s="407">
        <f t="shared" si="3585"/>
        <v>0</v>
      </c>
      <c r="AK1513" s="407">
        <f t="shared" si="3585"/>
        <v>0</v>
      </c>
      <c r="AL1513" s="407">
        <f t="shared" si="3585"/>
        <v>0</v>
      </c>
      <c r="AM1513" s="407">
        <f t="shared" si="3585"/>
        <v>0</v>
      </c>
      <c r="AN1513" s="407">
        <f t="shared" si="3585"/>
        <v>0</v>
      </c>
      <c r="AO1513" s="407">
        <f t="shared" si="3585"/>
        <v>0</v>
      </c>
      <c r="AP1513" s="407">
        <f t="shared" si="3585"/>
        <v>0</v>
      </c>
      <c r="AQ1513" s="407">
        <f t="shared" si="3585"/>
        <v>0</v>
      </c>
      <c r="AR1513" s="407">
        <f t="shared" si="3585"/>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41</v>
      </c>
      <c r="B1515" s="424" t="s">
        <v>133</v>
      </c>
      <c r="C1515" s="288" t="s">
        <v>25</v>
      </c>
      <c r="D1515" s="292"/>
      <c r="E1515" s="292"/>
      <c r="F1515" s="292"/>
      <c r="G1515" s="292"/>
      <c r="H1515" s="292"/>
      <c r="I1515" s="292"/>
      <c r="J1515" s="292"/>
      <c r="K1515" s="292"/>
      <c r="L1515" s="292"/>
      <c r="M1515" s="292"/>
      <c r="N1515" s="292"/>
      <c r="O1515" s="292"/>
      <c r="P1515" s="292"/>
      <c r="Q1515" s="292">
        <v>12</v>
      </c>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726</v>
      </c>
      <c r="C1516" s="288" t="s">
        <v>163</v>
      </c>
      <c r="D1516" s="292"/>
      <c r="E1516" s="292"/>
      <c r="F1516" s="292"/>
      <c r="G1516" s="292"/>
      <c r="H1516" s="292"/>
      <c r="I1516" s="292"/>
      <c r="J1516" s="292"/>
      <c r="K1516" s="292"/>
      <c r="L1516" s="292"/>
      <c r="M1516" s="292"/>
      <c r="N1516" s="292"/>
      <c r="O1516" s="292"/>
      <c r="P1516" s="292"/>
      <c r="Q1516" s="292">
        <f>Q1515</f>
        <v>12</v>
      </c>
      <c r="R1516" s="292"/>
      <c r="S1516" s="292"/>
      <c r="T1516" s="292"/>
      <c r="U1516" s="292"/>
      <c r="V1516" s="292"/>
      <c r="W1516" s="292"/>
      <c r="X1516" s="292"/>
      <c r="Y1516" s="292"/>
      <c r="Z1516" s="292"/>
      <c r="AA1516" s="292"/>
      <c r="AB1516" s="292"/>
      <c r="AC1516" s="292"/>
      <c r="AD1516" s="292"/>
      <c r="AE1516" s="407">
        <f>AE1515</f>
        <v>0</v>
      </c>
      <c r="AF1516" s="407">
        <f t="shared" ref="AF1516:AR1516" si="3586">AF1515</f>
        <v>0</v>
      </c>
      <c r="AG1516" s="407">
        <f t="shared" si="3586"/>
        <v>0</v>
      </c>
      <c r="AH1516" s="407">
        <f t="shared" si="3586"/>
        <v>0</v>
      </c>
      <c r="AI1516" s="407">
        <f t="shared" si="3586"/>
        <v>0</v>
      </c>
      <c r="AJ1516" s="407">
        <f t="shared" si="3586"/>
        <v>0</v>
      </c>
      <c r="AK1516" s="407">
        <f t="shared" si="3586"/>
        <v>0</v>
      </c>
      <c r="AL1516" s="407">
        <f t="shared" si="3586"/>
        <v>0</v>
      </c>
      <c r="AM1516" s="407">
        <f t="shared" si="3586"/>
        <v>0</v>
      </c>
      <c r="AN1516" s="407">
        <f t="shared" si="3586"/>
        <v>0</v>
      </c>
      <c r="AO1516" s="407">
        <f t="shared" si="3586"/>
        <v>0</v>
      </c>
      <c r="AP1516" s="407">
        <f t="shared" si="3586"/>
        <v>0</v>
      </c>
      <c r="AQ1516" s="407">
        <f t="shared" si="3586"/>
        <v>0</v>
      </c>
      <c r="AR1516" s="407">
        <f t="shared" si="3586"/>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28.5" hidden="1" customHeight="1" outlineLevel="1">
      <c r="A1518" s="521">
        <v>42</v>
      </c>
      <c r="B1518" s="424" t="s">
        <v>134</v>
      </c>
      <c r="C1518" s="288" t="s">
        <v>25</v>
      </c>
      <c r="D1518" s="292"/>
      <c r="E1518" s="292"/>
      <c r="F1518" s="292"/>
      <c r="G1518" s="292"/>
      <c r="H1518" s="292"/>
      <c r="I1518" s="292"/>
      <c r="J1518" s="292"/>
      <c r="K1518" s="292"/>
      <c r="L1518" s="292"/>
      <c r="M1518" s="292"/>
      <c r="N1518" s="292"/>
      <c r="O1518" s="292"/>
      <c r="P1518" s="292"/>
      <c r="Q1518" s="288"/>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726</v>
      </c>
      <c r="C1519" s="288" t="s">
        <v>163</v>
      </c>
      <c r="D1519" s="292"/>
      <c r="E1519" s="292"/>
      <c r="F1519" s="292"/>
      <c r="G1519" s="292"/>
      <c r="H1519" s="292"/>
      <c r="I1519" s="292"/>
      <c r="J1519" s="292"/>
      <c r="K1519" s="292"/>
      <c r="L1519" s="292"/>
      <c r="M1519" s="292"/>
      <c r="N1519" s="292"/>
      <c r="O1519" s="292"/>
      <c r="P1519" s="292"/>
      <c r="Q1519" s="464"/>
      <c r="R1519" s="292"/>
      <c r="S1519" s="292"/>
      <c r="T1519" s="292"/>
      <c r="U1519" s="292"/>
      <c r="V1519" s="292"/>
      <c r="W1519" s="292"/>
      <c r="X1519" s="292"/>
      <c r="Y1519" s="292"/>
      <c r="Z1519" s="292"/>
      <c r="AA1519" s="292"/>
      <c r="AB1519" s="292"/>
      <c r="AC1519" s="292"/>
      <c r="AD1519" s="292"/>
      <c r="AE1519" s="407">
        <f>AE1518</f>
        <v>0</v>
      </c>
      <c r="AF1519" s="407">
        <f t="shared" ref="AF1519:AR1519" si="3587">AF1518</f>
        <v>0</v>
      </c>
      <c r="AG1519" s="407">
        <f t="shared" si="3587"/>
        <v>0</v>
      </c>
      <c r="AH1519" s="407">
        <f t="shared" si="3587"/>
        <v>0</v>
      </c>
      <c r="AI1519" s="407">
        <f t="shared" si="3587"/>
        <v>0</v>
      </c>
      <c r="AJ1519" s="407">
        <f t="shared" si="3587"/>
        <v>0</v>
      </c>
      <c r="AK1519" s="407">
        <f t="shared" si="3587"/>
        <v>0</v>
      </c>
      <c r="AL1519" s="407">
        <f t="shared" si="3587"/>
        <v>0</v>
      </c>
      <c r="AM1519" s="407">
        <f t="shared" si="3587"/>
        <v>0</v>
      </c>
      <c r="AN1519" s="407">
        <f t="shared" si="3587"/>
        <v>0</v>
      </c>
      <c r="AO1519" s="407">
        <f t="shared" si="3587"/>
        <v>0</v>
      </c>
      <c r="AP1519" s="407">
        <f t="shared" si="3587"/>
        <v>0</v>
      </c>
      <c r="AQ1519" s="407">
        <f t="shared" si="3587"/>
        <v>0</v>
      </c>
      <c r="AR1519" s="407">
        <f t="shared" si="3587"/>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15" hidden="1" customHeight="1" outlineLevel="1">
      <c r="A1521" s="521">
        <v>43</v>
      </c>
      <c r="B1521" s="424" t="s">
        <v>135</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726</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88">AF1521</f>
        <v>0</v>
      </c>
      <c r="AG1522" s="407">
        <f t="shared" si="3588"/>
        <v>0</v>
      </c>
      <c r="AH1522" s="407">
        <f t="shared" si="3588"/>
        <v>0</v>
      </c>
      <c r="AI1522" s="407">
        <f t="shared" si="3588"/>
        <v>0</v>
      </c>
      <c r="AJ1522" s="407">
        <f t="shared" si="3588"/>
        <v>0</v>
      </c>
      <c r="AK1522" s="407">
        <f t="shared" si="3588"/>
        <v>0</v>
      </c>
      <c r="AL1522" s="407">
        <f t="shared" si="3588"/>
        <v>0</v>
      </c>
      <c r="AM1522" s="407">
        <f t="shared" si="3588"/>
        <v>0</v>
      </c>
      <c r="AN1522" s="407">
        <f t="shared" si="3588"/>
        <v>0</v>
      </c>
      <c r="AO1522" s="407">
        <f t="shared" si="3588"/>
        <v>0</v>
      </c>
      <c r="AP1522" s="407">
        <f t="shared" si="3588"/>
        <v>0</v>
      </c>
      <c r="AQ1522" s="407">
        <f t="shared" si="3588"/>
        <v>0</v>
      </c>
      <c r="AR1522" s="407">
        <f t="shared" si="3588"/>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28.5" hidden="1" customHeight="1" outlineLevel="1">
      <c r="A1524" s="521">
        <v>44</v>
      </c>
      <c r="B1524" s="424" t="s">
        <v>136</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726</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89">AF1524</f>
        <v>0</v>
      </c>
      <c r="AG1525" s="407">
        <f t="shared" si="3589"/>
        <v>0</v>
      </c>
      <c r="AH1525" s="407">
        <f t="shared" si="3589"/>
        <v>0</v>
      </c>
      <c r="AI1525" s="407">
        <f t="shared" si="3589"/>
        <v>0</v>
      </c>
      <c r="AJ1525" s="407">
        <f t="shared" si="3589"/>
        <v>0</v>
      </c>
      <c r="AK1525" s="407">
        <f t="shared" si="3589"/>
        <v>0</v>
      </c>
      <c r="AL1525" s="407">
        <f t="shared" si="3589"/>
        <v>0</v>
      </c>
      <c r="AM1525" s="407">
        <f t="shared" si="3589"/>
        <v>0</v>
      </c>
      <c r="AN1525" s="407">
        <f t="shared" si="3589"/>
        <v>0</v>
      </c>
      <c r="AO1525" s="407">
        <f t="shared" si="3589"/>
        <v>0</v>
      </c>
      <c r="AP1525" s="407">
        <f t="shared" si="3589"/>
        <v>0</v>
      </c>
      <c r="AQ1525" s="407">
        <f t="shared" si="3589"/>
        <v>0</v>
      </c>
      <c r="AR1525" s="407">
        <f t="shared" si="3589"/>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549999999999997" hidden="1" customHeight="1" outlineLevel="1">
      <c r="A1527" s="521">
        <v>45</v>
      </c>
      <c r="B1527" s="424" t="s">
        <v>137</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726</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90">AF1527</f>
        <v>0</v>
      </c>
      <c r="AG1528" s="407">
        <f t="shared" si="3590"/>
        <v>0</v>
      </c>
      <c r="AH1528" s="407">
        <f t="shared" si="3590"/>
        <v>0</v>
      </c>
      <c r="AI1528" s="407">
        <f t="shared" si="3590"/>
        <v>0</v>
      </c>
      <c r="AJ1528" s="407">
        <f t="shared" si="3590"/>
        <v>0</v>
      </c>
      <c r="AK1528" s="407">
        <f t="shared" si="3590"/>
        <v>0</v>
      </c>
      <c r="AL1528" s="407">
        <f t="shared" si="3590"/>
        <v>0</v>
      </c>
      <c r="AM1528" s="407">
        <f t="shared" si="3590"/>
        <v>0</v>
      </c>
      <c r="AN1528" s="407">
        <f t="shared" si="3590"/>
        <v>0</v>
      </c>
      <c r="AO1528" s="407">
        <f t="shared" si="3590"/>
        <v>0</v>
      </c>
      <c r="AP1528" s="407">
        <f t="shared" si="3590"/>
        <v>0</v>
      </c>
      <c r="AQ1528" s="407">
        <f t="shared" si="3590"/>
        <v>0</v>
      </c>
      <c r="AR1528" s="407">
        <f t="shared" si="3590"/>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2.1" hidden="1" customHeight="1" outlineLevel="1">
      <c r="A1530" s="521">
        <v>46</v>
      </c>
      <c r="B1530" s="424" t="s">
        <v>138</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726</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91">AF1530</f>
        <v>0</v>
      </c>
      <c r="AG1531" s="407">
        <f t="shared" si="3591"/>
        <v>0</v>
      </c>
      <c r="AH1531" s="407">
        <f t="shared" si="3591"/>
        <v>0</v>
      </c>
      <c r="AI1531" s="407">
        <f t="shared" si="3591"/>
        <v>0</v>
      </c>
      <c r="AJ1531" s="407">
        <f t="shared" si="3591"/>
        <v>0</v>
      </c>
      <c r="AK1531" s="407">
        <f t="shared" si="3591"/>
        <v>0</v>
      </c>
      <c r="AL1531" s="407">
        <f t="shared" si="3591"/>
        <v>0</v>
      </c>
      <c r="AM1531" s="407">
        <f t="shared" si="3591"/>
        <v>0</v>
      </c>
      <c r="AN1531" s="407">
        <f t="shared" si="3591"/>
        <v>0</v>
      </c>
      <c r="AO1531" s="407">
        <f t="shared" si="3591"/>
        <v>0</v>
      </c>
      <c r="AP1531" s="407">
        <f t="shared" si="3591"/>
        <v>0</v>
      </c>
      <c r="AQ1531" s="407">
        <f t="shared" si="3591"/>
        <v>0</v>
      </c>
      <c r="AR1531" s="407">
        <f t="shared" si="3591"/>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5.549999999999997" hidden="1" customHeight="1" outlineLevel="1">
      <c r="A1533" s="521">
        <v>47</v>
      </c>
      <c r="B1533" s="424" t="s">
        <v>139</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726</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92">AF1533</f>
        <v>0</v>
      </c>
      <c r="AG1534" s="407">
        <f t="shared" si="3592"/>
        <v>0</v>
      </c>
      <c r="AH1534" s="407">
        <f t="shared" si="3592"/>
        <v>0</v>
      </c>
      <c r="AI1534" s="407">
        <f t="shared" si="3592"/>
        <v>0</v>
      </c>
      <c r="AJ1534" s="407">
        <f t="shared" si="3592"/>
        <v>0</v>
      </c>
      <c r="AK1534" s="407">
        <f t="shared" si="3592"/>
        <v>0</v>
      </c>
      <c r="AL1534" s="407">
        <f t="shared" si="3592"/>
        <v>0</v>
      </c>
      <c r="AM1534" s="407">
        <f t="shared" si="3592"/>
        <v>0</v>
      </c>
      <c r="AN1534" s="407">
        <f t="shared" si="3592"/>
        <v>0</v>
      </c>
      <c r="AO1534" s="407">
        <f t="shared" si="3592"/>
        <v>0</v>
      </c>
      <c r="AP1534" s="407">
        <f t="shared" si="3592"/>
        <v>0</v>
      </c>
      <c r="AQ1534" s="407">
        <f t="shared" si="3592"/>
        <v>0</v>
      </c>
      <c r="AR1534" s="407">
        <f t="shared" si="3592"/>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9.75" hidden="1" customHeight="1" outlineLevel="1">
      <c r="A1536" s="521">
        <v>48</v>
      </c>
      <c r="B1536" s="424" t="s">
        <v>140</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726</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93">AF1536</f>
        <v>0</v>
      </c>
      <c r="AG1537" s="407">
        <f t="shared" si="3593"/>
        <v>0</v>
      </c>
      <c r="AH1537" s="407">
        <f t="shared" si="3593"/>
        <v>0</v>
      </c>
      <c r="AI1537" s="407">
        <f t="shared" si="3593"/>
        <v>0</v>
      </c>
      <c r="AJ1537" s="407">
        <f t="shared" si="3593"/>
        <v>0</v>
      </c>
      <c r="AK1537" s="407">
        <f t="shared" si="3593"/>
        <v>0</v>
      </c>
      <c r="AL1537" s="407">
        <f t="shared" si="3593"/>
        <v>0</v>
      </c>
      <c r="AM1537" s="407">
        <f t="shared" si="3593"/>
        <v>0</v>
      </c>
      <c r="AN1537" s="407">
        <f t="shared" si="3593"/>
        <v>0</v>
      </c>
      <c r="AO1537" s="407">
        <f t="shared" si="3593"/>
        <v>0</v>
      </c>
      <c r="AP1537" s="407">
        <f t="shared" si="3593"/>
        <v>0</v>
      </c>
      <c r="AQ1537" s="407">
        <f t="shared" si="3593"/>
        <v>0</v>
      </c>
      <c r="AR1537" s="407">
        <f t="shared" si="3593"/>
        <v>0</v>
      </c>
      <c r="AS1537" s="303"/>
    </row>
    <row r="1538" spans="1:45" ht="15" hidden="1" customHeight="1" outlineLevel="1">
      <c r="A1538" s="521"/>
      <c r="B1538" s="424"/>
      <c r="C1538" s="288"/>
      <c r="D1538" s="288"/>
      <c r="E1538" s="288"/>
      <c r="F1538" s="288"/>
      <c r="G1538" s="288"/>
      <c r="H1538" s="288"/>
      <c r="I1538" s="288"/>
      <c r="J1538" s="288"/>
      <c r="K1538" s="288"/>
      <c r="L1538" s="288"/>
      <c r="M1538" s="288"/>
      <c r="N1538" s="288"/>
      <c r="O1538" s="288"/>
      <c r="P1538" s="288"/>
      <c r="Q1538" s="288"/>
      <c r="R1538" s="288"/>
      <c r="S1538" s="288"/>
      <c r="T1538" s="288"/>
      <c r="U1538" s="288"/>
      <c r="V1538" s="288"/>
      <c r="W1538" s="288"/>
      <c r="X1538" s="288"/>
      <c r="Y1538" s="288"/>
      <c r="Z1538" s="288"/>
      <c r="AA1538" s="288"/>
      <c r="AB1538" s="288"/>
      <c r="AC1538" s="288"/>
      <c r="AD1538" s="288"/>
      <c r="AE1538" s="408"/>
      <c r="AF1538" s="421"/>
      <c r="AG1538" s="421"/>
      <c r="AH1538" s="421"/>
      <c r="AI1538" s="421"/>
      <c r="AJ1538" s="421"/>
      <c r="AK1538" s="421"/>
      <c r="AL1538" s="421"/>
      <c r="AM1538" s="421"/>
      <c r="AN1538" s="421"/>
      <c r="AO1538" s="421"/>
      <c r="AP1538" s="421"/>
      <c r="AQ1538" s="421"/>
      <c r="AR1538" s="421"/>
      <c r="AS1538" s="303"/>
    </row>
    <row r="1539" spans="1:45" ht="33" hidden="1" customHeight="1" outlineLevel="1">
      <c r="A1539" s="521">
        <v>49</v>
      </c>
      <c r="B1539" s="424" t="s">
        <v>141</v>
      </c>
      <c r="C1539" s="288" t="s">
        <v>25</v>
      </c>
      <c r="D1539" s="292"/>
      <c r="E1539" s="292"/>
      <c r="F1539" s="292"/>
      <c r="G1539" s="292"/>
      <c r="H1539" s="292"/>
      <c r="I1539" s="292"/>
      <c r="J1539" s="292"/>
      <c r="K1539" s="292"/>
      <c r="L1539" s="292"/>
      <c r="M1539" s="292"/>
      <c r="N1539" s="292"/>
      <c r="O1539" s="292"/>
      <c r="P1539" s="292"/>
      <c r="Q1539" s="292">
        <v>12</v>
      </c>
      <c r="R1539" s="292"/>
      <c r="S1539" s="292"/>
      <c r="T1539" s="292"/>
      <c r="U1539" s="292"/>
      <c r="V1539" s="292"/>
      <c r="W1539" s="292"/>
      <c r="X1539" s="292"/>
      <c r="Y1539" s="292"/>
      <c r="Z1539" s="292"/>
      <c r="AA1539" s="292"/>
      <c r="AB1539" s="292"/>
      <c r="AC1539" s="292"/>
      <c r="AD1539" s="292"/>
      <c r="AE1539" s="422"/>
      <c r="AF1539" s="411"/>
      <c r="AG1539" s="411"/>
      <c r="AH1539" s="411"/>
      <c r="AI1539" s="411"/>
      <c r="AJ1539" s="411"/>
      <c r="AK1539" s="411"/>
      <c r="AL1539" s="411"/>
      <c r="AM1539" s="411"/>
      <c r="AN1539" s="411"/>
      <c r="AO1539" s="411"/>
      <c r="AP1539" s="411"/>
      <c r="AQ1539" s="411"/>
      <c r="AR1539" s="411"/>
      <c r="AS1539" s="293">
        <f>SUM(AE1539:AR1539)</f>
        <v>0</v>
      </c>
    </row>
    <row r="1540" spans="1:45" ht="15" hidden="1" customHeight="1" outlineLevel="1">
      <c r="A1540" s="521"/>
      <c r="B1540" s="291" t="s">
        <v>726</v>
      </c>
      <c r="C1540" s="288" t="s">
        <v>163</v>
      </c>
      <c r="D1540" s="292"/>
      <c r="E1540" s="292"/>
      <c r="F1540" s="292"/>
      <c r="G1540" s="292"/>
      <c r="H1540" s="292"/>
      <c r="I1540" s="292"/>
      <c r="J1540" s="292"/>
      <c r="K1540" s="292"/>
      <c r="L1540" s="292"/>
      <c r="M1540" s="292"/>
      <c r="N1540" s="292"/>
      <c r="O1540" s="292"/>
      <c r="P1540" s="292"/>
      <c r="Q1540" s="292">
        <f>Q1539</f>
        <v>12</v>
      </c>
      <c r="R1540" s="292"/>
      <c r="S1540" s="292"/>
      <c r="T1540" s="292"/>
      <c r="U1540" s="292"/>
      <c r="V1540" s="292"/>
      <c r="W1540" s="292"/>
      <c r="X1540" s="292"/>
      <c r="Y1540" s="292"/>
      <c r="Z1540" s="292"/>
      <c r="AA1540" s="292"/>
      <c r="AB1540" s="292"/>
      <c r="AC1540" s="292"/>
      <c r="AD1540" s="292"/>
      <c r="AE1540" s="407">
        <f>AE1539</f>
        <v>0</v>
      </c>
      <c r="AF1540" s="407">
        <f t="shared" ref="AF1540:AR1540" si="3594">AF1539</f>
        <v>0</v>
      </c>
      <c r="AG1540" s="407">
        <f t="shared" si="3594"/>
        <v>0</v>
      </c>
      <c r="AH1540" s="407">
        <f t="shared" si="3594"/>
        <v>0</v>
      </c>
      <c r="AI1540" s="407">
        <f t="shared" si="3594"/>
        <v>0</v>
      </c>
      <c r="AJ1540" s="407">
        <f t="shared" si="3594"/>
        <v>0</v>
      </c>
      <c r="AK1540" s="407">
        <f t="shared" si="3594"/>
        <v>0</v>
      </c>
      <c r="AL1540" s="407">
        <f t="shared" si="3594"/>
        <v>0</v>
      </c>
      <c r="AM1540" s="407">
        <f t="shared" si="3594"/>
        <v>0</v>
      </c>
      <c r="AN1540" s="407">
        <f t="shared" si="3594"/>
        <v>0</v>
      </c>
      <c r="AO1540" s="407">
        <f t="shared" si="3594"/>
        <v>0</v>
      </c>
      <c r="AP1540" s="407">
        <f t="shared" si="3594"/>
        <v>0</v>
      </c>
      <c r="AQ1540" s="407">
        <f t="shared" si="3594"/>
        <v>0</v>
      </c>
      <c r="AR1540" s="407">
        <f t="shared" si="3594"/>
        <v>0</v>
      </c>
      <c r="AS1540" s="303"/>
    </row>
    <row r="1541" spans="1:45" ht="15" hidden="1" customHeight="1" outlineLevel="1">
      <c r="A1541" s="521"/>
      <c r="B1541" s="291"/>
      <c r="C1541" s="288"/>
      <c r="D1541" s="751"/>
      <c r="E1541" s="751"/>
      <c r="F1541" s="751"/>
      <c r="G1541" s="751"/>
      <c r="H1541" s="751"/>
      <c r="I1541" s="751"/>
      <c r="J1541" s="751"/>
      <c r="K1541" s="751"/>
      <c r="L1541" s="751"/>
      <c r="M1541" s="751"/>
      <c r="N1541" s="751"/>
      <c r="O1541" s="751"/>
      <c r="P1541" s="751"/>
      <c r="Q1541" s="751"/>
      <c r="R1541" s="751"/>
      <c r="S1541" s="751"/>
      <c r="T1541" s="751"/>
      <c r="U1541" s="751"/>
      <c r="V1541" s="751"/>
      <c r="W1541" s="751"/>
      <c r="X1541" s="751"/>
      <c r="Y1541" s="751"/>
      <c r="Z1541" s="751"/>
      <c r="AA1541" s="751"/>
      <c r="AB1541" s="751"/>
      <c r="AC1541" s="751"/>
      <c r="AD1541" s="751"/>
      <c r="AE1541" s="407"/>
      <c r="AF1541" s="407"/>
      <c r="AG1541" s="407"/>
      <c r="AH1541" s="407"/>
      <c r="AI1541" s="407"/>
      <c r="AJ1541" s="407"/>
      <c r="AK1541" s="407"/>
      <c r="AL1541" s="407"/>
      <c r="AM1541" s="407"/>
      <c r="AN1541" s="407"/>
      <c r="AO1541" s="407"/>
      <c r="AP1541" s="407"/>
      <c r="AQ1541" s="407"/>
      <c r="AR1541" s="407"/>
      <c r="AS1541" s="303"/>
    </row>
    <row r="1542" spans="1:45" ht="15.6" hidden="1" outlineLevel="1">
      <c r="A1542" s="521"/>
      <c r="B1542" s="756" t="s">
        <v>919</v>
      </c>
      <c r="AS1542" s="752"/>
    </row>
    <row r="1543" spans="1:45" ht="15" hidden="1" outlineLevel="1">
      <c r="A1543" s="521">
        <v>50</v>
      </c>
      <c r="B1543" s="291"/>
      <c r="AS1543" s="752"/>
    </row>
    <row r="1544" spans="1:45" ht="15.6" hidden="1" outlineLevel="1">
      <c r="A1544" s="521"/>
      <c r="B1544" s="424" t="s">
        <v>918</v>
      </c>
      <c r="C1544" s="288" t="s">
        <v>25</v>
      </c>
      <c r="D1544" s="292"/>
      <c r="E1544" s="292"/>
      <c r="F1544" s="292"/>
      <c r="G1544" s="292"/>
      <c r="H1544" s="292"/>
      <c r="I1544" s="292"/>
      <c r="J1544" s="292"/>
      <c r="K1544" s="292"/>
      <c r="L1544" s="292"/>
      <c r="M1544" s="292"/>
      <c r="N1544" s="292"/>
      <c r="O1544" s="292"/>
      <c r="P1544" s="292"/>
      <c r="Q1544" s="292">
        <v>12</v>
      </c>
      <c r="R1544" s="292"/>
      <c r="S1544" s="292"/>
      <c r="T1544" s="292"/>
      <c r="U1544" s="292"/>
      <c r="V1544" s="292"/>
      <c r="W1544" s="292"/>
      <c r="X1544" s="292"/>
      <c r="Y1544" s="292"/>
      <c r="Z1544" s="292"/>
      <c r="AA1544" s="292"/>
      <c r="AB1544" s="292"/>
      <c r="AC1544" s="292"/>
      <c r="AD1544" s="292"/>
      <c r="AE1544" s="422"/>
      <c r="AF1544" s="411"/>
      <c r="AG1544" s="411"/>
      <c r="AH1544" s="411"/>
      <c r="AI1544" s="411"/>
      <c r="AJ1544" s="411"/>
      <c r="AK1544" s="411"/>
      <c r="AL1544" s="411"/>
      <c r="AM1544" s="411"/>
      <c r="AN1544" s="411"/>
      <c r="AO1544" s="411"/>
      <c r="AP1544" s="411"/>
      <c r="AQ1544" s="411"/>
      <c r="AR1544" s="411"/>
      <c r="AS1544" s="293">
        <f>SUM(AE1544:AR1544)</f>
        <v>0</v>
      </c>
    </row>
    <row r="1545" spans="1:45" ht="15" hidden="1" outlineLevel="1">
      <c r="A1545" s="521"/>
      <c r="B1545" s="291" t="s">
        <v>726</v>
      </c>
      <c r="C1545" s="288" t="s">
        <v>163</v>
      </c>
      <c r="D1545" s="292"/>
      <c r="E1545" s="292"/>
      <c r="F1545" s="292"/>
      <c r="G1545" s="292"/>
      <c r="H1545" s="292"/>
      <c r="I1545" s="292"/>
      <c r="J1545" s="292"/>
      <c r="K1545" s="292"/>
      <c r="L1545" s="292"/>
      <c r="M1545" s="292"/>
      <c r="N1545" s="292"/>
      <c r="O1545" s="292"/>
      <c r="P1545" s="292"/>
      <c r="Q1545" s="292">
        <f>Q1544</f>
        <v>12</v>
      </c>
      <c r="R1545" s="292"/>
      <c r="S1545" s="292"/>
      <c r="T1545" s="292"/>
      <c r="U1545" s="292"/>
      <c r="V1545" s="292"/>
      <c r="W1545" s="292"/>
      <c r="X1545" s="292"/>
      <c r="Y1545" s="292"/>
      <c r="Z1545" s="292"/>
      <c r="AA1545" s="292"/>
      <c r="AB1545" s="292"/>
      <c r="AC1545" s="292"/>
      <c r="AD1545" s="292"/>
      <c r="AE1545" s="407">
        <f>AE1544</f>
        <v>0</v>
      </c>
      <c r="AF1545" s="407">
        <f t="shared" ref="AF1545:AR1545" si="3595">AF1544</f>
        <v>0</v>
      </c>
      <c r="AG1545" s="407">
        <f t="shared" si="3595"/>
        <v>0</v>
      </c>
      <c r="AH1545" s="407">
        <f t="shared" si="3595"/>
        <v>0</v>
      </c>
      <c r="AI1545" s="407">
        <f t="shared" si="3595"/>
        <v>0</v>
      </c>
      <c r="AJ1545" s="407">
        <f t="shared" si="3595"/>
        <v>0</v>
      </c>
      <c r="AK1545" s="407">
        <f t="shared" si="3595"/>
        <v>0</v>
      </c>
      <c r="AL1545" s="407">
        <f t="shared" si="3595"/>
        <v>0</v>
      </c>
      <c r="AM1545" s="407">
        <f t="shared" si="3595"/>
        <v>0</v>
      </c>
      <c r="AN1545" s="407">
        <f t="shared" si="3595"/>
        <v>0</v>
      </c>
      <c r="AO1545" s="407">
        <f t="shared" si="3595"/>
        <v>0</v>
      </c>
      <c r="AP1545" s="407">
        <f t="shared" si="3595"/>
        <v>0</v>
      </c>
      <c r="AQ1545" s="407">
        <f t="shared" si="3595"/>
        <v>0</v>
      </c>
      <c r="AR1545" s="407">
        <f t="shared" si="3595"/>
        <v>0</v>
      </c>
      <c r="AS1545" s="303"/>
    </row>
    <row r="1546" spans="1:45" ht="15.75" hidden="1" customHeight="1" outlineLevel="1">
      <c r="A1546" s="521"/>
      <c r="B1546" s="291"/>
      <c r="C1546" s="302"/>
      <c r="D1546" s="288"/>
      <c r="E1546" s="288"/>
      <c r="F1546" s="288"/>
      <c r="G1546" s="288"/>
      <c r="H1546" s="288"/>
      <c r="I1546" s="288"/>
      <c r="J1546" s="288"/>
      <c r="K1546" s="288"/>
      <c r="L1546" s="288"/>
      <c r="M1546" s="288"/>
      <c r="N1546" s="288"/>
      <c r="O1546" s="288"/>
      <c r="P1546" s="288"/>
      <c r="Q1546" s="288"/>
      <c r="R1546" s="288"/>
      <c r="S1546" s="288"/>
      <c r="T1546" s="288"/>
      <c r="U1546" s="288"/>
      <c r="V1546" s="288"/>
      <c r="W1546" s="288"/>
      <c r="X1546" s="288"/>
      <c r="Y1546" s="288"/>
      <c r="Z1546" s="288"/>
      <c r="AA1546" s="288"/>
      <c r="AB1546" s="288"/>
      <c r="AC1546" s="288"/>
      <c r="AD1546" s="288"/>
      <c r="AE1546" s="298"/>
      <c r="AF1546" s="298"/>
      <c r="AG1546" s="298"/>
      <c r="AH1546" s="298"/>
      <c r="AI1546" s="298"/>
      <c r="AJ1546" s="298"/>
      <c r="AK1546" s="298"/>
      <c r="AL1546" s="298"/>
      <c r="AM1546" s="298"/>
      <c r="AN1546" s="298"/>
      <c r="AO1546" s="298"/>
      <c r="AP1546" s="298"/>
      <c r="AQ1546" s="298"/>
      <c r="AR1546" s="298"/>
      <c r="AS1546" s="303"/>
    </row>
    <row r="1547" spans="1:45" ht="15.6" collapsed="1">
      <c r="B1547" s="324" t="s">
        <v>727</v>
      </c>
      <c r="C1547" s="326"/>
      <c r="D1547" s="326">
        <f>SUM(D1385:D1540)</f>
        <v>0</v>
      </c>
      <c r="E1547" s="326"/>
      <c r="F1547" s="326"/>
      <c r="G1547" s="326"/>
      <c r="H1547" s="326"/>
      <c r="I1547" s="326"/>
      <c r="J1547" s="326"/>
      <c r="K1547" s="326"/>
      <c r="L1547" s="326"/>
      <c r="M1547" s="326"/>
      <c r="N1547" s="326"/>
      <c r="O1547" s="326"/>
      <c r="P1547" s="326"/>
      <c r="Q1547" s="326"/>
      <c r="R1547" s="326">
        <f>SUM(R1385:R1540)</f>
        <v>0</v>
      </c>
      <c r="S1547" s="326"/>
      <c r="T1547" s="326"/>
      <c r="U1547" s="326"/>
      <c r="V1547" s="326"/>
      <c r="W1547" s="326"/>
      <c r="X1547" s="326"/>
      <c r="Y1547" s="326"/>
      <c r="Z1547" s="326"/>
      <c r="AA1547" s="326"/>
      <c r="AB1547" s="326"/>
      <c r="AC1547" s="326"/>
      <c r="AD1547" s="326"/>
      <c r="AE1547" s="326">
        <f>IF(AE1383="kWh",SUMPRODUCT(D1385:D1540,AE1385:AE1540))</f>
        <v>0</v>
      </c>
      <c r="AF1547" s="326">
        <f>IF(AF1383="kWh",SUMPRODUCT(D1385:D1540,AF1385:AF1540))</f>
        <v>0</v>
      </c>
      <c r="AG1547" s="326">
        <f>IF(AG1383="kw",SUMPRODUCT(Q1385:Q1540,R1385:R1540,AG1385:AG1540),SUMPRODUCT(D1385:D1540,AG1385:AG1540))</f>
        <v>0</v>
      </c>
      <c r="AH1547" s="326">
        <f>IF(AH1383="kw",SUMPRODUCT(Q1385:Q1540,R1385:R1540,AH1385:AH1540),SUMPRODUCT(D1385:D1540,AH1385:AH1540))</f>
        <v>0</v>
      </c>
      <c r="AI1547" s="326">
        <f>IF(AI1383="kw",SUMPRODUCT(Q1385:Q1540,R1385:R1540,AI1385:AI1540),SUMPRODUCT(D1385:D1540,AI1385:AI1540))</f>
        <v>0</v>
      </c>
      <c r="AJ1547" s="326">
        <f>IF(AJ1383="kw",SUMPRODUCT(Q1385:Q1540,R1385:R1540,AJ1385:AJ1540),SUMPRODUCT(D1385:D1540,AJ1385:AJ1540))</f>
        <v>0</v>
      </c>
      <c r="AK1547" s="326">
        <f>IF(AK1383="kw",SUMPRODUCT(Q1385:Q1540,R1385:R1540,AK1385:AK1540),SUMPRODUCT(D1385:D1540,AK1385:AK1540))</f>
        <v>0</v>
      </c>
      <c r="AL1547" s="326">
        <f>IF(AL1383="kw",SUMPRODUCT(Q1385:Q1540,R1385:R1540,AL1385:AL1540),SUMPRODUCT(D1385:D1540,AL1385:AL1540))</f>
        <v>0</v>
      </c>
      <c r="AM1547" s="326">
        <f>IF(AM1383="kw",SUMPRODUCT(Q1385:Q1540,R1385:R1540,AM1385:AM1540),SUMPRODUCT(D1385:D1540,AM1385:AM1540))</f>
        <v>0</v>
      </c>
      <c r="AN1547" s="326">
        <f>IF(AN1383="kw",SUMPRODUCT(Q1385:Q1540,R1385:R1540,AN1385:AN1540),SUMPRODUCT(D1385:D1540,AN1385:AN1540))</f>
        <v>0</v>
      </c>
      <c r="AO1547" s="326">
        <f>IF(AO1383="kw",SUMPRODUCT(Q1385:Q1540,R1385:R1540,AO1385:AO1540),SUMPRODUCT(D1385:D1540,AO1385:AO1540))</f>
        <v>0</v>
      </c>
      <c r="AP1547" s="326">
        <f>IF(AP1383="kw",SUMPRODUCT(Q1385:Q1540,R1385:R1540,AP1385:AP1540),SUMPRODUCT(D1385:D1540,AP1385:AP1540))</f>
        <v>0</v>
      </c>
      <c r="AQ1547" s="326">
        <f>IF(AQ1383="kw",SUMPRODUCT(Q1385:Q1540,R1385:R1540,AQ1385:AQ1540),SUMPRODUCT(D1385:D1540,AQ1385:AQ1540))</f>
        <v>0</v>
      </c>
      <c r="AR1547" s="326">
        <f>IF(AR1383="kw",SUMPRODUCT(Q1385:Q1540,R1385:R1540,AR1385:AR1540),SUMPRODUCT(D1385:D1540,AR1385:AR1540))</f>
        <v>0</v>
      </c>
      <c r="AS1547" s="327"/>
    </row>
    <row r="1548" spans="1:45" ht="15.6">
      <c r="B1548" s="387" t="s">
        <v>728</v>
      </c>
      <c r="C1548" s="388"/>
      <c r="D1548" s="388"/>
      <c r="E1548" s="388"/>
      <c r="F1548" s="388"/>
      <c r="G1548" s="388"/>
      <c r="H1548" s="388"/>
      <c r="I1548" s="388"/>
      <c r="J1548" s="388"/>
      <c r="K1548" s="388"/>
      <c r="L1548" s="388"/>
      <c r="M1548" s="388"/>
      <c r="N1548" s="388"/>
      <c r="O1548" s="388"/>
      <c r="P1548" s="388"/>
      <c r="Q1548" s="388"/>
      <c r="R1548" s="388"/>
      <c r="S1548" s="388"/>
      <c r="T1548" s="388"/>
      <c r="U1548" s="388"/>
      <c r="V1548" s="388"/>
      <c r="W1548" s="388"/>
      <c r="X1548" s="388"/>
      <c r="Y1548" s="388"/>
      <c r="Z1548" s="388"/>
      <c r="AA1548" s="388"/>
      <c r="AB1548" s="388"/>
      <c r="AC1548" s="388"/>
      <c r="AD1548" s="388"/>
      <c r="AE1548" s="388">
        <f>HLOOKUP(AE1382,'2. LRAMVA Threshold'!$B$42:$Q$60,14,FALSE)</f>
        <v>334349</v>
      </c>
      <c r="AF1548" s="388">
        <f>HLOOKUP(AF1382,'2. LRAMVA Threshold'!$B$42:$Q$60,14,FALSE)</f>
        <v>206130.59399999998</v>
      </c>
      <c r="AG1548" s="388">
        <f>HLOOKUP(AG1382,'2. LRAMVA Threshold'!$B$42:$Q$60,14,FALSE)</f>
        <v>44.569200000000002</v>
      </c>
      <c r="AH1548" s="388">
        <f>HLOOKUP(AH1382,'2. LRAMVA Threshold'!$B$42:$Q$60,14,FALSE)</f>
        <v>418.43</v>
      </c>
      <c r="AI1548" s="388">
        <f>HLOOKUP(AI1382,'2. LRAMVA Threshold'!$B$42:$Q$60,14,FALSE)</f>
        <v>0</v>
      </c>
      <c r="AJ1548" s="388">
        <f>HLOOKUP(AJ1382,'2. LRAMVA Threshold'!$B$42:$Q$60,14,FALSE)</f>
        <v>0</v>
      </c>
      <c r="AK1548" s="388">
        <f>HLOOKUP(AK1382,'2. LRAMVA Threshold'!$B$42:$Q$60,14,FALSE)</f>
        <v>0</v>
      </c>
      <c r="AL1548" s="388">
        <f>HLOOKUP(AL1382,'2. LRAMVA Threshold'!$B$42:$Q$60,14,FALSE)</f>
        <v>0</v>
      </c>
      <c r="AM1548" s="388">
        <f>HLOOKUP(AM1382,'2. LRAMVA Threshold'!$B$42:$Q$60,14,FALSE)</f>
        <v>0</v>
      </c>
      <c r="AN1548" s="388">
        <f>HLOOKUP(AN1382,'2. LRAMVA Threshold'!$B$42:$Q$60,14,FALSE)</f>
        <v>0</v>
      </c>
      <c r="AO1548" s="388">
        <f>HLOOKUP(AO1382,'2. LRAMVA Threshold'!$B$42:$Q$60,14,FALSE)</f>
        <v>0</v>
      </c>
      <c r="AP1548" s="388">
        <f>HLOOKUP(AP1382,'2. LRAMVA Threshold'!$B$42:$Q$60,14,FALSE)</f>
        <v>0</v>
      </c>
      <c r="AQ1548" s="388">
        <f>HLOOKUP(AQ1382,'2. LRAMVA Threshold'!$B$42:$Q$60,14,FALSE)</f>
        <v>0</v>
      </c>
      <c r="AR1548" s="388">
        <f>HLOOKUP(AR1382,'2. LRAMVA Threshold'!$B$42:$Q$60,14,FALSE)</f>
        <v>0</v>
      </c>
      <c r="AS1548" s="438"/>
    </row>
    <row r="1549" spans="1:45" ht="15">
      <c r="B1549" s="390"/>
      <c r="C1549" s="428"/>
      <c r="D1549" s="429"/>
      <c r="E1549" s="429"/>
      <c r="F1549" s="429"/>
      <c r="G1549" s="429"/>
      <c r="H1549" s="429"/>
      <c r="I1549" s="429"/>
      <c r="J1549" s="429"/>
      <c r="K1549" s="429"/>
      <c r="L1549" s="429"/>
      <c r="M1549" s="429"/>
      <c r="N1549" s="392"/>
      <c r="O1549" s="392"/>
      <c r="P1549" s="392"/>
      <c r="Q1549" s="429"/>
      <c r="R1549" s="430"/>
      <c r="S1549" s="429"/>
      <c r="T1549" s="429"/>
      <c r="U1549" s="429"/>
      <c r="V1549" s="431"/>
      <c r="W1549" s="431"/>
      <c r="X1549" s="431"/>
      <c r="Y1549" s="431"/>
      <c r="Z1549" s="429"/>
      <c r="AA1549" s="429"/>
      <c r="AB1549" s="392"/>
      <c r="AC1549" s="392"/>
      <c r="AD1549" s="392"/>
      <c r="AE1549" s="432"/>
      <c r="AF1549" s="432"/>
      <c r="AG1549" s="432"/>
      <c r="AH1549" s="432"/>
      <c r="AI1549" s="432"/>
      <c r="AJ1549" s="432"/>
      <c r="AK1549" s="432"/>
      <c r="AL1549" s="395"/>
      <c r="AM1549" s="395"/>
      <c r="AN1549" s="395"/>
      <c r="AO1549" s="395"/>
      <c r="AP1549" s="395"/>
      <c r="AQ1549" s="395"/>
      <c r="AR1549" s="395"/>
      <c r="AS1549" s="396"/>
    </row>
    <row r="1550" spans="1:45" ht="15">
      <c r="B1550" s="321" t="s">
        <v>729</v>
      </c>
      <c r="C1550" s="335"/>
      <c r="D1550" s="335"/>
      <c r="E1550" s="372"/>
      <c r="F1550" s="372"/>
      <c r="G1550" s="372"/>
      <c r="H1550" s="372"/>
      <c r="I1550" s="372"/>
      <c r="J1550" s="372"/>
      <c r="K1550" s="372"/>
      <c r="L1550" s="372"/>
      <c r="M1550" s="372"/>
      <c r="N1550" s="372"/>
      <c r="O1550" s="372"/>
      <c r="P1550" s="372"/>
      <c r="Q1550" s="372"/>
      <c r="R1550" s="288"/>
      <c r="S1550" s="337"/>
      <c r="T1550" s="337"/>
      <c r="U1550" s="337"/>
      <c r="V1550" s="336"/>
      <c r="W1550" s="336"/>
      <c r="X1550" s="336"/>
      <c r="Y1550" s="336"/>
      <c r="Z1550" s="337"/>
      <c r="AA1550" s="337"/>
      <c r="AB1550" s="337"/>
      <c r="AC1550" s="337"/>
      <c r="AD1550" s="337"/>
      <c r="AE1550" s="817">
        <f>HLOOKUP(AE35,'3.  Distribution Rates'!$C$122:$P$135,14,FALSE)</f>
        <v>0</v>
      </c>
      <c r="AF1550" s="817">
        <f>HLOOKUP(AF35,'3.  Distribution Rates'!$C$122:$P$135,14,FALSE)</f>
        <v>1.1599999999999999E-2</v>
      </c>
      <c r="AG1550" s="338">
        <f>HLOOKUP(AG35,'3.  Distribution Rates'!$C$122:$P$135,14,FALSE)</f>
        <v>2.3698000000000001</v>
      </c>
      <c r="AH1550" s="338">
        <f>HLOOKUP(AH35,'3.  Distribution Rates'!$C$122:$P$135,14,FALSE)</f>
        <v>13.4847</v>
      </c>
      <c r="AI1550" s="338">
        <f>HLOOKUP(AI35,'3.  Distribution Rates'!$C$122:$P$135,14,FALSE)</f>
        <v>0</v>
      </c>
      <c r="AJ1550" s="338">
        <f>HLOOKUP(AJ35,'3.  Distribution Rates'!$C$122:$P$135,14,FALSE)</f>
        <v>0</v>
      </c>
      <c r="AK1550" s="338">
        <f>HLOOKUP(AK35,'3.  Distribution Rates'!$C$122:$P$135,14,FALSE)</f>
        <v>0</v>
      </c>
      <c r="AL1550" s="338">
        <f>HLOOKUP(AL35,'3.  Distribution Rates'!$C$122:$P$135,14,FALSE)</f>
        <v>0</v>
      </c>
      <c r="AM1550" s="338">
        <f>HLOOKUP(AM35,'3.  Distribution Rates'!$C$122:$P$135,14,FALSE)</f>
        <v>0</v>
      </c>
      <c r="AN1550" s="338">
        <f>HLOOKUP(AN35,'3.  Distribution Rates'!$C$122:$P$135,14,FALSE)</f>
        <v>0</v>
      </c>
      <c r="AO1550" s="338">
        <f>HLOOKUP(AO35,'3.  Distribution Rates'!$C$122:$P$135,14,FALSE)</f>
        <v>0</v>
      </c>
      <c r="AP1550" s="338">
        <f>HLOOKUP(AP35,'3.  Distribution Rates'!$C$122:$P$135,14,FALSE)</f>
        <v>0</v>
      </c>
      <c r="AQ1550" s="338">
        <f>HLOOKUP(AQ35,'3.  Distribution Rates'!$C$122:$P$135,14,FALSE)</f>
        <v>0</v>
      </c>
      <c r="AR1550" s="338">
        <f>HLOOKUP(AR35,'3.  Distribution Rates'!$C$122:$P$135,14,FALSE)</f>
        <v>0</v>
      </c>
      <c r="AS1550" s="440"/>
    </row>
    <row r="1551" spans="1:45" ht="15">
      <c r="B1551" s="321" t="s">
        <v>730</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LRAM'!AM145*AE1550</f>
        <v>0</v>
      </c>
      <c r="AF1551" s="374">
        <f>'4.  2011-2014 LRAM'!AN145*AF1550</f>
        <v>0</v>
      </c>
      <c r="AG1551" s="374">
        <f>'4.  2011-2014 LRAM'!AO145*AG1550</f>
        <v>0</v>
      </c>
      <c r="AH1551" s="374">
        <f>'4.  2011-2014 LRAM'!AP145*AH1550</f>
        <v>0</v>
      </c>
      <c r="AI1551" s="374">
        <f>'4.  2011-2014 LRAM'!AQ145*AI1550</f>
        <v>0</v>
      </c>
      <c r="AJ1551" s="374">
        <f>'4.  2011-2014 LRAM'!AR145*AJ1550</f>
        <v>0</v>
      </c>
      <c r="AK1551" s="374">
        <f>'4.  2011-2014 LRAM'!AS145*AK1550</f>
        <v>0</v>
      </c>
      <c r="AL1551" s="374">
        <f>'4.  2011-2014 LRAM'!AT145*AL1550</f>
        <v>0</v>
      </c>
      <c r="AM1551" s="374">
        <f>'4.  2011-2014 LRAM'!AU145*AM1550</f>
        <v>0</v>
      </c>
      <c r="AN1551" s="374">
        <f>'4.  2011-2014 LRAM'!AV145*AN1550</f>
        <v>0</v>
      </c>
      <c r="AO1551" s="374">
        <f>'4.  2011-2014 LRAM'!AW145*AO1550</f>
        <v>0</v>
      </c>
      <c r="AP1551" s="374">
        <f>'4.  2011-2014 LRAM'!AX145*AP1550</f>
        <v>0</v>
      </c>
      <c r="AQ1551" s="374">
        <f>'4.  2011-2014 LRAM'!AY145*AQ1550</f>
        <v>0</v>
      </c>
      <c r="AR1551" s="374">
        <f>'4.  2011-2014 LRAM'!AZ145*AR1550</f>
        <v>0</v>
      </c>
      <c r="AS1551" s="615">
        <f>SUM(AE1551:AR1551)</f>
        <v>0</v>
      </c>
    </row>
    <row r="1552" spans="1:45" ht="15">
      <c r="B1552" s="321" t="s">
        <v>731</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LRAM'!AM284*AE1550</f>
        <v>0</v>
      </c>
      <c r="AF1552" s="374">
        <f>'4.  2011-2014 LRAM'!AN284*AF1550</f>
        <v>0</v>
      </c>
      <c r="AG1552" s="374">
        <f>'4.  2011-2014 LRAM'!AO284*AG1550</f>
        <v>0</v>
      </c>
      <c r="AH1552" s="374">
        <f>'4.  2011-2014 LRAM'!AP284*AH1550</f>
        <v>0</v>
      </c>
      <c r="AI1552" s="374">
        <f>'4.  2011-2014 LRAM'!AQ284*AI1550</f>
        <v>0</v>
      </c>
      <c r="AJ1552" s="374">
        <f>'4.  2011-2014 LRAM'!AR284*AJ1550</f>
        <v>0</v>
      </c>
      <c r="AK1552" s="374">
        <f>'4.  2011-2014 LRAM'!AS284*AK1550</f>
        <v>0</v>
      </c>
      <c r="AL1552" s="374">
        <f>'4.  2011-2014 LRAM'!AT284*AL1550</f>
        <v>0</v>
      </c>
      <c r="AM1552" s="374">
        <f>'4.  2011-2014 LRAM'!AU284*AM1550</f>
        <v>0</v>
      </c>
      <c r="AN1552" s="374">
        <f>'4.  2011-2014 LRAM'!AV284*AN1550</f>
        <v>0</v>
      </c>
      <c r="AO1552" s="374">
        <f>'4.  2011-2014 LRAM'!AW284*AO1550</f>
        <v>0</v>
      </c>
      <c r="AP1552" s="374">
        <f>'4.  2011-2014 LRAM'!AX284*AP1550</f>
        <v>0</v>
      </c>
      <c r="AQ1552" s="374">
        <f>'4.  2011-2014 LRAM'!AY284*AQ1550</f>
        <v>0</v>
      </c>
      <c r="AR1552" s="374">
        <f>'4.  2011-2014 LRAM'!AZ284*AR1550</f>
        <v>0</v>
      </c>
      <c r="AS1552" s="615">
        <f t="shared" ref="AS1552:AS1561" si="3596">SUM(AE1552:AR1552)</f>
        <v>0</v>
      </c>
    </row>
    <row r="1553" spans="2:45" ht="15">
      <c r="B1553" s="321" t="s">
        <v>732</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LRAM'!AM420*AE1550</f>
        <v>0</v>
      </c>
      <c r="AF1553" s="374">
        <f>'4.  2011-2014 LRAM'!AN420*AF1550</f>
        <v>0</v>
      </c>
      <c r="AG1553" s="374">
        <f>'4.  2011-2014 LRAM'!AO420*AG1550</f>
        <v>0</v>
      </c>
      <c r="AH1553" s="374">
        <f>'4.  2011-2014 LRAM'!AP420*AH1550</f>
        <v>0</v>
      </c>
      <c r="AI1553" s="374">
        <f>'4.  2011-2014 LRAM'!AQ420*AI1550</f>
        <v>0</v>
      </c>
      <c r="AJ1553" s="374">
        <f>'4.  2011-2014 LRAM'!AR420*AJ1550</f>
        <v>0</v>
      </c>
      <c r="AK1553" s="374">
        <f>'4.  2011-2014 LRAM'!AS420*AK1550</f>
        <v>0</v>
      </c>
      <c r="AL1553" s="374">
        <f>'4.  2011-2014 LRAM'!AT420*AL1550</f>
        <v>0</v>
      </c>
      <c r="AM1553" s="374">
        <f>'4.  2011-2014 LRAM'!AU420*AM1550</f>
        <v>0</v>
      </c>
      <c r="AN1553" s="374">
        <f>'4.  2011-2014 LRAM'!AV420*AN1550</f>
        <v>0</v>
      </c>
      <c r="AO1553" s="374">
        <f>'4.  2011-2014 LRAM'!AW420*AO1550</f>
        <v>0</v>
      </c>
      <c r="AP1553" s="374">
        <f>'4.  2011-2014 LRAM'!AX420*AP1550</f>
        <v>0</v>
      </c>
      <c r="AQ1553" s="374">
        <f>'4.  2011-2014 LRAM'!AY420*AQ1550</f>
        <v>0</v>
      </c>
      <c r="AR1553" s="374">
        <f>'4.  2011-2014 LRAM'!AZ420*AR1550</f>
        <v>0</v>
      </c>
      <c r="AS1553" s="615">
        <f>SUM(AE1553:AR1553)</f>
        <v>0</v>
      </c>
    </row>
    <row r="1554" spans="2:45" ht="15">
      <c r="B1554" s="321" t="s">
        <v>733</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LRAM'!AM557*AE1550</f>
        <v>0</v>
      </c>
      <c r="AF1554" s="374">
        <f>'4.  2011-2014 LRAM'!AN557*AF1550</f>
        <v>0</v>
      </c>
      <c r="AG1554" s="374">
        <f>'4.  2011-2014 LRAM'!AO557*AG1550</f>
        <v>0</v>
      </c>
      <c r="AH1554" s="374">
        <f>'4.  2011-2014 LRAM'!AP557*AH1550</f>
        <v>0</v>
      </c>
      <c r="AI1554" s="374">
        <f>'4.  2011-2014 LRAM'!AQ557*AI1550</f>
        <v>0</v>
      </c>
      <c r="AJ1554" s="374">
        <f>'4.  2011-2014 LRAM'!AR557*AJ1550</f>
        <v>0</v>
      </c>
      <c r="AK1554" s="374">
        <f>'4.  2011-2014 LRAM'!AS557*AK1550</f>
        <v>0</v>
      </c>
      <c r="AL1554" s="374">
        <f>'4.  2011-2014 LRAM'!AT557*AL1550</f>
        <v>0</v>
      </c>
      <c r="AM1554" s="374">
        <f>'4.  2011-2014 LRAM'!AU557*AM1550</f>
        <v>0</v>
      </c>
      <c r="AN1554" s="374">
        <f>'4.  2011-2014 LRAM'!AV557*AN1550</f>
        <v>0</v>
      </c>
      <c r="AO1554" s="374">
        <f>'4.  2011-2014 LRAM'!AW557*AO1550</f>
        <v>0</v>
      </c>
      <c r="AP1554" s="374">
        <f>'4.  2011-2014 LRAM'!AX557*AP1550</f>
        <v>0</v>
      </c>
      <c r="AQ1554" s="374">
        <f>'4.  2011-2014 LRAM'!AY557*AQ1550</f>
        <v>0</v>
      </c>
      <c r="AR1554" s="374">
        <f>'4.  2011-2014 LRAM'!AZ557*AR1550</f>
        <v>0</v>
      </c>
      <c r="AS1554" s="615">
        <f>SUM(AE1554:AR1554)</f>
        <v>0</v>
      </c>
    </row>
    <row r="1555" spans="2:45" ht="15">
      <c r="B1555" s="321" t="s">
        <v>734</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AE214*AE1550</f>
        <v>0</v>
      </c>
      <c r="AF1555" s="374">
        <f t="shared" ref="AF1555:AR1555" si="3597">AF214*AF1550</f>
        <v>0</v>
      </c>
      <c r="AG1555" s="374">
        <f t="shared" si="3597"/>
        <v>0</v>
      </c>
      <c r="AH1555" s="374">
        <f t="shared" si="3597"/>
        <v>0</v>
      </c>
      <c r="AI1555" s="374">
        <f t="shared" si="3597"/>
        <v>0</v>
      </c>
      <c r="AJ1555" s="374">
        <f t="shared" si="3597"/>
        <v>0</v>
      </c>
      <c r="AK1555" s="374">
        <f t="shared" si="3597"/>
        <v>0</v>
      </c>
      <c r="AL1555" s="374">
        <f t="shared" si="3597"/>
        <v>0</v>
      </c>
      <c r="AM1555" s="374">
        <f t="shared" si="3597"/>
        <v>0</v>
      </c>
      <c r="AN1555" s="374">
        <f t="shared" si="3597"/>
        <v>0</v>
      </c>
      <c r="AO1555" s="374">
        <f t="shared" si="3597"/>
        <v>0</v>
      </c>
      <c r="AP1555" s="374">
        <f t="shared" si="3597"/>
        <v>0</v>
      </c>
      <c r="AQ1555" s="374">
        <f t="shared" si="3597"/>
        <v>0</v>
      </c>
      <c r="AR1555" s="374">
        <f t="shared" si="3597"/>
        <v>0</v>
      </c>
      <c r="AS1555" s="615">
        <f t="shared" ref="AS1555" si="3598">SUM(AE1555:AR1555)</f>
        <v>0</v>
      </c>
    </row>
    <row r="1556" spans="2:45" ht="15">
      <c r="B1556" s="321" t="s">
        <v>735</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AE404*AE1550</f>
        <v>0</v>
      </c>
      <c r="AF1556" s="374">
        <f t="shared" ref="AF1556:AR1556" si="3599">AF404*AF1550</f>
        <v>2428.8843975999998</v>
      </c>
      <c r="AG1556" s="374">
        <f t="shared" si="3599"/>
        <v>144.29522616000003</v>
      </c>
      <c r="AH1556" s="374">
        <f t="shared" si="3599"/>
        <v>0</v>
      </c>
      <c r="AI1556" s="374">
        <f t="shared" si="3599"/>
        <v>0</v>
      </c>
      <c r="AJ1556" s="374">
        <f t="shared" si="3599"/>
        <v>0</v>
      </c>
      <c r="AK1556" s="374">
        <f t="shared" si="3599"/>
        <v>0</v>
      </c>
      <c r="AL1556" s="374">
        <f t="shared" si="3599"/>
        <v>0</v>
      </c>
      <c r="AM1556" s="374">
        <f t="shared" si="3599"/>
        <v>0</v>
      </c>
      <c r="AN1556" s="374">
        <f t="shared" si="3599"/>
        <v>0</v>
      </c>
      <c r="AO1556" s="374">
        <f t="shared" si="3599"/>
        <v>0</v>
      </c>
      <c r="AP1556" s="374">
        <f t="shared" si="3599"/>
        <v>0</v>
      </c>
      <c r="AQ1556" s="374">
        <f t="shared" si="3599"/>
        <v>0</v>
      </c>
      <c r="AR1556" s="374">
        <f t="shared" si="3599"/>
        <v>0</v>
      </c>
      <c r="AS1556" s="615">
        <f t="shared" si="3596"/>
        <v>2573.1796237599997</v>
      </c>
    </row>
    <row r="1557" spans="2:45" ht="15">
      <c r="B1557" s="321" t="s">
        <v>736</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AE597*AE1550</f>
        <v>0</v>
      </c>
      <c r="AF1557" s="374">
        <f t="shared" ref="AF1557:AR1557" si="3600">AF597*AF1550</f>
        <v>7928.93706508982</v>
      </c>
      <c r="AG1557" s="374">
        <f t="shared" si="3600"/>
        <v>1309.8532100206339</v>
      </c>
      <c r="AH1557" s="374">
        <f t="shared" si="3600"/>
        <v>0</v>
      </c>
      <c r="AI1557" s="374">
        <f t="shared" si="3600"/>
        <v>0</v>
      </c>
      <c r="AJ1557" s="374">
        <f t="shared" si="3600"/>
        <v>0</v>
      </c>
      <c r="AK1557" s="374">
        <f t="shared" si="3600"/>
        <v>0</v>
      </c>
      <c r="AL1557" s="374">
        <f t="shared" si="3600"/>
        <v>0</v>
      </c>
      <c r="AM1557" s="374">
        <f t="shared" si="3600"/>
        <v>0</v>
      </c>
      <c r="AN1557" s="374">
        <f t="shared" si="3600"/>
        <v>0</v>
      </c>
      <c r="AO1557" s="374">
        <f t="shared" si="3600"/>
        <v>0</v>
      </c>
      <c r="AP1557" s="374">
        <f t="shared" si="3600"/>
        <v>0</v>
      </c>
      <c r="AQ1557" s="374">
        <f t="shared" si="3600"/>
        <v>0</v>
      </c>
      <c r="AR1557" s="374">
        <f t="shared" si="3600"/>
        <v>0</v>
      </c>
      <c r="AS1557" s="615">
        <f t="shared" si="3596"/>
        <v>9238.7902751104539</v>
      </c>
    </row>
    <row r="1558" spans="2:45" ht="15">
      <c r="B1558" s="321" t="s">
        <v>737</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AE787*AE1550</f>
        <v>0</v>
      </c>
      <c r="AF1558" s="374">
        <f t="shared" ref="AF1558:AR1558" si="3601">AF787*AF1550</f>
        <v>1840.2741252433948</v>
      </c>
      <c r="AG1558" s="374">
        <f t="shared" si="3601"/>
        <v>2649.1290004901907</v>
      </c>
      <c r="AH1558" s="374">
        <f t="shared" si="3601"/>
        <v>0</v>
      </c>
      <c r="AI1558" s="374">
        <f t="shared" si="3601"/>
        <v>0</v>
      </c>
      <c r="AJ1558" s="374">
        <f t="shared" si="3601"/>
        <v>0</v>
      </c>
      <c r="AK1558" s="374">
        <f t="shared" si="3601"/>
        <v>0</v>
      </c>
      <c r="AL1558" s="374">
        <f t="shared" si="3601"/>
        <v>0</v>
      </c>
      <c r="AM1558" s="374">
        <f t="shared" si="3601"/>
        <v>0</v>
      </c>
      <c r="AN1558" s="374">
        <f t="shared" si="3601"/>
        <v>0</v>
      </c>
      <c r="AO1558" s="374">
        <f t="shared" si="3601"/>
        <v>0</v>
      </c>
      <c r="AP1558" s="374">
        <f t="shared" si="3601"/>
        <v>0</v>
      </c>
      <c r="AQ1558" s="374">
        <f t="shared" si="3601"/>
        <v>0</v>
      </c>
      <c r="AR1558" s="374">
        <f t="shared" si="3601"/>
        <v>0</v>
      </c>
      <c r="AS1558" s="615">
        <f>SUM(AE1558:AR1558)</f>
        <v>4489.4031257335855</v>
      </c>
    </row>
    <row r="1559" spans="2:45" ht="15">
      <c r="B1559" s="321" t="s">
        <v>738</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AE982*AE1550</f>
        <v>0</v>
      </c>
      <c r="AF1559" s="374">
        <f t="shared" ref="AF1559:AR1559" si="3602">AF982*AF1550</f>
        <v>35.424301660676157</v>
      </c>
      <c r="AG1559" s="374">
        <f t="shared" si="3602"/>
        <v>0</v>
      </c>
      <c r="AH1559" s="374">
        <f t="shared" si="3602"/>
        <v>0</v>
      </c>
      <c r="AI1559" s="374">
        <f t="shared" si="3602"/>
        <v>0</v>
      </c>
      <c r="AJ1559" s="374">
        <f t="shared" si="3602"/>
        <v>0</v>
      </c>
      <c r="AK1559" s="374">
        <f t="shared" si="3602"/>
        <v>0</v>
      </c>
      <c r="AL1559" s="374">
        <f t="shared" si="3602"/>
        <v>0</v>
      </c>
      <c r="AM1559" s="374">
        <f t="shared" si="3602"/>
        <v>0</v>
      </c>
      <c r="AN1559" s="374">
        <f t="shared" si="3602"/>
        <v>0</v>
      </c>
      <c r="AO1559" s="374">
        <f t="shared" si="3602"/>
        <v>0</v>
      </c>
      <c r="AP1559" s="374">
        <f t="shared" si="3602"/>
        <v>0</v>
      </c>
      <c r="AQ1559" s="374">
        <f t="shared" si="3602"/>
        <v>0</v>
      </c>
      <c r="AR1559" s="374">
        <f t="shared" si="3602"/>
        <v>0</v>
      </c>
      <c r="AS1559" s="615">
        <f t="shared" si="3596"/>
        <v>35.424301660676157</v>
      </c>
    </row>
    <row r="1560" spans="2:45" ht="15">
      <c r="B1560" s="321" t="s">
        <v>743</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AE1177*AE1550</f>
        <v>0</v>
      </c>
      <c r="AF1560" s="374">
        <f>AF1177*AF1550</f>
        <v>202.99644054582834</v>
      </c>
      <c r="AG1560" s="374">
        <f>AG1177*AG1550</f>
        <v>476.61417600000004</v>
      </c>
      <c r="AH1560" s="374">
        <f>AH1177*AH1550</f>
        <v>0</v>
      </c>
      <c r="AI1560" s="374">
        <f t="shared" ref="AI1560:AR1560" si="3603">AI1177*AI1551</f>
        <v>0</v>
      </c>
      <c r="AJ1560" s="374">
        <f t="shared" si="3603"/>
        <v>0</v>
      </c>
      <c r="AK1560" s="374">
        <f t="shared" si="3603"/>
        <v>0</v>
      </c>
      <c r="AL1560" s="374">
        <f t="shared" si="3603"/>
        <v>0</v>
      </c>
      <c r="AM1560" s="374">
        <f t="shared" si="3603"/>
        <v>0</v>
      </c>
      <c r="AN1560" s="374">
        <f t="shared" si="3603"/>
        <v>0</v>
      </c>
      <c r="AO1560" s="374">
        <f t="shared" si="3603"/>
        <v>0</v>
      </c>
      <c r="AP1560" s="374">
        <f t="shared" si="3603"/>
        <v>0</v>
      </c>
      <c r="AQ1560" s="374">
        <f t="shared" si="3603"/>
        <v>0</v>
      </c>
      <c r="AR1560" s="374">
        <f t="shared" si="3603"/>
        <v>0</v>
      </c>
      <c r="AS1560" s="615">
        <f t="shared" si="3596"/>
        <v>679.61061654582841</v>
      </c>
    </row>
    <row r="1561" spans="2:45" ht="15">
      <c r="B1561" s="321" t="s">
        <v>744</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AE1550*AE1372</f>
        <v>0</v>
      </c>
      <c r="AF1561" s="374">
        <f t="shared" ref="AF1561:AR1561" si="3604">AF1550*AF1372</f>
        <v>0</v>
      </c>
      <c r="AG1561" s="374">
        <f t="shared" si="3604"/>
        <v>0</v>
      </c>
      <c r="AH1561" s="374">
        <f t="shared" si="3604"/>
        <v>0</v>
      </c>
      <c r="AI1561" s="374">
        <f t="shared" si="3604"/>
        <v>0</v>
      </c>
      <c r="AJ1561" s="374">
        <f t="shared" si="3604"/>
        <v>0</v>
      </c>
      <c r="AK1561" s="374">
        <f t="shared" si="3604"/>
        <v>0</v>
      </c>
      <c r="AL1561" s="374">
        <f t="shared" si="3604"/>
        <v>0</v>
      </c>
      <c r="AM1561" s="374">
        <f t="shared" si="3604"/>
        <v>0</v>
      </c>
      <c r="AN1561" s="374">
        <f t="shared" si="3604"/>
        <v>0</v>
      </c>
      <c r="AO1561" s="374">
        <f t="shared" si="3604"/>
        <v>0</v>
      </c>
      <c r="AP1561" s="374">
        <f t="shared" si="3604"/>
        <v>0</v>
      </c>
      <c r="AQ1561" s="374">
        <f t="shared" si="3604"/>
        <v>0</v>
      </c>
      <c r="AR1561" s="374">
        <f t="shared" si="3604"/>
        <v>0</v>
      </c>
      <c r="AS1561" s="615">
        <f t="shared" si="3596"/>
        <v>0</v>
      </c>
    </row>
    <row r="1562" spans="2:45" ht="15">
      <c r="B1562" s="321" t="s">
        <v>739</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AE1547*AE1550</f>
        <v>0</v>
      </c>
      <c r="AF1562" s="374">
        <f t="shared" ref="AF1562:AR1562" si="3605">AF1547*AF1550</f>
        <v>0</v>
      </c>
      <c r="AG1562" s="374">
        <f t="shared" si="3605"/>
        <v>0</v>
      </c>
      <c r="AH1562" s="374">
        <f t="shared" si="3605"/>
        <v>0</v>
      </c>
      <c r="AI1562" s="374">
        <f t="shared" si="3605"/>
        <v>0</v>
      </c>
      <c r="AJ1562" s="374">
        <f t="shared" si="3605"/>
        <v>0</v>
      </c>
      <c r="AK1562" s="374">
        <f t="shared" si="3605"/>
        <v>0</v>
      </c>
      <c r="AL1562" s="374">
        <f t="shared" si="3605"/>
        <v>0</v>
      </c>
      <c r="AM1562" s="374">
        <f t="shared" si="3605"/>
        <v>0</v>
      </c>
      <c r="AN1562" s="374">
        <f t="shared" si="3605"/>
        <v>0</v>
      </c>
      <c r="AO1562" s="374">
        <f t="shared" si="3605"/>
        <v>0</v>
      </c>
      <c r="AP1562" s="374">
        <f t="shared" si="3605"/>
        <v>0</v>
      </c>
      <c r="AQ1562" s="374">
        <f t="shared" si="3605"/>
        <v>0</v>
      </c>
      <c r="AR1562" s="374">
        <f t="shared" si="3605"/>
        <v>0</v>
      </c>
      <c r="AS1562" s="615">
        <f>SUM(AE1562:AR1562)</f>
        <v>0</v>
      </c>
    </row>
    <row r="1563" spans="2:45" ht="15.6">
      <c r="B1563" s="346" t="s">
        <v>740</v>
      </c>
      <c r="C1563" s="342"/>
      <c r="D1563" s="333"/>
      <c r="E1563" s="331"/>
      <c r="F1563" s="331"/>
      <c r="G1563" s="331"/>
      <c r="H1563" s="331"/>
      <c r="I1563" s="331"/>
      <c r="J1563" s="331"/>
      <c r="K1563" s="331"/>
      <c r="L1563" s="331"/>
      <c r="M1563" s="331"/>
      <c r="N1563" s="331"/>
      <c r="O1563" s="331"/>
      <c r="P1563" s="331"/>
      <c r="Q1563" s="331"/>
      <c r="R1563" s="297"/>
      <c r="S1563" s="331"/>
      <c r="T1563" s="331"/>
      <c r="U1563" s="331"/>
      <c r="V1563" s="333"/>
      <c r="W1563" s="333"/>
      <c r="X1563" s="333"/>
      <c r="Y1563" s="333"/>
      <c r="Z1563" s="331"/>
      <c r="AA1563" s="331"/>
      <c r="AB1563" s="331"/>
      <c r="AC1563" s="331"/>
      <c r="AD1563" s="331"/>
      <c r="AE1563" s="343">
        <f>SUM(AE1551:AE1562)</f>
        <v>0</v>
      </c>
      <c r="AF1563" s="343">
        <f t="shared" ref="AF1563:AR1563" si="3606">SUM(AF1551:AF1562)</f>
        <v>12436.516330139719</v>
      </c>
      <c r="AG1563" s="343">
        <f t="shared" si="3606"/>
        <v>4579.8916126708245</v>
      </c>
      <c r="AH1563" s="343">
        <f t="shared" si="3606"/>
        <v>0</v>
      </c>
      <c r="AI1563" s="343">
        <f t="shared" si="3606"/>
        <v>0</v>
      </c>
      <c r="AJ1563" s="343">
        <f t="shared" si="3606"/>
        <v>0</v>
      </c>
      <c r="AK1563" s="343">
        <f t="shared" si="3606"/>
        <v>0</v>
      </c>
      <c r="AL1563" s="343">
        <f t="shared" si="3606"/>
        <v>0</v>
      </c>
      <c r="AM1563" s="343">
        <f t="shared" si="3606"/>
        <v>0</v>
      </c>
      <c r="AN1563" s="343">
        <f t="shared" si="3606"/>
        <v>0</v>
      </c>
      <c r="AO1563" s="343">
        <f t="shared" si="3606"/>
        <v>0</v>
      </c>
      <c r="AP1563" s="343">
        <f t="shared" si="3606"/>
        <v>0</v>
      </c>
      <c r="AQ1563" s="343">
        <f t="shared" si="3606"/>
        <v>0</v>
      </c>
      <c r="AR1563" s="343">
        <f t="shared" si="3606"/>
        <v>0</v>
      </c>
      <c r="AS1563" s="778">
        <f>SUM(AS1551:AS1562)</f>
        <v>17016.407942810543</v>
      </c>
    </row>
    <row r="1564" spans="2:45" ht="15.6">
      <c r="B1564" s="346" t="s">
        <v>741</v>
      </c>
      <c r="C1564" s="342"/>
      <c r="D1564" s="347"/>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4">
        <f>AE1548*AE1550</f>
        <v>0</v>
      </c>
      <c r="AF1564" s="344">
        <f t="shared" ref="AF1564:AR1564" si="3607">AF1548*AF1550</f>
        <v>2391.1148903999997</v>
      </c>
      <c r="AG1564" s="344">
        <f t="shared" si="3607"/>
        <v>105.62009016000002</v>
      </c>
      <c r="AH1564" s="344">
        <f>AH1548*AH1550</f>
        <v>5642.4030210000001</v>
      </c>
      <c r="AI1564" s="344">
        <f t="shared" si="3607"/>
        <v>0</v>
      </c>
      <c r="AJ1564" s="344">
        <f t="shared" si="3607"/>
        <v>0</v>
      </c>
      <c r="AK1564" s="344">
        <f t="shared" si="3607"/>
        <v>0</v>
      </c>
      <c r="AL1564" s="344">
        <f t="shared" si="3607"/>
        <v>0</v>
      </c>
      <c r="AM1564" s="344">
        <f t="shared" si="3607"/>
        <v>0</v>
      </c>
      <c r="AN1564" s="344">
        <f t="shared" si="3607"/>
        <v>0</v>
      </c>
      <c r="AO1564" s="344">
        <f t="shared" si="3607"/>
        <v>0</v>
      </c>
      <c r="AP1564" s="344">
        <f t="shared" si="3607"/>
        <v>0</v>
      </c>
      <c r="AQ1564" s="344">
        <f t="shared" si="3607"/>
        <v>0</v>
      </c>
      <c r="AR1564" s="344">
        <f t="shared" si="3607"/>
        <v>0</v>
      </c>
      <c r="AS1564" s="779">
        <f>SUM(AE1564:AR1564)</f>
        <v>8139.1380015599998</v>
      </c>
    </row>
    <row r="1565" spans="2:45" ht="15.6">
      <c r="B1565" s="346" t="s">
        <v>742</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47"/>
      <c r="W1565" s="347"/>
      <c r="X1565" s="347"/>
      <c r="Y1565" s="347"/>
      <c r="Z1565" s="331"/>
      <c r="AA1565" s="331"/>
      <c r="AB1565" s="331"/>
      <c r="AC1565" s="331"/>
      <c r="AD1565" s="331"/>
      <c r="AE1565" s="348"/>
      <c r="AF1565" s="348"/>
      <c r="AG1565" s="348"/>
      <c r="AH1565" s="348"/>
      <c r="AI1565" s="348"/>
      <c r="AJ1565" s="348"/>
      <c r="AK1565" s="348"/>
      <c r="AL1565" s="348"/>
      <c r="AM1565" s="348"/>
      <c r="AN1565" s="348"/>
      <c r="AO1565" s="348"/>
      <c r="AP1565" s="348"/>
      <c r="AQ1565" s="348"/>
      <c r="AR1565" s="348"/>
      <c r="AS1565" s="403">
        <f>AS1563-AS1564</f>
        <v>8877.2699412505426</v>
      </c>
    </row>
    <row r="1566" spans="2:45" ht="15.6">
      <c r="B1566" s="346"/>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row>
    <row r="1567" spans="2:45" ht="15">
      <c r="B1567" s="321" t="s">
        <v>874</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3"/>
      <c r="AF1567" s="763"/>
      <c r="AG1567" s="763"/>
      <c r="AH1567" s="763"/>
      <c r="AI1567" s="763">
        <f t="shared" ref="AI1567:AR1567" si="3608">IF(AI1383="kw",SUMPRODUCT($Q$1385:$Q$1545,$S$1385:$S$1545,AI1385:AI1545),SUMPRODUCT($E$1385:$E$1545,AI1385:AI1545))</f>
        <v>0</v>
      </c>
      <c r="AJ1567" s="763">
        <f t="shared" si="3608"/>
        <v>0</v>
      </c>
      <c r="AK1567" s="763">
        <f t="shared" si="3608"/>
        <v>0</v>
      </c>
      <c r="AL1567" s="763">
        <f t="shared" si="3608"/>
        <v>0</v>
      </c>
      <c r="AM1567" s="763">
        <f t="shared" si="3608"/>
        <v>0</v>
      </c>
      <c r="AN1567" s="763">
        <f t="shared" si="3608"/>
        <v>0</v>
      </c>
      <c r="AO1567" s="763">
        <f t="shared" si="3608"/>
        <v>0</v>
      </c>
      <c r="AP1567" s="763">
        <f t="shared" si="3608"/>
        <v>0</v>
      </c>
      <c r="AQ1567" s="763">
        <f t="shared" si="3608"/>
        <v>0</v>
      </c>
      <c r="AR1567" s="763">
        <f t="shared" si="3608"/>
        <v>0</v>
      </c>
      <c r="AS1567" s="334"/>
    </row>
    <row r="1568" spans="2:45" ht="15">
      <c r="B1568" s="321" t="s">
        <v>875</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63"/>
      <c r="AF1568" s="763"/>
      <c r="AG1568" s="763"/>
      <c r="AH1568" s="763"/>
      <c r="AI1568" s="763">
        <f t="shared" ref="AI1568:AR1568" si="3609">IF(AI1383="kw",SUMPRODUCT($Q$1385:$Q$1545,$T$1385:$T$1545,AI1385:AI1545),SUMPRODUCT($F$1385:$F$1545,AI1385:AI1545))</f>
        <v>0</v>
      </c>
      <c r="AJ1568" s="763">
        <f t="shared" si="3609"/>
        <v>0</v>
      </c>
      <c r="AK1568" s="763">
        <f t="shared" si="3609"/>
        <v>0</v>
      </c>
      <c r="AL1568" s="763">
        <f t="shared" si="3609"/>
        <v>0</v>
      </c>
      <c r="AM1568" s="763">
        <f t="shared" si="3609"/>
        <v>0</v>
      </c>
      <c r="AN1568" s="763">
        <f t="shared" si="3609"/>
        <v>0</v>
      </c>
      <c r="AO1568" s="763">
        <f t="shared" si="3609"/>
        <v>0</v>
      </c>
      <c r="AP1568" s="763">
        <f t="shared" si="3609"/>
        <v>0</v>
      </c>
      <c r="AQ1568" s="763">
        <f t="shared" si="3609"/>
        <v>0</v>
      </c>
      <c r="AR1568" s="763">
        <f t="shared" si="3609"/>
        <v>0</v>
      </c>
      <c r="AS1568" s="334"/>
    </row>
    <row r="1569" spans="2:45" ht="15">
      <c r="B1569" s="321" t="s">
        <v>876</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63"/>
      <c r="AF1569" s="763"/>
      <c r="AG1569" s="763"/>
      <c r="AH1569" s="763"/>
      <c r="AI1569" s="763">
        <f t="shared" ref="AI1569:AR1569" si="3610">IF(AI1383="kw",SUMPRODUCT($Q$1385:$Q$1545,$U$1385:$U$1545,AI1385:AI1545),SUMPRODUCT($G$1385:$G$1545,AI1385:AI1545))</f>
        <v>0</v>
      </c>
      <c r="AJ1569" s="763">
        <f t="shared" si="3610"/>
        <v>0</v>
      </c>
      <c r="AK1569" s="763">
        <f t="shared" si="3610"/>
        <v>0</v>
      </c>
      <c r="AL1569" s="763">
        <f t="shared" si="3610"/>
        <v>0</v>
      </c>
      <c r="AM1569" s="763">
        <f t="shared" si="3610"/>
        <v>0</v>
      </c>
      <c r="AN1569" s="763">
        <f t="shared" si="3610"/>
        <v>0</v>
      </c>
      <c r="AO1569" s="763">
        <f t="shared" si="3610"/>
        <v>0</v>
      </c>
      <c r="AP1569" s="763">
        <f t="shared" si="3610"/>
        <v>0</v>
      </c>
      <c r="AQ1569" s="763">
        <f t="shared" si="3610"/>
        <v>0</v>
      </c>
      <c r="AR1569" s="763">
        <f t="shared" si="3610"/>
        <v>0</v>
      </c>
      <c r="AS1569" s="334"/>
    </row>
    <row r="1570" spans="2:45" ht="15">
      <c r="B1570" s="321" t="s">
        <v>877</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63"/>
      <c r="AF1570" s="763"/>
      <c r="AG1570" s="763"/>
      <c r="AH1570" s="763"/>
      <c r="AI1570" s="763">
        <f t="shared" ref="AI1570:AR1570" si="3611">IF(AI1383="kw",SUMPRODUCT($Q$1385:$Q$1545,$V$1385:$V$1545,AI1385:AI1545),SUMPRODUCT($H$1385:$H$1545,AI1385:AI1545))</f>
        <v>0</v>
      </c>
      <c r="AJ1570" s="763">
        <f t="shared" si="3611"/>
        <v>0</v>
      </c>
      <c r="AK1570" s="763">
        <f t="shared" si="3611"/>
        <v>0</v>
      </c>
      <c r="AL1570" s="763">
        <f t="shared" si="3611"/>
        <v>0</v>
      </c>
      <c r="AM1570" s="763">
        <f t="shared" si="3611"/>
        <v>0</v>
      </c>
      <c r="AN1570" s="763">
        <f t="shared" si="3611"/>
        <v>0</v>
      </c>
      <c r="AO1570" s="763">
        <f t="shared" si="3611"/>
        <v>0</v>
      </c>
      <c r="AP1570" s="763">
        <f t="shared" si="3611"/>
        <v>0</v>
      </c>
      <c r="AQ1570" s="763">
        <f t="shared" si="3611"/>
        <v>0</v>
      </c>
      <c r="AR1570" s="763">
        <f t="shared" si="3611"/>
        <v>0</v>
      </c>
      <c r="AS1570" s="334"/>
    </row>
    <row r="1571" spans="2:45" ht="15">
      <c r="B1571" s="377" t="s">
        <v>878</v>
      </c>
      <c r="C1571" s="441"/>
      <c r="D1571" s="441"/>
      <c r="E1571" s="442"/>
      <c r="F1571" s="442"/>
      <c r="G1571" s="442"/>
      <c r="H1571" s="442"/>
      <c r="I1571" s="442"/>
      <c r="J1571" s="442"/>
      <c r="K1571" s="442"/>
      <c r="L1571" s="442"/>
      <c r="M1571" s="442"/>
      <c r="N1571" s="442"/>
      <c r="O1571" s="442"/>
      <c r="P1571" s="442"/>
      <c r="Q1571" s="442"/>
      <c r="R1571" s="443"/>
      <c r="S1571" s="442"/>
      <c r="T1571" s="442"/>
      <c r="U1571" s="442"/>
      <c r="V1571" s="441"/>
      <c r="W1571" s="444"/>
      <c r="X1571" s="441"/>
      <c r="Y1571" s="441"/>
      <c r="Z1571" s="442"/>
      <c r="AA1571" s="442"/>
      <c r="AB1571" s="442"/>
      <c r="AC1571" s="442"/>
      <c r="AD1571" s="442"/>
      <c r="AE1571" s="764"/>
      <c r="AF1571" s="764"/>
      <c r="AG1571" s="764"/>
      <c r="AH1571" s="764"/>
      <c r="AI1571" s="764">
        <f t="shared" ref="AI1571:AR1571" si="3612">IF(AI1383="kw",SUMPRODUCT($Q$1385:$Q$1545,$W$1385:$W$1545,AI1385:AI1545),SUMPRODUCT($I$1385:$I$1545,AI1385:AI1545))</f>
        <v>0</v>
      </c>
      <c r="AJ1571" s="764">
        <f t="shared" si="3612"/>
        <v>0</v>
      </c>
      <c r="AK1571" s="764">
        <f t="shared" si="3612"/>
        <v>0</v>
      </c>
      <c r="AL1571" s="764">
        <f t="shared" si="3612"/>
        <v>0</v>
      </c>
      <c r="AM1571" s="764">
        <f t="shared" si="3612"/>
        <v>0</v>
      </c>
      <c r="AN1571" s="764">
        <f t="shared" si="3612"/>
        <v>0</v>
      </c>
      <c r="AO1571" s="764">
        <f t="shared" si="3612"/>
        <v>0</v>
      </c>
      <c r="AP1571" s="764">
        <f t="shared" si="3612"/>
        <v>0</v>
      </c>
      <c r="AQ1571" s="764">
        <f t="shared" si="3612"/>
        <v>0</v>
      </c>
      <c r="AR1571" s="764">
        <f t="shared" si="3612"/>
        <v>0</v>
      </c>
      <c r="AS1571" s="382"/>
    </row>
    <row r="1572" spans="2:45" ht="19.5" customHeight="1">
      <c r="B1572" s="364" t="s">
        <v>578</v>
      </c>
      <c r="C1572" s="383"/>
      <c r="D1572" s="384"/>
      <c r="E1572" s="384"/>
      <c r="F1572" s="384"/>
      <c r="G1572" s="384"/>
      <c r="H1572" s="384"/>
      <c r="I1572" s="384"/>
      <c r="J1572" s="384"/>
      <c r="K1572" s="384"/>
      <c r="L1572" s="384"/>
      <c r="M1572" s="384"/>
      <c r="N1572" s="384"/>
      <c r="O1572" s="384"/>
      <c r="P1572" s="384"/>
      <c r="Q1572" s="384"/>
      <c r="R1572" s="384"/>
      <c r="S1572" s="384"/>
      <c r="T1572" s="384"/>
      <c r="U1572" s="384"/>
      <c r="V1572" s="367"/>
      <c r="W1572" s="368"/>
      <c r="X1572" s="384"/>
      <c r="Y1572" s="384"/>
      <c r="Z1572" s="384"/>
      <c r="AA1572" s="384"/>
      <c r="AB1572" s="384"/>
      <c r="AC1572" s="384"/>
      <c r="AD1572" s="384"/>
      <c r="AE1572" s="405"/>
      <c r="AF1572" s="405"/>
      <c r="AG1572" s="405"/>
      <c r="AH1572" s="405"/>
      <c r="AI1572" s="405"/>
      <c r="AJ1572" s="405"/>
      <c r="AK1572" s="405"/>
      <c r="AL1572" s="405"/>
      <c r="AM1572" s="405"/>
      <c r="AN1572" s="405"/>
      <c r="AO1572" s="405"/>
      <c r="AP1572" s="405"/>
      <c r="AQ1572" s="405"/>
      <c r="AR1572" s="405"/>
      <c r="AS1572" s="385"/>
    </row>
    <row r="1573" spans="2:45" ht="19.5" customHeight="1" thickBot="1">
      <c r="B1573" s="753"/>
      <c r="C1573" s="754"/>
      <c r="D1573" s="735"/>
      <c r="E1573" s="735"/>
      <c r="F1573" s="735"/>
      <c r="G1573" s="735"/>
      <c r="H1573" s="735"/>
      <c r="I1573" s="735"/>
      <c r="J1573" s="735"/>
      <c r="K1573" s="735"/>
      <c r="L1573" s="735"/>
      <c r="M1573" s="735"/>
      <c r="N1573" s="735"/>
      <c r="O1573" s="735"/>
      <c r="P1573" s="735"/>
      <c r="Q1573" s="735"/>
      <c r="R1573" s="735"/>
      <c r="S1573" s="735"/>
      <c r="T1573" s="735"/>
      <c r="U1573" s="735"/>
      <c r="V1573" s="301"/>
      <c r="W1573" s="755"/>
      <c r="X1573" s="735"/>
      <c r="Y1573" s="735"/>
      <c r="Z1573" s="735"/>
      <c r="AA1573" s="735"/>
      <c r="AB1573" s="735"/>
      <c r="AC1573" s="735"/>
      <c r="AD1573" s="735"/>
      <c r="AE1573" s="252"/>
      <c r="AF1573" s="252"/>
      <c r="AG1573" s="252"/>
      <c r="AH1573" s="252"/>
      <c r="AI1573" s="252"/>
      <c r="AJ1573" s="252"/>
      <c r="AK1573" s="252"/>
      <c r="AL1573" s="252"/>
      <c r="AM1573" s="252"/>
      <c r="AN1573" s="252"/>
      <c r="AO1573" s="252"/>
      <c r="AP1573" s="252"/>
      <c r="AQ1573" s="252"/>
      <c r="AR1573" s="252"/>
      <c r="AS1573" s="253"/>
    </row>
    <row r="1574" spans="2:45" ht="48" customHeight="1" thickBot="1">
      <c r="B1574" s="781" t="s">
        <v>931</v>
      </c>
      <c r="C1574" s="782"/>
      <c r="D1574" s="783"/>
      <c r="E1574" s="783"/>
      <c r="F1574" s="783"/>
      <c r="G1574" s="783"/>
      <c r="H1574" s="783"/>
      <c r="I1574" s="783"/>
      <c r="J1574" s="783"/>
      <c r="K1574" s="783"/>
      <c r="L1574" s="783"/>
      <c r="M1574" s="783"/>
      <c r="N1574" s="783"/>
      <c r="O1574" s="783"/>
      <c r="P1574" s="783"/>
      <c r="Q1574" s="783"/>
      <c r="R1574" s="783"/>
      <c r="S1574" s="783"/>
      <c r="T1574" s="783"/>
      <c r="U1574" s="783"/>
      <c r="V1574" s="784"/>
      <c r="W1574" s="785"/>
      <c r="X1574" s="783"/>
      <c r="Y1574" s="783"/>
      <c r="Z1574" s="783"/>
      <c r="AA1574" s="783"/>
      <c r="AB1574" s="783"/>
      <c r="AC1574" s="783"/>
      <c r="AD1574" s="783"/>
      <c r="AE1574" s="786"/>
      <c r="AF1574" s="786"/>
      <c r="AG1574" s="786"/>
      <c r="AH1574" s="786"/>
      <c r="AI1574" s="786"/>
      <c r="AJ1574" s="786"/>
      <c r="AK1574" s="786"/>
      <c r="AL1574" s="786"/>
      <c r="AM1574" s="786"/>
      <c r="AN1574" s="786"/>
      <c r="AO1574" s="786"/>
      <c r="AP1574" s="786"/>
      <c r="AQ1574" s="786"/>
      <c r="AR1574" s="786"/>
      <c r="AS1574" s="787"/>
    </row>
    <row r="1575" spans="2:45" ht="296.55" customHeight="1">
      <c r="B1575" s="806" t="s">
        <v>502</v>
      </c>
      <c r="C1575" s="982" t="s">
        <v>940</v>
      </c>
      <c r="D1575" s="983"/>
      <c r="E1575" s="983"/>
      <c r="F1575" s="983"/>
      <c r="G1575" s="983"/>
      <c r="H1575" s="983"/>
      <c r="I1575" s="983"/>
      <c r="J1575" s="983"/>
      <c r="K1575" s="983"/>
      <c r="L1575" s="983"/>
      <c r="M1575" s="983"/>
      <c r="N1575" s="983"/>
      <c r="O1575" s="983"/>
      <c r="P1575" s="983"/>
      <c r="Q1575" s="983"/>
      <c r="R1575" s="983"/>
      <c r="S1575" s="983"/>
      <c r="T1575" s="983"/>
      <c r="U1575" s="983"/>
      <c r="V1575" s="983"/>
      <c r="W1575" s="983"/>
      <c r="X1575" s="983"/>
      <c r="Y1575" s="983"/>
      <c r="Z1575" s="983"/>
      <c r="AA1575" s="983"/>
      <c r="AB1575" s="983"/>
      <c r="AC1575" s="983"/>
      <c r="AD1575" s="983"/>
      <c r="AE1575" s="253"/>
      <c r="AF1575" s="253"/>
      <c r="AG1575" s="253"/>
      <c r="AH1575" s="253"/>
      <c r="AI1575" s="253"/>
      <c r="AJ1575" s="253"/>
      <c r="AK1575" s="253"/>
      <c r="AL1575" s="253"/>
      <c r="AM1575" s="253"/>
      <c r="AN1575" s="253"/>
      <c r="AO1575" s="253"/>
      <c r="AP1575" s="253"/>
      <c r="AQ1575" s="253"/>
      <c r="AR1575" s="253"/>
      <c r="AS1575" s="253"/>
    </row>
    <row r="1576" spans="2:45" ht="13.95" customHeight="1">
      <c r="B1576" s="807"/>
      <c r="C1576" s="808"/>
      <c r="D1576" s="809"/>
      <c r="E1576" s="809"/>
      <c r="F1576" s="809"/>
      <c r="G1576" s="809"/>
      <c r="H1576" s="809"/>
      <c r="I1576" s="809"/>
      <c r="J1576" s="809"/>
      <c r="K1576" s="809"/>
      <c r="L1576" s="809"/>
      <c r="M1576" s="809"/>
      <c r="N1576" s="809"/>
      <c r="O1576" s="809"/>
      <c r="P1576" s="809"/>
      <c r="Q1576" s="809"/>
      <c r="R1576" s="809"/>
      <c r="S1576" s="809"/>
      <c r="T1576" s="809"/>
      <c r="U1576" s="809"/>
      <c r="V1576" s="809"/>
      <c r="W1576" s="809"/>
      <c r="X1576" s="809"/>
      <c r="Y1576" s="809"/>
      <c r="Z1576" s="809"/>
      <c r="AA1576" s="809"/>
      <c r="AB1576" s="809"/>
      <c r="AC1576" s="809"/>
      <c r="AD1576" s="809"/>
      <c r="AE1576" s="253"/>
      <c r="AF1576" s="253"/>
      <c r="AG1576" s="253"/>
      <c r="AH1576" s="253"/>
      <c r="AI1576" s="253"/>
      <c r="AJ1576" s="253"/>
      <c r="AK1576" s="253"/>
      <c r="AL1576" s="253"/>
      <c r="AM1576" s="253"/>
      <c r="AN1576" s="253"/>
      <c r="AO1576" s="253"/>
      <c r="AP1576" s="253"/>
      <c r="AQ1576" s="253"/>
      <c r="AR1576" s="253"/>
      <c r="AS1576" s="253"/>
    </row>
    <row r="1577" spans="2:45" ht="15.6">
      <c r="B1577" s="277" t="s">
        <v>799</v>
      </c>
      <c r="C1577" s="278"/>
      <c r="D1577" s="579" t="s">
        <v>523</v>
      </c>
      <c r="E1577" s="250"/>
      <c r="F1577" s="579"/>
      <c r="G1577" s="250"/>
      <c r="H1577" s="250"/>
      <c r="I1577" s="250"/>
      <c r="J1577" s="250"/>
      <c r="K1577" s="250"/>
      <c r="L1577" s="250"/>
      <c r="M1577" s="250"/>
      <c r="N1577" s="250"/>
      <c r="O1577" s="250"/>
      <c r="P1577" s="250"/>
      <c r="Q1577" s="250"/>
      <c r="R1577" s="278"/>
      <c r="S1577" s="250"/>
      <c r="T1577" s="250"/>
      <c r="U1577" s="250"/>
      <c r="V1577" s="250"/>
      <c r="W1577" s="250"/>
      <c r="X1577" s="250"/>
      <c r="Y1577" s="250"/>
      <c r="Z1577" s="250"/>
      <c r="AA1577" s="250"/>
      <c r="AB1577" s="250"/>
      <c r="AC1577" s="250"/>
      <c r="AD1577" s="250"/>
      <c r="AE1577" s="267"/>
      <c r="AF1577" s="264"/>
      <c r="AG1577" s="264"/>
      <c r="AH1577" s="264"/>
      <c r="AI1577" s="264"/>
      <c r="AJ1577" s="264"/>
      <c r="AK1577" s="264"/>
      <c r="AL1577" s="264"/>
      <c r="AM1577" s="264"/>
      <c r="AN1577" s="264"/>
      <c r="AO1577" s="264"/>
      <c r="AP1577" s="264"/>
      <c r="AQ1577" s="264"/>
      <c r="AR1577" s="264"/>
    </row>
    <row r="1578" spans="2:45" ht="39.75" customHeight="1">
      <c r="B1578" s="970" t="s">
        <v>211</v>
      </c>
      <c r="C1578" s="989" t="s">
        <v>33</v>
      </c>
      <c r="D1578" s="281" t="s">
        <v>421</v>
      </c>
      <c r="E1578" s="976" t="s">
        <v>209</v>
      </c>
      <c r="F1578" s="977"/>
      <c r="G1578" s="977"/>
      <c r="H1578" s="977"/>
      <c r="I1578" s="977"/>
      <c r="J1578" s="977"/>
      <c r="K1578" s="977"/>
      <c r="L1578" s="977"/>
      <c r="M1578" s="977"/>
      <c r="N1578" s="977"/>
      <c r="O1578" s="977"/>
      <c r="P1578" s="978"/>
      <c r="Q1578" s="974" t="s">
        <v>213</v>
      </c>
      <c r="R1578" s="281" t="s">
        <v>422</v>
      </c>
      <c r="S1578" s="967" t="s">
        <v>212</v>
      </c>
      <c r="T1578" s="968"/>
      <c r="U1578" s="968"/>
      <c r="V1578" s="968"/>
      <c r="W1578" s="968"/>
      <c r="X1578" s="968"/>
      <c r="Y1578" s="968"/>
      <c r="Z1578" s="968"/>
      <c r="AA1578" s="968"/>
      <c r="AB1578" s="968"/>
      <c r="AC1578" s="968"/>
      <c r="AD1578" s="979"/>
      <c r="AE1578" s="967" t="s">
        <v>242</v>
      </c>
      <c r="AF1578" s="968"/>
      <c r="AG1578" s="968"/>
      <c r="AH1578" s="968"/>
      <c r="AI1578" s="968"/>
      <c r="AJ1578" s="968"/>
      <c r="AK1578" s="968"/>
      <c r="AL1578" s="968"/>
      <c r="AM1578" s="968"/>
      <c r="AN1578" s="968"/>
      <c r="AO1578" s="968"/>
      <c r="AP1578" s="968"/>
      <c r="AQ1578" s="968"/>
      <c r="AR1578" s="968"/>
      <c r="AS1578" s="969"/>
    </row>
    <row r="1579" spans="2:45" ht="65.25" customHeight="1">
      <c r="B1579" s="971"/>
      <c r="C1579" s="988"/>
      <c r="D1579" s="282">
        <v>2023</v>
      </c>
      <c r="E1579" s="282">
        <v>2024</v>
      </c>
      <c r="F1579" s="282">
        <v>2025</v>
      </c>
      <c r="G1579" s="282">
        <v>2026</v>
      </c>
      <c r="H1579" s="282">
        <v>2027</v>
      </c>
      <c r="I1579" s="282">
        <v>2028</v>
      </c>
      <c r="J1579" s="282">
        <v>2029</v>
      </c>
      <c r="K1579" s="282">
        <v>2030</v>
      </c>
      <c r="L1579" s="282">
        <v>2031</v>
      </c>
      <c r="M1579" s="282">
        <v>2032</v>
      </c>
      <c r="N1579" s="282">
        <v>2033</v>
      </c>
      <c r="O1579" s="282">
        <v>2034</v>
      </c>
      <c r="P1579" s="282">
        <v>2035</v>
      </c>
      <c r="Q1579" s="975"/>
      <c r="R1579" s="282">
        <v>2023</v>
      </c>
      <c r="S1579" s="282">
        <v>2024</v>
      </c>
      <c r="T1579" s="282">
        <v>2025</v>
      </c>
      <c r="U1579" s="282">
        <v>2026</v>
      </c>
      <c r="V1579" s="282">
        <v>2027</v>
      </c>
      <c r="W1579" s="282">
        <v>2028</v>
      </c>
      <c r="X1579" s="282">
        <v>2029</v>
      </c>
      <c r="Y1579" s="282">
        <v>2030</v>
      </c>
      <c r="Z1579" s="282">
        <v>2031</v>
      </c>
      <c r="AA1579" s="282">
        <v>2032</v>
      </c>
      <c r="AB1579" s="282">
        <v>2033</v>
      </c>
      <c r="AC1579" s="282">
        <v>2034</v>
      </c>
      <c r="AD1579" s="282">
        <v>2035</v>
      </c>
      <c r="AE1579" s="282" t="str">
        <f>'1.  LRAMVA Summary'!$D$53</f>
        <v>Residential</v>
      </c>
      <c r="AF1579" s="282" t="str">
        <f>'1.  LRAMVA Summary'!$E$53</f>
        <v>GS&lt;50 kW</v>
      </c>
      <c r="AG1579" s="282" t="str">
        <f>'1.  LRAMVA Summary'!$F$53</f>
        <v>GS 50 TO 4,999 KW</v>
      </c>
      <c r="AH1579" s="282" t="str">
        <f>'1.  LRAMVA Summary'!$G$53</f>
        <v>Street Lighting</v>
      </c>
      <c r="AI1579" s="282" t="str">
        <f>'1.  LRAMVA Summary'!$H$53</f>
        <v/>
      </c>
      <c r="AJ1579" s="282" t="str">
        <f>'1.  LRAMVA Summary'!$I$53</f>
        <v/>
      </c>
      <c r="AK1579" s="282" t="str">
        <f>'1.  LRAMVA Summary'!$J$53</f>
        <v/>
      </c>
      <c r="AL1579" s="282" t="str">
        <f>'1.  LRAMVA Summary'!$K$53</f>
        <v/>
      </c>
      <c r="AM1579" s="282" t="str">
        <f>'1.  LRAMVA Summary'!$L$53</f>
        <v/>
      </c>
      <c r="AN1579" s="282" t="str">
        <f>'1.  LRAMVA Summary'!$M$53</f>
        <v/>
      </c>
      <c r="AO1579" s="282" t="str">
        <f>'1.  LRAMVA Summary'!$N$53</f>
        <v/>
      </c>
      <c r="AP1579" s="282" t="str">
        <f>'1.  LRAMVA Summary'!$O$53</f>
        <v/>
      </c>
      <c r="AQ1579" s="282" t="str">
        <f>'1.  LRAMVA Summary'!$P$53</f>
        <v/>
      </c>
      <c r="AR1579" s="282" t="str">
        <f>'1.  LRAMVA Summary'!$Q$53</f>
        <v/>
      </c>
      <c r="AS1579" s="284" t="str">
        <f>'1.  LRAMVA Summary'!$R$53</f>
        <v>Total</v>
      </c>
    </row>
    <row r="1580" spans="2:45" ht="15.6">
      <c r="B1580" s="821"/>
      <c r="C1580" s="332"/>
      <c r="D1580" s="332"/>
      <c r="E1580" s="332"/>
      <c r="F1580" s="332"/>
      <c r="G1580" s="332"/>
      <c r="H1580" s="332"/>
      <c r="I1580" s="332"/>
      <c r="J1580" s="332"/>
      <c r="K1580" s="332"/>
      <c r="L1580" s="332"/>
      <c r="M1580" s="332"/>
      <c r="N1580" s="332"/>
      <c r="O1580" s="332"/>
      <c r="P1580" s="332"/>
      <c r="Q1580" s="332"/>
      <c r="R1580" s="332"/>
      <c r="S1580" s="332"/>
      <c r="T1580" s="332"/>
      <c r="U1580" s="332"/>
      <c r="V1580" s="332"/>
      <c r="W1580" s="332"/>
      <c r="X1580" s="332"/>
      <c r="Y1580" s="332"/>
      <c r="Z1580" s="332"/>
      <c r="AA1580" s="332"/>
      <c r="AB1580" s="332"/>
      <c r="AC1580" s="332"/>
      <c r="AD1580" s="826"/>
      <c r="AE1580" s="288" t="str">
        <f>'1.  LRAMVA Summary'!$D$54</f>
        <v>kWh</v>
      </c>
      <c r="AF1580" s="288" t="str">
        <f>'1.  LRAMVA Summary'!$E$54</f>
        <v>kWh</v>
      </c>
      <c r="AG1580" s="288" t="str">
        <f>'1.  LRAMVA Summary'!$F$54</f>
        <v>kW</v>
      </c>
      <c r="AH1580" s="288" t="str">
        <f>'1.  LRAMVA Summary'!$G$54</f>
        <v>kW</v>
      </c>
      <c r="AI1580" s="288">
        <f>'1.  LRAMVA Summary'!$H$54</f>
        <v>0</v>
      </c>
      <c r="AJ1580" s="288">
        <f>'1.  LRAMVA Summary'!$I$54</f>
        <v>0</v>
      </c>
      <c r="AK1580" s="288">
        <f>'1.  LRAMVA Summary'!$J$54</f>
        <v>0</v>
      </c>
      <c r="AL1580" s="288">
        <f>'1.  LRAMVA Summary'!$K$54</f>
        <v>0</v>
      </c>
      <c r="AM1580" s="288">
        <f>'1.  LRAMVA Summary'!$L$54</f>
        <v>0</v>
      </c>
      <c r="AN1580" s="288">
        <f>'1.  LRAMVA Summary'!$M$54</f>
        <v>0</v>
      </c>
      <c r="AO1580" s="288">
        <f>'1.  LRAMVA Summary'!$N$54</f>
        <v>0</v>
      </c>
      <c r="AP1580" s="288">
        <f>'1.  LRAMVA Summary'!$O$54</f>
        <v>0</v>
      </c>
      <c r="AQ1580" s="288">
        <f>'1.  LRAMVA Summary'!$P$54</f>
        <v>0</v>
      </c>
      <c r="AR1580" s="288">
        <f>'1.  LRAMVA Summary'!$Q$54</f>
        <v>0</v>
      </c>
      <c r="AS1580" s="289"/>
    </row>
    <row r="1581" spans="2:45" ht="15.6">
      <c r="B1581" s="822" t="s">
        <v>946</v>
      </c>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26"/>
      <c r="AE1581" s="824">
        <v>0</v>
      </c>
      <c r="AF1581" s="819">
        <v>0</v>
      </c>
      <c r="AG1581" s="819">
        <v>0</v>
      </c>
      <c r="AH1581" s="819">
        <v>0</v>
      </c>
      <c r="AI1581" s="819">
        <v>0</v>
      </c>
      <c r="AJ1581" s="819">
        <v>0</v>
      </c>
      <c r="AK1581" s="819">
        <v>0</v>
      </c>
      <c r="AL1581" s="819">
        <v>0</v>
      </c>
      <c r="AM1581" s="819">
        <v>0</v>
      </c>
      <c r="AN1581" s="819">
        <v>0</v>
      </c>
      <c r="AO1581" s="819">
        <v>0</v>
      </c>
      <c r="AP1581" s="819">
        <v>0</v>
      </c>
      <c r="AQ1581" s="819">
        <v>0</v>
      </c>
      <c r="AR1581" s="819">
        <v>0</v>
      </c>
      <c r="AS1581" s="289"/>
    </row>
    <row r="1582" spans="2:45" ht="15.6">
      <c r="B1582" s="823" t="s">
        <v>745</v>
      </c>
      <c r="C1582" s="399"/>
      <c r="D1582" s="399"/>
      <c r="E1582" s="399"/>
      <c r="F1582" s="399"/>
      <c r="G1582" s="399"/>
      <c r="H1582" s="399"/>
      <c r="I1582" s="399"/>
      <c r="J1582" s="399"/>
      <c r="K1582" s="399"/>
      <c r="L1582" s="399"/>
      <c r="M1582" s="399"/>
      <c r="N1582" s="399"/>
      <c r="O1582" s="399"/>
      <c r="P1582" s="399"/>
      <c r="Q1582" s="399"/>
      <c r="R1582" s="399"/>
      <c r="S1582" s="399"/>
      <c r="T1582" s="399"/>
      <c r="U1582" s="399"/>
      <c r="V1582" s="399"/>
      <c r="W1582" s="399"/>
      <c r="X1582" s="399"/>
      <c r="Y1582" s="399"/>
      <c r="Z1582" s="399"/>
      <c r="AA1582" s="399"/>
      <c r="AB1582" s="399"/>
      <c r="AC1582" s="399"/>
      <c r="AD1582" s="827"/>
      <c r="AE1582" s="825">
        <f>HLOOKUP(AE1579,'2. LRAMVA Threshold'!$B$42:$Q$60,15,FALSE)</f>
        <v>0</v>
      </c>
      <c r="AF1582" s="388">
        <f>HLOOKUP(AF1579,'2. LRAMVA Threshold'!$B$42:$Q$60,15,FALSE)</f>
        <v>0</v>
      </c>
      <c r="AG1582" s="388">
        <f>HLOOKUP(AG1579,'2. LRAMVA Threshold'!$B$42:$Q$60,15,FALSE)</f>
        <v>0</v>
      </c>
      <c r="AH1582" s="388">
        <f>HLOOKUP(AH1579,'2. LRAMVA Threshold'!$B$42:$Q$60,15,FALSE)</f>
        <v>0</v>
      </c>
      <c r="AI1582" s="388">
        <f>HLOOKUP(AI1579,'2. LRAMVA Threshold'!$B$42:$Q$60,15,FALSE)</f>
        <v>0</v>
      </c>
      <c r="AJ1582" s="388">
        <f>HLOOKUP(AJ1579,'2. LRAMVA Threshold'!$B$42:$Q$60,15,FALSE)</f>
        <v>0</v>
      </c>
      <c r="AK1582" s="388">
        <f>HLOOKUP(AK1579,'2. LRAMVA Threshold'!$B$42:$Q$60,15,FALSE)</f>
        <v>0</v>
      </c>
      <c r="AL1582" s="388">
        <f>HLOOKUP(AL1579,'2. LRAMVA Threshold'!$B$42:$Q$60,15,FALSE)</f>
        <v>0</v>
      </c>
      <c r="AM1582" s="388">
        <f>HLOOKUP(AM1579,'2. LRAMVA Threshold'!$B$42:$Q$60,15,FALSE)</f>
        <v>0</v>
      </c>
      <c r="AN1582" s="388">
        <f>HLOOKUP(AN1579,'2. LRAMVA Threshold'!$B$42:$Q$60,15,FALSE)</f>
        <v>0</v>
      </c>
      <c r="AO1582" s="388">
        <f>HLOOKUP(AO1579,'2. LRAMVA Threshold'!$B$42:$Q$60,15,FALSE)</f>
        <v>0</v>
      </c>
      <c r="AP1582" s="388">
        <f>HLOOKUP(AP1579,'2. LRAMVA Threshold'!$B$42:$Q$60,15,FALSE)</f>
        <v>0</v>
      </c>
      <c r="AQ1582" s="388">
        <f>HLOOKUP(AQ1579,'2. LRAMVA Threshold'!$B$42:$Q$60,15,FALSE)</f>
        <v>0</v>
      </c>
      <c r="AR1582" s="388">
        <f>HLOOKUP(AR1579,'2. LRAMVA Threshold'!$B$42:$Q$60,15,FALSE)</f>
        <v>0</v>
      </c>
      <c r="AS1582" s="438"/>
    </row>
    <row r="1583" spans="2:45" ht="15">
      <c r="B1583" s="390"/>
      <c r="C1583" s="330"/>
      <c r="D1583" s="331"/>
      <c r="E1583" s="331"/>
      <c r="F1583" s="331"/>
      <c r="G1583" s="331"/>
      <c r="H1583" s="331"/>
      <c r="I1583" s="331"/>
      <c r="J1583" s="331"/>
      <c r="K1583" s="331"/>
      <c r="L1583" s="331"/>
      <c r="M1583" s="331"/>
      <c r="N1583" s="331"/>
      <c r="O1583" s="331"/>
      <c r="P1583" s="331"/>
      <c r="Q1583" s="331"/>
      <c r="R1583" s="332"/>
      <c r="S1583" s="331"/>
      <c r="T1583" s="331"/>
      <c r="U1583" s="331"/>
      <c r="V1583" s="333"/>
      <c r="W1583" s="333"/>
      <c r="X1583" s="333"/>
      <c r="Y1583" s="333"/>
      <c r="Z1583" s="331"/>
      <c r="AA1583" s="331"/>
      <c r="AB1583" s="331"/>
      <c r="AC1583" s="331"/>
      <c r="AD1583" s="331"/>
      <c r="AE1583" s="432"/>
      <c r="AF1583" s="432"/>
      <c r="AG1583" s="432"/>
      <c r="AH1583" s="432"/>
      <c r="AI1583" s="432"/>
      <c r="AJ1583" s="432"/>
      <c r="AK1583" s="432"/>
      <c r="AL1583" s="395"/>
      <c r="AM1583" s="395"/>
      <c r="AN1583" s="395"/>
      <c r="AO1583" s="395"/>
      <c r="AP1583" s="395"/>
      <c r="AQ1583" s="395"/>
      <c r="AR1583" s="395"/>
      <c r="AS1583" s="396"/>
    </row>
    <row r="1584" spans="2:45" ht="15">
      <c r="B1584" s="321" t="s">
        <v>729</v>
      </c>
      <c r="C1584" s="335"/>
      <c r="D1584" s="335"/>
      <c r="E1584" s="372"/>
      <c r="F1584" s="372"/>
      <c r="G1584" s="372"/>
      <c r="H1584" s="372"/>
      <c r="I1584" s="372"/>
      <c r="J1584" s="372"/>
      <c r="K1584" s="372"/>
      <c r="L1584" s="372"/>
      <c r="M1584" s="372"/>
      <c r="N1584" s="372"/>
      <c r="O1584" s="372"/>
      <c r="P1584" s="372"/>
      <c r="Q1584" s="372"/>
      <c r="R1584" s="288"/>
      <c r="S1584" s="337"/>
      <c r="T1584" s="337"/>
      <c r="U1584" s="337"/>
      <c r="V1584" s="336"/>
      <c r="W1584" s="336"/>
      <c r="X1584" s="336"/>
      <c r="Y1584" s="336"/>
      <c r="Z1584" s="337"/>
      <c r="AA1584" s="337"/>
      <c r="AB1584" s="337"/>
      <c r="AC1584" s="337"/>
      <c r="AD1584" s="337"/>
      <c r="AE1584" s="817">
        <f>HLOOKUP(AE35,'3.  Distribution Rates'!$C$122:$P$135,14,FALSE)</f>
        <v>0</v>
      </c>
      <c r="AF1584" s="817">
        <f>HLOOKUP(AF35,'3.  Distribution Rates'!$C$122:$P$135,14,FALSE)</f>
        <v>1.1599999999999999E-2</v>
      </c>
      <c r="AG1584" s="338">
        <f>HLOOKUP(AG35,'3.  Distribution Rates'!$C$122:$P$135,14,FALSE)</f>
        <v>2.3698000000000001</v>
      </c>
      <c r="AH1584" s="338">
        <f>HLOOKUP(AH35,'3.  Distribution Rates'!$C$122:$P$135,14,FALSE)</f>
        <v>13.4847</v>
      </c>
      <c r="AI1584" s="338">
        <f>HLOOKUP(AI35,'3.  Distribution Rates'!$C$122:$P$135,14,FALSE)</f>
        <v>0</v>
      </c>
      <c r="AJ1584" s="338">
        <f>HLOOKUP(AJ35,'3.  Distribution Rates'!$C$122:$P$135,14,FALSE)</f>
        <v>0</v>
      </c>
      <c r="AK1584" s="338">
        <f>HLOOKUP(AK35,'3.  Distribution Rates'!$C$122:$P$135,14,FALSE)</f>
        <v>0</v>
      </c>
      <c r="AL1584" s="338">
        <f>HLOOKUP(AL35,'3.  Distribution Rates'!$C$122:$P$135,14,FALSE)</f>
        <v>0</v>
      </c>
      <c r="AM1584" s="338">
        <f>HLOOKUP(AM35,'3.  Distribution Rates'!$C$122:$P$135,14,FALSE)</f>
        <v>0</v>
      </c>
      <c r="AN1584" s="338">
        <f>HLOOKUP(AN35,'3.  Distribution Rates'!$C$122:$P$135,14,FALSE)</f>
        <v>0</v>
      </c>
      <c r="AO1584" s="338">
        <f>HLOOKUP(AO35,'3.  Distribution Rates'!$C$122:$P$135,14,FALSE)</f>
        <v>0</v>
      </c>
      <c r="AP1584" s="338">
        <f>HLOOKUP(AP35,'3.  Distribution Rates'!$C$122:$P$135,14,FALSE)</f>
        <v>0</v>
      </c>
      <c r="AQ1584" s="338">
        <f>HLOOKUP(AQ35,'3.  Distribution Rates'!$C$122:$P$135,14,FALSE)</f>
        <v>0</v>
      </c>
      <c r="AR1584" s="338">
        <f>HLOOKUP(AR35,'3.  Distribution Rates'!$C$122:$P$135,14,FALSE)</f>
        <v>0</v>
      </c>
      <c r="AS1584" s="440"/>
    </row>
    <row r="1585" spans="2:45" ht="15">
      <c r="B1585" s="321" t="s">
        <v>746</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LRAM'!AM146*AE1584</f>
        <v>0</v>
      </c>
      <c r="AF1585" s="374">
        <f>'4.  2011-2014 LRAM'!AN146*AF1584</f>
        <v>0</v>
      </c>
      <c r="AG1585" s="374">
        <f>'4.  2011-2014 LRAM'!AO146*AG1584</f>
        <v>0</v>
      </c>
      <c r="AH1585" s="374">
        <f>'4.  2011-2014 LRAM'!AP146*AH1584</f>
        <v>0</v>
      </c>
      <c r="AI1585" s="374">
        <f>'4.  2011-2014 LRAM'!AQ146*AI1584</f>
        <v>0</v>
      </c>
      <c r="AJ1585" s="374">
        <f>'4.  2011-2014 LRAM'!AR146*AJ1584</f>
        <v>0</v>
      </c>
      <c r="AK1585" s="374">
        <f>'4.  2011-2014 LRAM'!AS146*AK1584</f>
        <v>0</v>
      </c>
      <c r="AL1585" s="374">
        <f>'4.  2011-2014 LRAM'!AT146*AL1584</f>
        <v>0</v>
      </c>
      <c r="AM1585" s="374">
        <f>'4.  2011-2014 LRAM'!AU146*AM1584</f>
        <v>0</v>
      </c>
      <c r="AN1585" s="374">
        <f>'4.  2011-2014 LRAM'!AV146*AN1584</f>
        <v>0</v>
      </c>
      <c r="AO1585" s="374">
        <f>'4.  2011-2014 LRAM'!AW146*AO1584</f>
        <v>0</v>
      </c>
      <c r="AP1585" s="374">
        <f>'4.  2011-2014 LRAM'!AX146*AP1584</f>
        <v>0</v>
      </c>
      <c r="AQ1585" s="374">
        <f>'4.  2011-2014 LRAM'!AY146*AQ1584</f>
        <v>0</v>
      </c>
      <c r="AR1585" s="374">
        <f>'4.  2011-2014 LRAM'!AZ146*AR1584</f>
        <v>0</v>
      </c>
      <c r="AS1585" s="615">
        <f t="shared" ref="AS1585:AS1596" si="3613">SUM(AE1585:AR1585)</f>
        <v>0</v>
      </c>
    </row>
    <row r="1586" spans="2:45" ht="15.45" customHeight="1">
      <c r="B1586" s="321" t="s">
        <v>747</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LRAM'!AM285*AE1584</f>
        <v>0</v>
      </c>
      <c r="AF1586" s="374">
        <f>'4.  2011-2014 LRAM'!AN285*AF1584</f>
        <v>0</v>
      </c>
      <c r="AG1586" s="374">
        <f>'4.  2011-2014 LRAM'!AO285*AG1584</f>
        <v>0</v>
      </c>
      <c r="AH1586" s="374">
        <f>'4.  2011-2014 LRAM'!AP285*AH1584</f>
        <v>0</v>
      </c>
      <c r="AI1586" s="374">
        <f>'4.  2011-2014 LRAM'!AQ285*AI1584</f>
        <v>0</v>
      </c>
      <c r="AJ1586" s="374">
        <f>'4.  2011-2014 LRAM'!AR285*AJ1584</f>
        <v>0</v>
      </c>
      <c r="AK1586" s="374">
        <f>'4.  2011-2014 LRAM'!AS285*AK1584</f>
        <v>0</v>
      </c>
      <c r="AL1586" s="374">
        <f>'4.  2011-2014 LRAM'!AT285*AL1584</f>
        <v>0</v>
      </c>
      <c r="AM1586" s="374">
        <f>'4.  2011-2014 LRAM'!AU285*AM1584</f>
        <v>0</v>
      </c>
      <c r="AN1586" s="374">
        <f>'4.  2011-2014 LRAM'!AV285*AN1584</f>
        <v>0</v>
      </c>
      <c r="AO1586" s="374">
        <f>'4.  2011-2014 LRAM'!AW285*AO1584</f>
        <v>0</v>
      </c>
      <c r="AP1586" s="374">
        <f>'4.  2011-2014 LRAM'!AX285*AP1584</f>
        <v>0</v>
      </c>
      <c r="AQ1586" s="374">
        <f>'4.  2011-2014 LRAM'!AY285*AQ1584</f>
        <v>0</v>
      </c>
      <c r="AR1586" s="374">
        <f>'4.  2011-2014 LRAM'!AZ285*AR1584</f>
        <v>0</v>
      </c>
      <c r="AS1586" s="615">
        <f t="shared" si="3613"/>
        <v>0</v>
      </c>
    </row>
    <row r="1587" spans="2:45" ht="15">
      <c r="B1587" s="321" t="s">
        <v>748</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LRAM'!AM421*AE1584</f>
        <v>0</v>
      </c>
      <c r="AF1587" s="374">
        <f>'4.  2011-2014 LRAM'!AN421*AF1584</f>
        <v>0</v>
      </c>
      <c r="AG1587" s="374">
        <f>'4.  2011-2014 LRAM'!AO421*AG1584</f>
        <v>0</v>
      </c>
      <c r="AH1587" s="374">
        <f>'4.  2011-2014 LRAM'!AP421*AH1584</f>
        <v>0</v>
      </c>
      <c r="AI1587" s="374">
        <f>'4.  2011-2014 LRAM'!AQ421*AI1584</f>
        <v>0</v>
      </c>
      <c r="AJ1587" s="374">
        <f>'4.  2011-2014 LRAM'!AR421*AJ1584</f>
        <v>0</v>
      </c>
      <c r="AK1587" s="374">
        <f>'4.  2011-2014 LRAM'!AS421*AK1584</f>
        <v>0</v>
      </c>
      <c r="AL1587" s="374">
        <f>'4.  2011-2014 LRAM'!AT421*AL1584</f>
        <v>0</v>
      </c>
      <c r="AM1587" s="374">
        <f>'4.  2011-2014 LRAM'!AU421*AM1584</f>
        <v>0</v>
      </c>
      <c r="AN1587" s="374">
        <f>'4.  2011-2014 LRAM'!AV421*AN1584</f>
        <v>0</v>
      </c>
      <c r="AO1587" s="374">
        <f>'4.  2011-2014 LRAM'!AW421*AO1584</f>
        <v>0</v>
      </c>
      <c r="AP1587" s="374">
        <f>'4.  2011-2014 LRAM'!AX421*AP1584</f>
        <v>0</v>
      </c>
      <c r="AQ1587" s="374">
        <f>'4.  2011-2014 LRAM'!AY421*AQ1584</f>
        <v>0</v>
      </c>
      <c r="AR1587" s="374">
        <f>'4.  2011-2014 LRAM'!AZ421*AR1584</f>
        <v>0</v>
      </c>
      <c r="AS1587" s="615">
        <f t="shared" si="3613"/>
        <v>0</v>
      </c>
    </row>
    <row r="1588" spans="2:45" ht="15">
      <c r="B1588" s="321" t="s">
        <v>749</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LRAM'!AM558*AE1584</f>
        <v>0</v>
      </c>
      <c r="AF1588" s="374">
        <f>'4.  2011-2014 LRAM'!AN558*AF1584</f>
        <v>0</v>
      </c>
      <c r="AG1588" s="374">
        <f>'4.  2011-2014 LRAM'!AO558*AG1584</f>
        <v>0</v>
      </c>
      <c r="AH1588" s="374">
        <f>'4.  2011-2014 LRAM'!AP558*AH1584</f>
        <v>0</v>
      </c>
      <c r="AI1588" s="374">
        <f>'4.  2011-2014 LRAM'!AQ558*AI1584</f>
        <v>0</v>
      </c>
      <c r="AJ1588" s="374">
        <f>'4.  2011-2014 LRAM'!AR558*AJ1584</f>
        <v>0</v>
      </c>
      <c r="AK1588" s="374">
        <f>'4.  2011-2014 LRAM'!AS558*AK1584</f>
        <v>0</v>
      </c>
      <c r="AL1588" s="374">
        <f>'4.  2011-2014 LRAM'!AT558*AL1584</f>
        <v>0</v>
      </c>
      <c r="AM1588" s="374">
        <f>'4.  2011-2014 LRAM'!AU558*AM1584</f>
        <v>0</v>
      </c>
      <c r="AN1588" s="374">
        <f>'4.  2011-2014 LRAM'!AV558*AN1584</f>
        <v>0</v>
      </c>
      <c r="AO1588" s="374">
        <f>'4.  2011-2014 LRAM'!AW558*AO1584</f>
        <v>0</v>
      </c>
      <c r="AP1588" s="374">
        <f>'4.  2011-2014 LRAM'!AX558*AP1584</f>
        <v>0</v>
      </c>
      <c r="AQ1588" s="374">
        <f>'4.  2011-2014 LRAM'!AY558*AQ1584</f>
        <v>0</v>
      </c>
      <c r="AR1588" s="374">
        <f>'4.  2011-2014 LRAM'!AZ558*AR1584</f>
        <v>0</v>
      </c>
      <c r="AS1588" s="615">
        <f>SUM(AE1588:AR1588)</f>
        <v>0</v>
      </c>
    </row>
    <row r="1589" spans="2:45" ht="15">
      <c r="B1589" s="321" t="s">
        <v>750</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14">AE215*AE1584</f>
        <v>0</v>
      </c>
      <c r="AF1589" s="374">
        <f t="shared" si="3614"/>
        <v>0</v>
      </c>
      <c r="AG1589" s="374">
        <f t="shared" si="3614"/>
        <v>0</v>
      </c>
      <c r="AH1589" s="374">
        <f t="shared" si="3614"/>
        <v>0</v>
      </c>
      <c r="AI1589" s="374">
        <f t="shared" si="3614"/>
        <v>0</v>
      </c>
      <c r="AJ1589" s="374">
        <f t="shared" si="3614"/>
        <v>0</v>
      </c>
      <c r="AK1589" s="374">
        <f t="shared" si="3614"/>
        <v>0</v>
      </c>
      <c r="AL1589" s="374">
        <f t="shared" si="3614"/>
        <v>0</v>
      </c>
      <c r="AM1589" s="374">
        <f t="shared" si="3614"/>
        <v>0</v>
      </c>
      <c r="AN1589" s="374">
        <f t="shared" si="3614"/>
        <v>0</v>
      </c>
      <c r="AO1589" s="374">
        <f t="shared" si="3614"/>
        <v>0</v>
      </c>
      <c r="AP1589" s="374">
        <f t="shared" si="3614"/>
        <v>0</v>
      </c>
      <c r="AQ1589" s="374">
        <f t="shared" si="3614"/>
        <v>0</v>
      </c>
      <c r="AR1589" s="374">
        <f t="shared" si="3614"/>
        <v>0</v>
      </c>
      <c r="AS1589" s="615">
        <f t="shared" si="3613"/>
        <v>0</v>
      </c>
    </row>
    <row r="1590" spans="2:45" ht="15">
      <c r="B1590" s="321" t="s">
        <v>751</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15">AE405*AE1584</f>
        <v>0</v>
      </c>
      <c r="AF1590" s="374">
        <f t="shared" si="3615"/>
        <v>0</v>
      </c>
      <c r="AG1590" s="374">
        <f t="shared" si="3615"/>
        <v>0</v>
      </c>
      <c r="AH1590" s="374">
        <f t="shared" si="3615"/>
        <v>0</v>
      </c>
      <c r="AI1590" s="374">
        <f t="shared" si="3615"/>
        <v>0</v>
      </c>
      <c r="AJ1590" s="374">
        <f t="shared" si="3615"/>
        <v>0</v>
      </c>
      <c r="AK1590" s="374">
        <f t="shared" si="3615"/>
        <v>0</v>
      </c>
      <c r="AL1590" s="374">
        <f t="shared" si="3615"/>
        <v>0</v>
      </c>
      <c r="AM1590" s="374">
        <f t="shared" si="3615"/>
        <v>0</v>
      </c>
      <c r="AN1590" s="374">
        <f t="shared" si="3615"/>
        <v>0</v>
      </c>
      <c r="AO1590" s="374">
        <f t="shared" si="3615"/>
        <v>0</v>
      </c>
      <c r="AP1590" s="374">
        <f t="shared" si="3615"/>
        <v>0</v>
      </c>
      <c r="AQ1590" s="374">
        <f t="shared" si="3615"/>
        <v>0</v>
      </c>
      <c r="AR1590" s="374">
        <f t="shared" si="3615"/>
        <v>0</v>
      </c>
      <c r="AS1590" s="615">
        <f t="shared" si="3613"/>
        <v>0</v>
      </c>
    </row>
    <row r="1591" spans="2:45" ht="15">
      <c r="B1591" s="321" t="s">
        <v>752</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16">AE598*AE1584</f>
        <v>0</v>
      </c>
      <c r="AF1591" s="374">
        <f t="shared" si="3616"/>
        <v>0</v>
      </c>
      <c r="AG1591" s="374">
        <f t="shared" si="3616"/>
        <v>0</v>
      </c>
      <c r="AH1591" s="374">
        <f t="shared" si="3616"/>
        <v>0</v>
      </c>
      <c r="AI1591" s="374">
        <f t="shared" si="3616"/>
        <v>0</v>
      </c>
      <c r="AJ1591" s="374">
        <f t="shared" si="3616"/>
        <v>0</v>
      </c>
      <c r="AK1591" s="374">
        <f t="shared" si="3616"/>
        <v>0</v>
      </c>
      <c r="AL1591" s="374">
        <f t="shared" si="3616"/>
        <v>0</v>
      </c>
      <c r="AM1591" s="374">
        <f t="shared" si="3616"/>
        <v>0</v>
      </c>
      <c r="AN1591" s="374">
        <f t="shared" si="3616"/>
        <v>0</v>
      </c>
      <c r="AO1591" s="374">
        <f t="shared" si="3616"/>
        <v>0</v>
      </c>
      <c r="AP1591" s="374">
        <f t="shared" si="3616"/>
        <v>0</v>
      </c>
      <c r="AQ1591" s="374">
        <f t="shared" si="3616"/>
        <v>0</v>
      </c>
      <c r="AR1591" s="374">
        <f t="shared" si="3616"/>
        <v>0</v>
      </c>
      <c r="AS1591" s="615">
        <f t="shared" si="3613"/>
        <v>0</v>
      </c>
    </row>
    <row r="1592" spans="2:45" ht="15">
      <c r="B1592" s="321" t="s">
        <v>753</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17">AE788*AE1584</f>
        <v>0</v>
      </c>
      <c r="AF1592" s="374">
        <f t="shared" si="3617"/>
        <v>0</v>
      </c>
      <c r="AG1592" s="374">
        <f t="shared" si="3617"/>
        <v>0</v>
      </c>
      <c r="AH1592" s="374">
        <f t="shared" si="3617"/>
        <v>0</v>
      </c>
      <c r="AI1592" s="374">
        <f t="shared" si="3617"/>
        <v>0</v>
      </c>
      <c r="AJ1592" s="374">
        <f t="shared" si="3617"/>
        <v>0</v>
      </c>
      <c r="AK1592" s="374">
        <f t="shared" si="3617"/>
        <v>0</v>
      </c>
      <c r="AL1592" s="374">
        <f t="shared" si="3617"/>
        <v>0</v>
      </c>
      <c r="AM1592" s="374">
        <f t="shared" si="3617"/>
        <v>0</v>
      </c>
      <c r="AN1592" s="374">
        <f t="shared" si="3617"/>
        <v>0</v>
      </c>
      <c r="AO1592" s="374">
        <f t="shared" si="3617"/>
        <v>0</v>
      </c>
      <c r="AP1592" s="374">
        <f t="shared" si="3617"/>
        <v>0</v>
      </c>
      <c r="AQ1592" s="374">
        <f t="shared" si="3617"/>
        <v>0</v>
      </c>
      <c r="AR1592" s="374">
        <f t="shared" si="3617"/>
        <v>0</v>
      </c>
      <c r="AS1592" s="615">
        <f t="shared" si="3613"/>
        <v>0</v>
      </c>
    </row>
    <row r="1593" spans="2:45" ht="15">
      <c r="B1593" s="321" t="s">
        <v>754</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18">AE983*AE1584</f>
        <v>0</v>
      </c>
      <c r="AF1593" s="374">
        <f t="shared" si="3618"/>
        <v>0</v>
      </c>
      <c r="AG1593" s="374">
        <f t="shared" si="3618"/>
        <v>0</v>
      </c>
      <c r="AH1593" s="374">
        <f t="shared" si="3618"/>
        <v>0</v>
      </c>
      <c r="AI1593" s="374">
        <f t="shared" si="3618"/>
        <v>0</v>
      </c>
      <c r="AJ1593" s="374">
        <f t="shared" si="3618"/>
        <v>0</v>
      </c>
      <c r="AK1593" s="374">
        <f t="shared" si="3618"/>
        <v>0</v>
      </c>
      <c r="AL1593" s="374">
        <f t="shared" si="3618"/>
        <v>0</v>
      </c>
      <c r="AM1593" s="374">
        <f t="shared" si="3618"/>
        <v>0</v>
      </c>
      <c r="AN1593" s="374">
        <f t="shared" si="3618"/>
        <v>0</v>
      </c>
      <c r="AO1593" s="374">
        <f t="shared" si="3618"/>
        <v>0</v>
      </c>
      <c r="AP1593" s="374">
        <f t="shared" si="3618"/>
        <v>0</v>
      </c>
      <c r="AQ1593" s="374">
        <f t="shared" si="3618"/>
        <v>0</v>
      </c>
      <c r="AR1593" s="374">
        <f t="shared" si="3618"/>
        <v>0</v>
      </c>
      <c r="AS1593" s="615">
        <f t="shared" si="3613"/>
        <v>0</v>
      </c>
    </row>
    <row r="1594" spans="2:45" ht="15">
      <c r="B1594" s="321" t="s">
        <v>755</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619">AE1178*AE1584</f>
        <v>0</v>
      </c>
      <c r="AF1594" s="374">
        <f t="shared" si="3619"/>
        <v>0</v>
      </c>
      <c r="AG1594" s="374">
        <f t="shared" si="3619"/>
        <v>0</v>
      </c>
      <c r="AH1594" s="374">
        <f t="shared" si="3619"/>
        <v>0</v>
      </c>
      <c r="AI1594" s="374">
        <f t="shared" si="3619"/>
        <v>0</v>
      </c>
      <c r="AJ1594" s="374">
        <f t="shared" si="3619"/>
        <v>0</v>
      </c>
      <c r="AK1594" s="374">
        <f t="shared" si="3619"/>
        <v>0</v>
      </c>
      <c r="AL1594" s="374">
        <f t="shared" si="3619"/>
        <v>0</v>
      </c>
      <c r="AM1594" s="374">
        <f t="shared" si="3619"/>
        <v>0</v>
      </c>
      <c r="AN1594" s="374">
        <f t="shared" si="3619"/>
        <v>0</v>
      </c>
      <c r="AO1594" s="374">
        <f t="shared" si="3619"/>
        <v>0</v>
      </c>
      <c r="AP1594" s="374">
        <f t="shared" si="3619"/>
        <v>0</v>
      </c>
      <c r="AQ1594" s="374">
        <f t="shared" si="3619"/>
        <v>0</v>
      </c>
      <c r="AR1594" s="374">
        <f t="shared" si="3619"/>
        <v>0</v>
      </c>
      <c r="AS1594" s="615">
        <f>SUM(AE1594:AR1594)</f>
        <v>0</v>
      </c>
    </row>
    <row r="1595" spans="2:45" ht="15">
      <c r="B1595" s="321" t="s">
        <v>756</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620">AE1373*AE1584</f>
        <v>0</v>
      </c>
      <c r="AF1595" s="374">
        <f t="shared" si="3620"/>
        <v>0</v>
      </c>
      <c r="AG1595" s="374">
        <f t="shared" si="3620"/>
        <v>0</v>
      </c>
      <c r="AH1595" s="374">
        <f t="shared" si="3620"/>
        <v>0</v>
      </c>
      <c r="AI1595" s="374">
        <f t="shared" si="3620"/>
        <v>0</v>
      </c>
      <c r="AJ1595" s="374">
        <f t="shared" si="3620"/>
        <v>0</v>
      </c>
      <c r="AK1595" s="374">
        <f t="shared" si="3620"/>
        <v>0</v>
      </c>
      <c r="AL1595" s="374">
        <f t="shared" si="3620"/>
        <v>0</v>
      </c>
      <c r="AM1595" s="374">
        <f t="shared" si="3620"/>
        <v>0</v>
      </c>
      <c r="AN1595" s="374">
        <f t="shared" si="3620"/>
        <v>0</v>
      </c>
      <c r="AO1595" s="374">
        <f t="shared" si="3620"/>
        <v>0</v>
      </c>
      <c r="AP1595" s="374">
        <f t="shared" si="3620"/>
        <v>0</v>
      </c>
      <c r="AQ1595" s="374">
        <f t="shared" si="3620"/>
        <v>0</v>
      </c>
      <c r="AR1595" s="374">
        <f t="shared" si="3620"/>
        <v>0</v>
      </c>
      <c r="AS1595" s="615">
        <f>SUM(AE1595:AR1595)</f>
        <v>0</v>
      </c>
    </row>
    <row r="1596" spans="2:45" ht="15">
      <c r="B1596" s="321" t="s">
        <v>757</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621">AE1567*AE1584</f>
        <v>0</v>
      </c>
      <c r="AF1596" s="374">
        <f t="shared" si="3621"/>
        <v>0</v>
      </c>
      <c r="AG1596" s="374">
        <f t="shared" si="3621"/>
        <v>0</v>
      </c>
      <c r="AH1596" s="374">
        <f t="shared" si="3621"/>
        <v>0</v>
      </c>
      <c r="AI1596" s="374">
        <f t="shared" si="3621"/>
        <v>0</v>
      </c>
      <c r="AJ1596" s="374">
        <f t="shared" si="3621"/>
        <v>0</v>
      </c>
      <c r="AK1596" s="374">
        <f t="shared" si="3621"/>
        <v>0</v>
      </c>
      <c r="AL1596" s="374">
        <f t="shared" si="3621"/>
        <v>0</v>
      </c>
      <c r="AM1596" s="374">
        <f t="shared" si="3621"/>
        <v>0</v>
      </c>
      <c r="AN1596" s="374">
        <f t="shared" si="3621"/>
        <v>0</v>
      </c>
      <c r="AO1596" s="374">
        <f t="shared" si="3621"/>
        <v>0</v>
      </c>
      <c r="AP1596" s="374">
        <f t="shared" si="3621"/>
        <v>0</v>
      </c>
      <c r="AQ1596" s="374">
        <f t="shared" si="3621"/>
        <v>0</v>
      </c>
      <c r="AR1596" s="374">
        <f t="shared" si="3621"/>
        <v>0</v>
      </c>
      <c r="AS1596" s="615">
        <f t="shared" si="3613"/>
        <v>0</v>
      </c>
    </row>
    <row r="1597" spans="2:45" ht="15.6">
      <c r="B1597" s="346" t="s">
        <v>883</v>
      </c>
      <c r="C1597" s="342"/>
      <c r="D1597" s="333"/>
      <c r="E1597" s="331"/>
      <c r="F1597" s="331"/>
      <c r="G1597" s="331"/>
      <c r="H1597" s="331"/>
      <c r="I1597" s="331"/>
      <c r="J1597" s="331"/>
      <c r="K1597" s="331"/>
      <c r="L1597" s="331"/>
      <c r="M1597" s="331"/>
      <c r="N1597" s="331"/>
      <c r="O1597" s="331"/>
      <c r="P1597" s="331"/>
      <c r="Q1597" s="331"/>
      <c r="R1597" s="297"/>
      <c r="S1597" s="331"/>
      <c r="T1597" s="331"/>
      <c r="U1597" s="331"/>
      <c r="V1597" s="333"/>
      <c r="W1597" s="333"/>
      <c r="X1597" s="333"/>
      <c r="Y1597" s="333"/>
      <c r="Z1597" s="331"/>
      <c r="AA1597" s="331"/>
      <c r="AB1597" s="331"/>
      <c r="AC1597" s="331"/>
      <c r="AD1597" s="331"/>
      <c r="AE1597" s="343">
        <f>SUM(AE1585:AE1596)</f>
        <v>0</v>
      </c>
      <c r="AF1597" s="343">
        <f t="shared" ref="AF1597:AR1597" si="3622">SUM(AF1585:AF1596)</f>
        <v>0</v>
      </c>
      <c r="AG1597" s="343">
        <f t="shared" si="3622"/>
        <v>0</v>
      </c>
      <c r="AH1597" s="343">
        <f t="shared" si="3622"/>
        <v>0</v>
      </c>
      <c r="AI1597" s="343">
        <f t="shared" si="3622"/>
        <v>0</v>
      </c>
      <c r="AJ1597" s="343">
        <f t="shared" si="3622"/>
        <v>0</v>
      </c>
      <c r="AK1597" s="343">
        <f t="shared" si="3622"/>
        <v>0</v>
      </c>
      <c r="AL1597" s="343">
        <f t="shared" si="3622"/>
        <v>0</v>
      </c>
      <c r="AM1597" s="343">
        <f t="shared" si="3622"/>
        <v>0</v>
      </c>
      <c r="AN1597" s="343">
        <f t="shared" si="3622"/>
        <v>0</v>
      </c>
      <c r="AO1597" s="343">
        <f t="shared" si="3622"/>
        <v>0</v>
      </c>
      <c r="AP1597" s="343">
        <f t="shared" si="3622"/>
        <v>0</v>
      </c>
      <c r="AQ1597" s="343">
        <f t="shared" si="3622"/>
        <v>0</v>
      </c>
      <c r="AR1597" s="343">
        <f t="shared" si="3622"/>
        <v>0</v>
      </c>
      <c r="AS1597" s="778">
        <f>SUM(AS1585:AS1596)</f>
        <v>0</v>
      </c>
    </row>
    <row r="1598" spans="2:45" ht="15.6">
      <c r="B1598" s="346" t="s">
        <v>884</v>
      </c>
      <c r="C1598" s="342"/>
      <c r="D1598" s="347"/>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4">
        <f>AE1582*AE1584</f>
        <v>0</v>
      </c>
      <c r="AF1598" s="344">
        <f t="shared" ref="AF1598:AR1598" si="3623">AF1582*AF1584</f>
        <v>0</v>
      </c>
      <c r="AG1598" s="344">
        <f t="shared" si="3623"/>
        <v>0</v>
      </c>
      <c r="AH1598" s="344">
        <f t="shared" si="3623"/>
        <v>0</v>
      </c>
      <c r="AI1598" s="344">
        <f t="shared" si="3623"/>
        <v>0</v>
      </c>
      <c r="AJ1598" s="344">
        <f t="shared" si="3623"/>
        <v>0</v>
      </c>
      <c r="AK1598" s="344">
        <f t="shared" si="3623"/>
        <v>0</v>
      </c>
      <c r="AL1598" s="344">
        <f t="shared" si="3623"/>
        <v>0</v>
      </c>
      <c r="AM1598" s="344">
        <f t="shared" si="3623"/>
        <v>0</v>
      </c>
      <c r="AN1598" s="344">
        <f t="shared" si="3623"/>
        <v>0</v>
      </c>
      <c r="AO1598" s="344">
        <f t="shared" si="3623"/>
        <v>0</v>
      </c>
      <c r="AP1598" s="344">
        <f t="shared" si="3623"/>
        <v>0</v>
      </c>
      <c r="AQ1598" s="344">
        <f t="shared" si="3623"/>
        <v>0</v>
      </c>
      <c r="AR1598" s="344">
        <f t="shared" si="3623"/>
        <v>0</v>
      </c>
      <c r="AS1598" s="779">
        <f>SUM(AE1598:AR1598)</f>
        <v>0</v>
      </c>
    </row>
    <row r="1599" spans="2:45" ht="15.6">
      <c r="B1599" s="346" t="s">
        <v>882</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47"/>
      <c r="W1599" s="347"/>
      <c r="X1599" s="347"/>
      <c r="Y1599" s="347"/>
      <c r="Z1599" s="331"/>
      <c r="AA1599" s="331"/>
      <c r="AB1599" s="331"/>
      <c r="AC1599" s="331"/>
      <c r="AD1599" s="331"/>
      <c r="AE1599" s="348"/>
      <c r="AF1599" s="348"/>
      <c r="AG1599" s="348"/>
      <c r="AH1599" s="348"/>
      <c r="AI1599" s="348"/>
      <c r="AJ1599" s="348"/>
      <c r="AK1599" s="348"/>
      <c r="AL1599" s="348"/>
      <c r="AM1599" s="348"/>
      <c r="AN1599" s="348"/>
      <c r="AO1599" s="348"/>
      <c r="AP1599" s="348"/>
      <c r="AQ1599" s="348"/>
      <c r="AR1599" s="348"/>
      <c r="AS1599" s="403">
        <f>AS1597-AS1598</f>
        <v>0</v>
      </c>
    </row>
    <row r="1600" spans="2:45" ht="15">
      <c r="B1600" s="377"/>
      <c r="C1600" s="441"/>
      <c r="D1600" s="441"/>
      <c r="E1600" s="442"/>
      <c r="F1600" s="442"/>
      <c r="G1600" s="442"/>
      <c r="H1600" s="442"/>
      <c r="I1600" s="442"/>
      <c r="J1600" s="442"/>
      <c r="K1600" s="442"/>
      <c r="L1600" s="442"/>
      <c r="M1600" s="442"/>
      <c r="N1600" s="442"/>
      <c r="O1600" s="442"/>
      <c r="P1600" s="442"/>
      <c r="Q1600" s="442"/>
      <c r="R1600" s="443"/>
      <c r="S1600" s="442"/>
      <c r="T1600" s="442"/>
      <c r="U1600" s="442"/>
      <c r="V1600" s="441"/>
      <c r="W1600" s="444"/>
      <c r="X1600" s="441"/>
      <c r="Y1600" s="441"/>
      <c r="Z1600" s="442"/>
      <c r="AA1600" s="442"/>
      <c r="AB1600" s="442"/>
      <c r="AC1600" s="442"/>
      <c r="AD1600" s="442"/>
      <c r="AE1600" s="764"/>
      <c r="AF1600" s="764"/>
      <c r="AG1600" s="764"/>
      <c r="AH1600" s="764"/>
      <c r="AI1600" s="764"/>
      <c r="AJ1600" s="764"/>
      <c r="AK1600" s="764"/>
      <c r="AL1600" s="764"/>
      <c r="AM1600" s="764"/>
      <c r="AN1600" s="764"/>
      <c r="AO1600" s="764"/>
      <c r="AP1600" s="764"/>
      <c r="AQ1600" s="764"/>
      <c r="AR1600" s="764"/>
      <c r="AS1600" s="382"/>
    </row>
    <row r="1601" spans="2:45" ht="19.5" customHeight="1">
      <c r="B1601" s="364" t="s">
        <v>578</v>
      </c>
      <c r="C1601" s="383"/>
      <c r="D1601" s="384"/>
      <c r="E1601" s="384"/>
      <c r="F1601" s="384"/>
      <c r="G1601" s="384"/>
      <c r="H1601" s="384"/>
      <c r="I1601" s="384"/>
      <c r="J1601" s="384"/>
      <c r="K1601" s="384"/>
      <c r="L1601" s="384"/>
      <c r="M1601" s="384"/>
      <c r="N1601" s="384"/>
      <c r="O1601" s="384"/>
      <c r="P1601" s="384"/>
      <c r="Q1601" s="384"/>
      <c r="R1601" s="384"/>
      <c r="S1601" s="384"/>
      <c r="T1601" s="384"/>
      <c r="U1601" s="384"/>
      <c r="V1601" s="367"/>
      <c r="W1601" s="368"/>
      <c r="X1601" s="384"/>
      <c r="Y1601" s="384"/>
      <c r="Z1601" s="384"/>
      <c r="AA1601" s="384"/>
      <c r="AB1601" s="384"/>
      <c r="AC1601" s="384"/>
      <c r="AD1601" s="384"/>
      <c r="AE1601" s="405"/>
      <c r="AF1601" s="405"/>
      <c r="AG1601" s="405"/>
      <c r="AH1601" s="405"/>
      <c r="AI1601" s="405"/>
      <c r="AJ1601" s="405"/>
      <c r="AK1601" s="405"/>
      <c r="AL1601" s="405"/>
      <c r="AM1601" s="405"/>
      <c r="AN1601" s="405"/>
      <c r="AO1601" s="405"/>
      <c r="AP1601" s="405"/>
      <c r="AQ1601" s="405"/>
      <c r="AR1601" s="405"/>
      <c r="AS1601" s="385"/>
    </row>
    <row r="1602" spans="2:45" ht="19.5" customHeight="1">
      <c r="B1602" s="753"/>
      <c r="C1602" s="754"/>
      <c r="D1602" s="735"/>
      <c r="E1602" s="735"/>
      <c r="F1602" s="735"/>
      <c r="G1602" s="735"/>
      <c r="H1602" s="735"/>
      <c r="I1602" s="735"/>
      <c r="J1602" s="735"/>
      <c r="K1602" s="735"/>
      <c r="L1602" s="735"/>
      <c r="M1602" s="735"/>
      <c r="N1602" s="735"/>
      <c r="O1602" s="735"/>
      <c r="P1602" s="735"/>
      <c r="Q1602" s="735"/>
      <c r="R1602" s="735"/>
      <c r="S1602" s="735"/>
      <c r="T1602" s="735"/>
      <c r="U1602" s="735"/>
      <c r="V1602" s="301"/>
      <c r="W1602" s="755"/>
      <c r="X1602" s="735"/>
      <c r="Y1602" s="735"/>
      <c r="Z1602" s="735"/>
      <c r="AA1602" s="735"/>
      <c r="AB1602" s="735"/>
      <c r="AC1602" s="735"/>
      <c r="AD1602" s="735"/>
      <c r="AE1602" s="252"/>
      <c r="AF1602" s="252"/>
      <c r="AG1602" s="252"/>
      <c r="AH1602" s="252"/>
      <c r="AI1602" s="252"/>
      <c r="AJ1602" s="252"/>
      <c r="AK1602" s="252"/>
      <c r="AL1602" s="252"/>
      <c r="AM1602" s="252"/>
      <c r="AN1602" s="252"/>
      <c r="AO1602" s="252"/>
      <c r="AP1602" s="252"/>
      <c r="AQ1602" s="252"/>
      <c r="AR1602" s="252"/>
      <c r="AS1602" s="253"/>
    </row>
    <row r="1603" spans="2:45" ht="15.6">
      <c r="B1603" s="277" t="s">
        <v>800</v>
      </c>
      <c r="C1603" s="278"/>
      <c r="D1603" s="579" t="s">
        <v>523</v>
      </c>
      <c r="E1603" s="250"/>
      <c r="F1603" s="579"/>
      <c r="G1603" s="250"/>
      <c r="H1603" s="250"/>
      <c r="I1603" s="250"/>
      <c r="J1603" s="250"/>
      <c r="K1603" s="250"/>
      <c r="L1603" s="250"/>
      <c r="M1603" s="250"/>
      <c r="N1603" s="250"/>
      <c r="O1603" s="250"/>
      <c r="P1603" s="250"/>
      <c r="Q1603" s="250"/>
      <c r="R1603" s="278"/>
      <c r="S1603" s="250"/>
      <c r="T1603" s="250"/>
      <c r="U1603" s="250"/>
      <c r="V1603" s="250"/>
      <c r="W1603" s="250"/>
      <c r="X1603" s="250"/>
      <c r="Y1603" s="250"/>
      <c r="Z1603" s="250"/>
      <c r="AA1603" s="250"/>
      <c r="AB1603" s="250"/>
      <c r="AC1603" s="250"/>
      <c r="AD1603" s="250"/>
      <c r="AE1603" s="267"/>
      <c r="AF1603" s="264"/>
      <c r="AG1603" s="264"/>
      <c r="AH1603" s="264"/>
      <c r="AI1603" s="264"/>
      <c r="AJ1603" s="264"/>
      <c r="AK1603" s="264"/>
      <c r="AL1603" s="264"/>
      <c r="AM1603" s="264"/>
      <c r="AN1603" s="264"/>
      <c r="AO1603" s="264"/>
      <c r="AP1603" s="264"/>
      <c r="AQ1603" s="264"/>
      <c r="AR1603" s="264"/>
    </row>
    <row r="1604" spans="2:45" ht="39.75" customHeight="1">
      <c r="B1604" s="970" t="s">
        <v>211</v>
      </c>
      <c r="C1604" s="972" t="s">
        <v>33</v>
      </c>
      <c r="D1604" s="281" t="s">
        <v>421</v>
      </c>
      <c r="E1604" s="976" t="s">
        <v>209</v>
      </c>
      <c r="F1604" s="977"/>
      <c r="G1604" s="977"/>
      <c r="H1604" s="977"/>
      <c r="I1604" s="977"/>
      <c r="J1604" s="977"/>
      <c r="K1604" s="977"/>
      <c r="L1604" s="977"/>
      <c r="M1604" s="977"/>
      <c r="N1604" s="977"/>
      <c r="O1604" s="977"/>
      <c r="P1604" s="978"/>
      <c r="Q1604" s="974" t="s">
        <v>213</v>
      </c>
      <c r="R1604" s="281" t="s">
        <v>422</v>
      </c>
      <c r="S1604" s="967" t="s">
        <v>212</v>
      </c>
      <c r="T1604" s="968"/>
      <c r="U1604" s="968"/>
      <c r="V1604" s="968"/>
      <c r="W1604" s="968"/>
      <c r="X1604" s="968"/>
      <c r="Y1604" s="968"/>
      <c r="Z1604" s="968"/>
      <c r="AA1604" s="968"/>
      <c r="AB1604" s="968"/>
      <c r="AC1604" s="968"/>
      <c r="AD1604" s="979"/>
      <c r="AE1604" s="967" t="s">
        <v>242</v>
      </c>
      <c r="AF1604" s="968"/>
      <c r="AG1604" s="968"/>
      <c r="AH1604" s="968"/>
      <c r="AI1604" s="968"/>
      <c r="AJ1604" s="968"/>
      <c r="AK1604" s="968"/>
      <c r="AL1604" s="968"/>
      <c r="AM1604" s="968"/>
      <c r="AN1604" s="968"/>
      <c r="AO1604" s="968"/>
      <c r="AP1604" s="968"/>
      <c r="AQ1604" s="968"/>
      <c r="AR1604" s="968"/>
      <c r="AS1604" s="969"/>
    </row>
    <row r="1605" spans="2:45" ht="65.25" customHeight="1">
      <c r="B1605" s="971"/>
      <c r="C1605" s="988"/>
      <c r="D1605" s="282">
        <v>2024</v>
      </c>
      <c r="E1605" s="282">
        <v>2025</v>
      </c>
      <c r="F1605" s="282">
        <v>2026</v>
      </c>
      <c r="G1605" s="282">
        <v>2027</v>
      </c>
      <c r="H1605" s="282">
        <v>2028</v>
      </c>
      <c r="I1605" s="282">
        <v>2029</v>
      </c>
      <c r="J1605" s="282">
        <v>2030</v>
      </c>
      <c r="K1605" s="282">
        <v>2031</v>
      </c>
      <c r="L1605" s="282">
        <v>2032</v>
      </c>
      <c r="M1605" s="282">
        <v>2033</v>
      </c>
      <c r="N1605" s="282">
        <v>2034</v>
      </c>
      <c r="O1605" s="282">
        <v>2035</v>
      </c>
      <c r="P1605" s="282">
        <v>2036</v>
      </c>
      <c r="Q1605" s="975"/>
      <c r="R1605" s="282">
        <v>2024</v>
      </c>
      <c r="S1605" s="282">
        <v>2025</v>
      </c>
      <c r="T1605" s="282">
        <v>2026</v>
      </c>
      <c r="U1605" s="282">
        <v>2027</v>
      </c>
      <c r="V1605" s="282">
        <v>2028</v>
      </c>
      <c r="W1605" s="282">
        <v>2029</v>
      </c>
      <c r="X1605" s="282">
        <v>2030</v>
      </c>
      <c r="Y1605" s="282">
        <v>2031</v>
      </c>
      <c r="Z1605" s="282">
        <v>2032</v>
      </c>
      <c r="AA1605" s="282">
        <v>2033</v>
      </c>
      <c r="AB1605" s="282">
        <v>2034</v>
      </c>
      <c r="AC1605" s="282">
        <v>2035</v>
      </c>
      <c r="AD1605" s="282">
        <v>2036</v>
      </c>
      <c r="AE1605" s="282" t="str">
        <f>'1.  LRAMVA Summary'!$D$53</f>
        <v>Residential</v>
      </c>
      <c r="AF1605" s="282" t="str">
        <f>'1.  LRAMVA Summary'!$E$53</f>
        <v>GS&lt;50 kW</v>
      </c>
      <c r="AG1605" s="282" t="str">
        <f>'1.  LRAMVA Summary'!$F$53</f>
        <v>GS 50 TO 4,999 KW</v>
      </c>
      <c r="AH1605" s="282" t="str">
        <f>'1.  LRAMVA Summary'!$G$53</f>
        <v>Street Lighting</v>
      </c>
      <c r="AI1605" s="282" t="str">
        <f>'1.  LRAMVA Summary'!$H$53</f>
        <v/>
      </c>
      <c r="AJ1605" s="282" t="str">
        <f>'1.  LRAMVA Summary'!$I$53</f>
        <v/>
      </c>
      <c r="AK1605" s="282" t="str">
        <f>'1.  LRAMVA Summary'!$J$53</f>
        <v/>
      </c>
      <c r="AL1605" s="282" t="str">
        <f>'1.  LRAMVA Summary'!$K$53</f>
        <v/>
      </c>
      <c r="AM1605" s="282" t="str">
        <f>'1.  LRAMVA Summary'!$L$53</f>
        <v/>
      </c>
      <c r="AN1605" s="282" t="str">
        <f>'1.  LRAMVA Summary'!$M$53</f>
        <v/>
      </c>
      <c r="AO1605" s="282" t="str">
        <f>'1.  LRAMVA Summary'!$N$53</f>
        <v/>
      </c>
      <c r="AP1605" s="282" t="str">
        <f>'1.  LRAMVA Summary'!$O$53</f>
        <v/>
      </c>
      <c r="AQ1605" s="282" t="str">
        <f>'1.  LRAMVA Summary'!$P$53</f>
        <v/>
      </c>
      <c r="AR1605" s="282" t="str">
        <f>'1.  LRAMVA Summary'!$Q$53</f>
        <v/>
      </c>
      <c r="AS1605" s="284" t="str">
        <f>'1.  LRAMVA Summary'!$R$53</f>
        <v>Total</v>
      </c>
    </row>
    <row r="1606" spans="2:45" ht="15.6">
      <c r="B1606" s="821"/>
      <c r="C1606" s="332"/>
      <c r="D1606" s="332"/>
      <c r="E1606" s="332"/>
      <c r="F1606" s="332"/>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826"/>
      <c r="AE1606" s="288" t="str">
        <f>'1.  LRAMVA Summary'!$D$54</f>
        <v>kWh</v>
      </c>
      <c r="AF1606" s="288" t="str">
        <f>'1.  LRAMVA Summary'!$E$54</f>
        <v>kWh</v>
      </c>
      <c r="AG1606" s="288" t="str">
        <f>'1.  LRAMVA Summary'!$F$54</f>
        <v>kW</v>
      </c>
      <c r="AH1606" s="288" t="str">
        <f>'1.  LRAMVA Summary'!$G$54</f>
        <v>kW</v>
      </c>
      <c r="AI1606" s="288">
        <f>'1.  LRAMVA Summary'!$H$54</f>
        <v>0</v>
      </c>
      <c r="AJ1606" s="288">
        <f>'1.  LRAMVA Summary'!$I$54</f>
        <v>0</v>
      </c>
      <c r="AK1606" s="288">
        <f>'1.  LRAMVA Summary'!$J$54</f>
        <v>0</v>
      </c>
      <c r="AL1606" s="288">
        <f>'1.  LRAMVA Summary'!$K$54</f>
        <v>0</v>
      </c>
      <c r="AM1606" s="288">
        <f>'1.  LRAMVA Summary'!$L$54</f>
        <v>0</v>
      </c>
      <c r="AN1606" s="288">
        <f>'1.  LRAMVA Summary'!$M$54</f>
        <v>0</v>
      </c>
      <c r="AO1606" s="288">
        <f>'1.  LRAMVA Summary'!$N$54</f>
        <v>0</v>
      </c>
      <c r="AP1606" s="288">
        <f>'1.  LRAMVA Summary'!$O$54</f>
        <v>0</v>
      </c>
      <c r="AQ1606" s="288">
        <f>'1.  LRAMVA Summary'!$P$54</f>
        <v>0</v>
      </c>
      <c r="AR1606" s="288">
        <f>'1.  LRAMVA Summary'!$Q$54</f>
        <v>0</v>
      </c>
      <c r="AS1606" s="327"/>
    </row>
    <row r="1607" spans="2:45" ht="15.6">
      <c r="B1607" s="822" t="s">
        <v>947</v>
      </c>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26"/>
      <c r="AE1607" s="824">
        <v>0</v>
      </c>
      <c r="AF1607" s="819">
        <v>0</v>
      </c>
      <c r="AG1607" s="819">
        <v>0</v>
      </c>
      <c r="AH1607" s="819">
        <v>0</v>
      </c>
      <c r="AI1607" s="819">
        <v>0</v>
      </c>
      <c r="AJ1607" s="819">
        <v>0</v>
      </c>
      <c r="AK1607" s="819">
        <v>0</v>
      </c>
      <c r="AL1607" s="819">
        <v>0</v>
      </c>
      <c r="AM1607" s="819">
        <v>0</v>
      </c>
      <c r="AN1607" s="819">
        <v>0</v>
      </c>
      <c r="AO1607" s="819">
        <v>0</v>
      </c>
      <c r="AP1607" s="819">
        <v>0</v>
      </c>
      <c r="AQ1607" s="819">
        <v>0</v>
      </c>
      <c r="AR1607" s="819">
        <v>0</v>
      </c>
      <c r="AS1607" s="820"/>
    </row>
    <row r="1608" spans="2:45" ht="15.6">
      <c r="B1608" s="823" t="s">
        <v>758</v>
      </c>
      <c r="C1608" s="399"/>
      <c r="D1608" s="399"/>
      <c r="E1608" s="399"/>
      <c r="F1608" s="399"/>
      <c r="G1608" s="399"/>
      <c r="H1608" s="399"/>
      <c r="I1608" s="399"/>
      <c r="J1608" s="399"/>
      <c r="K1608" s="399"/>
      <c r="L1608" s="399"/>
      <c r="M1608" s="399"/>
      <c r="N1608" s="399"/>
      <c r="O1608" s="399"/>
      <c r="P1608" s="399"/>
      <c r="Q1608" s="399"/>
      <c r="R1608" s="399"/>
      <c r="S1608" s="399"/>
      <c r="T1608" s="399"/>
      <c r="U1608" s="399"/>
      <c r="V1608" s="399"/>
      <c r="W1608" s="399"/>
      <c r="X1608" s="399"/>
      <c r="Y1608" s="399"/>
      <c r="Z1608" s="399"/>
      <c r="AA1608" s="399"/>
      <c r="AB1608" s="399"/>
      <c r="AC1608" s="399"/>
      <c r="AD1608" s="827"/>
      <c r="AE1608" s="825">
        <f>HLOOKUP(AE1605,'2. LRAMVA Threshold'!$B$42:$Q$60,16,FALSE)</f>
        <v>0</v>
      </c>
      <c r="AF1608" s="388">
        <f>HLOOKUP(AF1605,'2. LRAMVA Threshold'!$B$42:$Q$60,16,FALSE)</f>
        <v>0</v>
      </c>
      <c r="AG1608" s="388">
        <f>HLOOKUP(AG1605,'2. LRAMVA Threshold'!$B$42:$Q$60,16,FALSE)</f>
        <v>0</v>
      </c>
      <c r="AH1608" s="388">
        <f>HLOOKUP(AH1605,'2. LRAMVA Threshold'!$B$42:$Q$60,16,FALSE)</f>
        <v>0</v>
      </c>
      <c r="AI1608" s="388">
        <f>HLOOKUP(AI1605,'2. LRAMVA Threshold'!$B$42:$Q$60,16,FALSE)</f>
        <v>0</v>
      </c>
      <c r="AJ1608" s="388">
        <f>HLOOKUP(AJ1605,'2. LRAMVA Threshold'!$B$42:$Q$60,16,FALSE)</f>
        <v>0</v>
      </c>
      <c r="AK1608" s="388">
        <f>HLOOKUP(AK1605,'2. LRAMVA Threshold'!$B$42:$Q$60,16,FALSE)</f>
        <v>0</v>
      </c>
      <c r="AL1608" s="388">
        <f>HLOOKUP(AL1605,'2. LRAMVA Threshold'!$B$42:$Q$60,16,FALSE)</f>
        <v>0</v>
      </c>
      <c r="AM1608" s="388">
        <f>HLOOKUP(AM1605,'2. LRAMVA Threshold'!$B$42:$Q$60,16,FALSE)</f>
        <v>0</v>
      </c>
      <c r="AN1608" s="388">
        <f>HLOOKUP(AN1605,'2. LRAMVA Threshold'!$B$42:$Q$60,16,FALSE)</f>
        <v>0</v>
      </c>
      <c r="AO1608" s="388">
        <f>HLOOKUP(AO1605,'2. LRAMVA Threshold'!$B$42:$Q$60,16,FALSE)</f>
        <v>0</v>
      </c>
      <c r="AP1608" s="388">
        <f>HLOOKUP(AP1605,'2. LRAMVA Threshold'!$B$42:$Q$60,16,FALSE)</f>
        <v>0</v>
      </c>
      <c r="AQ1608" s="388">
        <f>HLOOKUP(AQ1605,'2. LRAMVA Threshold'!$B$42:$Q$60,16,FALSE)</f>
        <v>0</v>
      </c>
      <c r="AR1608" s="388">
        <f>HLOOKUP(AR1605,'2. LRAMVA Threshold'!$B$42:$Q$60,16,FALSE)</f>
        <v>0</v>
      </c>
      <c r="AS1608" s="438"/>
    </row>
    <row r="1609" spans="2:45" ht="15">
      <c r="B1609" s="390"/>
      <c r="C1609" s="330"/>
      <c r="D1609" s="331"/>
      <c r="E1609" s="331"/>
      <c r="F1609" s="331"/>
      <c r="G1609" s="331"/>
      <c r="H1609" s="331"/>
      <c r="I1609" s="331"/>
      <c r="J1609" s="331"/>
      <c r="K1609" s="331"/>
      <c r="L1609" s="331"/>
      <c r="M1609" s="331"/>
      <c r="N1609" s="331"/>
      <c r="O1609" s="331"/>
      <c r="P1609" s="331"/>
      <c r="Q1609" s="331"/>
      <c r="R1609" s="332"/>
      <c r="S1609" s="331"/>
      <c r="T1609" s="331"/>
      <c r="U1609" s="331"/>
      <c r="V1609" s="333"/>
      <c r="W1609" s="333"/>
      <c r="X1609" s="333"/>
      <c r="Y1609" s="333"/>
      <c r="Z1609" s="331"/>
      <c r="AA1609" s="331"/>
      <c r="AB1609" s="331"/>
      <c r="AC1609" s="331"/>
      <c r="AD1609" s="331"/>
      <c r="AE1609" s="432"/>
      <c r="AF1609" s="432"/>
      <c r="AG1609" s="432"/>
      <c r="AH1609" s="432"/>
      <c r="AI1609" s="432"/>
      <c r="AJ1609" s="432"/>
      <c r="AK1609" s="432"/>
      <c r="AL1609" s="395"/>
      <c r="AM1609" s="395"/>
      <c r="AN1609" s="395"/>
      <c r="AO1609" s="395"/>
      <c r="AP1609" s="395"/>
      <c r="AQ1609" s="395"/>
      <c r="AR1609" s="395"/>
      <c r="AS1609" s="396"/>
    </row>
    <row r="1610" spans="2:45" ht="15">
      <c r="B1610" s="321" t="s">
        <v>729</v>
      </c>
      <c r="C1610" s="335"/>
      <c r="D1610" s="335"/>
      <c r="E1610" s="372"/>
      <c r="F1610" s="372"/>
      <c r="G1610" s="372"/>
      <c r="H1610" s="372"/>
      <c r="I1610" s="372"/>
      <c r="J1610" s="372"/>
      <c r="K1610" s="372"/>
      <c r="L1610" s="372"/>
      <c r="M1610" s="372"/>
      <c r="N1610" s="372"/>
      <c r="O1610" s="372"/>
      <c r="P1610" s="372"/>
      <c r="Q1610" s="372"/>
      <c r="R1610" s="288"/>
      <c r="S1610" s="337"/>
      <c r="T1610" s="337"/>
      <c r="U1610" s="337"/>
      <c r="V1610" s="336"/>
      <c r="W1610" s="336"/>
      <c r="X1610" s="336"/>
      <c r="Y1610" s="336"/>
      <c r="Z1610" s="337"/>
      <c r="AA1610" s="337"/>
      <c r="AB1610" s="337"/>
      <c r="AC1610" s="337"/>
      <c r="AD1610" s="337"/>
      <c r="AE1610" s="338">
        <f>HLOOKUP(AE35,'3.  Distribution Rates'!$C$122:$P$135,14,FALSE)</f>
        <v>0</v>
      </c>
      <c r="AF1610" s="338">
        <f>HLOOKUP(AF35,'3.  Distribution Rates'!$C$122:$P$135,14,FALSE)</f>
        <v>1.1599999999999999E-2</v>
      </c>
      <c r="AG1610" s="338">
        <f>HLOOKUP(AG35,'3.  Distribution Rates'!$C$122:$P$135,14,FALSE)</f>
        <v>2.3698000000000001</v>
      </c>
      <c r="AH1610" s="338">
        <f>HLOOKUP(AH35,'3.  Distribution Rates'!$C$122:$P$135,14,FALSE)</f>
        <v>13.4847</v>
      </c>
      <c r="AI1610" s="338">
        <f>HLOOKUP(AI35,'3.  Distribution Rates'!$C$122:$P$135,14,FALSE)</f>
        <v>0</v>
      </c>
      <c r="AJ1610" s="338">
        <f>HLOOKUP(AJ35,'3.  Distribution Rates'!$C$122:$P$135,14,FALSE)</f>
        <v>0</v>
      </c>
      <c r="AK1610" s="338">
        <f>HLOOKUP(AK35,'3.  Distribution Rates'!$C$122:$P$135,14,FALSE)</f>
        <v>0</v>
      </c>
      <c r="AL1610" s="338">
        <f>HLOOKUP(AL35,'3.  Distribution Rates'!$C$122:$P$135,14,FALSE)</f>
        <v>0</v>
      </c>
      <c r="AM1610" s="338">
        <f>HLOOKUP(AM35,'3.  Distribution Rates'!$C$122:$P$135,14,FALSE)</f>
        <v>0</v>
      </c>
      <c r="AN1610" s="338">
        <f>HLOOKUP(AN35,'3.  Distribution Rates'!$C$122:$P$135,14,FALSE)</f>
        <v>0</v>
      </c>
      <c r="AO1610" s="338">
        <f>HLOOKUP(AO35,'3.  Distribution Rates'!$C$122:$P$135,14,FALSE)</f>
        <v>0</v>
      </c>
      <c r="AP1610" s="338">
        <f>HLOOKUP(AP35,'3.  Distribution Rates'!$C$122:$P$135,14,FALSE)</f>
        <v>0</v>
      </c>
      <c r="AQ1610" s="338">
        <f>HLOOKUP(AQ35,'3.  Distribution Rates'!$C$122:$P$135,14,FALSE)</f>
        <v>0</v>
      </c>
      <c r="AR1610" s="338">
        <f>HLOOKUP(AR35,'3.  Distribution Rates'!$C$122:$P$135,14,FALSE)</f>
        <v>0</v>
      </c>
      <c r="AS1610" s="440"/>
    </row>
    <row r="1611" spans="2:45" ht="15">
      <c r="B1611" s="321" t="s">
        <v>759</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LRAM'!AM147*AE1610</f>
        <v>0</v>
      </c>
      <c r="AF1611" s="374">
        <f>'4.  2011-2014 LRAM'!AN147*AF1610</f>
        <v>0</v>
      </c>
      <c r="AG1611" s="374">
        <f>'4.  2011-2014 LRAM'!AO147*AG1610</f>
        <v>0</v>
      </c>
      <c r="AH1611" s="374">
        <f>'4.  2011-2014 LRAM'!AP147*AH1610</f>
        <v>0</v>
      </c>
      <c r="AI1611" s="374">
        <f>'4.  2011-2014 LRAM'!AQ147*AI1610</f>
        <v>0</v>
      </c>
      <c r="AJ1611" s="374">
        <f>'4.  2011-2014 LRAM'!AR147*AJ1610</f>
        <v>0</v>
      </c>
      <c r="AK1611" s="374">
        <f>'4.  2011-2014 LRAM'!AS147*AK1610</f>
        <v>0</v>
      </c>
      <c r="AL1611" s="374">
        <f>'4.  2011-2014 LRAM'!AT147*AL1610</f>
        <v>0</v>
      </c>
      <c r="AM1611" s="374">
        <f>'4.  2011-2014 LRAM'!AU147*AM1610</f>
        <v>0</v>
      </c>
      <c r="AN1611" s="374">
        <f>'4.  2011-2014 LRAM'!AV147*AN1610</f>
        <v>0</v>
      </c>
      <c r="AO1611" s="374">
        <f>'4.  2011-2014 LRAM'!AW147*AO1610</f>
        <v>0</v>
      </c>
      <c r="AP1611" s="374">
        <f>'4.  2011-2014 LRAM'!AX147*AP1610</f>
        <v>0</v>
      </c>
      <c r="AQ1611" s="374">
        <f>'4.  2011-2014 LRAM'!AY147*AQ1610</f>
        <v>0</v>
      </c>
      <c r="AR1611" s="374">
        <f>'4.  2011-2014 LRAM'!AZ147*AR1610</f>
        <v>0</v>
      </c>
      <c r="AS1611" s="615">
        <f>SUM(AE1611:AR1611)</f>
        <v>0</v>
      </c>
    </row>
    <row r="1612" spans="2:45" ht="15">
      <c r="B1612" s="321" t="s">
        <v>760</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LRAM'!AM286*AE1610</f>
        <v>0</v>
      </c>
      <c r="AF1612" s="374">
        <f>'4.  2011-2014 LRAM'!AN286*AF1610</f>
        <v>0</v>
      </c>
      <c r="AG1612" s="374">
        <f>'4.  2011-2014 LRAM'!AO286*AG1610</f>
        <v>0</v>
      </c>
      <c r="AH1612" s="374">
        <f>'4.  2011-2014 LRAM'!AP286*AH1610</f>
        <v>0</v>
      </c>
      <c r="AI1612" s="374">
        <f>'4.  2011-2014 LRAM'!AQ286*AI1610</f>
        <v>0</v>
      </c>
      <c r="AJ1612" s="374">
        <f>'4.  2011-2014 LRAM'!AR286*AJ1610</f>
        <v>0</v>
      </c>
      <c r="AK1612" s="374">
        <f>'4.  2011-2014 LRAM'!AS286*AK1610</f>
        <v>0</v>
      </c>
      <c r="AL1612" s="374">
        <f>'4.  2011-2014 LRAM'!AT286*AL1610</f>
        <v>0</v>
      </c>
      <c r="AM1612" s="374">
        <f>'4.  2011-2014 LRAM'!AU286*AM1610</f>
        <v>0</v>
      </c>
      <c r="AN1612" s="374">
        <f>'4.  2011-2014 LRAM'!AV286*AN1610</f>
        <v>0</v>
      </c>
      <c r="AO1612" s="374">
        <f>'4.  2011-2014 LRAM'!AW286*AO1610</f>
        <v>0</v>
      </c>
      <c r="AP1612" s="374">
        <f>'4.  2011-2014 LRAM'!AX286*AP1610</f>
        <v>0</v>
      </c>
      <c r="AQ1612" s="374">
        <f>'4.  2011-2014 LRAM'!AY286*AQ1610</f>
        <v>0</v>
      </c>
      <c r="AR1612" s="374">
        <f>'4.  2011-2014 LRAM'!AZ286*AR1610</f>
        <v>0</v>
      </c>
      <c r="AS1612" s="615">
        <f>SUM(AE1612:AR1612)</f>
        <v>0</v>
      </c>
    </row>
    <row r="1613" spans="2:45" ht="15">
      <c r="B1613" s="321" t="s">
        <v>761</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LRAM'!AM422*AE1610</f>
        <v>0</v>
      </c>
      <c r="AF1613" s="374">
        <f>'4.  2011-2014 LRAM'!AN422*AF1610</f>
        <v>0</v>
      </c>
      <c r="AG1613" s="374">
        <f>'4.  2011-2014 LRAM'!AO422*AG1610</f>
        <v>0</v>
      </c>
      <c r="AH1613" s="374">
        <f>'4.  2011-2014 LRAM'!AP422*AH1610</f>
        <v>0</v>
      </c>
      <c r="AI1613" s="374">
        <f>'4.  2011-2014 LRAM'!AQ422*AI1610</f>
        <v>0</v>
      </c>
      <c r="AJ1613" s="374">
        <f>'4.  2011-2014 LRAM'!AR422*AJ1610</f>
        <v>0</v>
      </c>
      <c r="AK1613" s="374">
        <f>'4.  2011-2014 LRAM'!AS422*AK1610</f>
        <v>0</v>
      </c>
      <c r="AL1613" s="374">
        <f>'4.  2011-2014 LRAM'!AT422*AL1610</f>
        <v>0</v>
      </c>
      <c r="AM1613" s="374">
        <f>'4.  2011-2014 LRAM'!AU422*AM1610</f>
        <v>0</v>
      </c>
      <c r="AN1613" s="374">
        <f>'4.  2011-2014 LRAM'!AV422*AN1610</f>
        <v>0</v>
      </c>
      <c r="AO1613" s="374">
        <f>'4.  2011-2014 LRAM'!AW422*AO1610</f>
        <v>0</v>
      </c>
      <c r="AP1613" s="374">
        <f>'4.  2011-2014 LRAM'!AX422*AP1610</f>
        <v>0</v>
      </c>
      <c r="AQ1613" s="374">
        <f>'4.  2011-2014 LRAM'!AY422*AQ1610</f>
        <v>0</v>
      </c>
      <c r="AR1613" s="374">
        <f>'4.  2011-2014 LRAM'!AZ422*AR1610</f>
        <v>0</v>
      </c>
      <c r="AS1613" s="615">
        <f>SUM(AE1613:AR1613)</f>
        <v>0</v>
      </c>
    </row>
    <row r="1614" spans="2:45" ht="15">
      <c r="B1614" s="321" t="s">
        <v>762</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LRAM'!AM559*AE1610</f>
        <v>0</v>
      </c>
      <c r="AF1614" s="374">
        <f>'4.  2011-2014 LRAM'!AN559*AF1610</f>
        <v>0</v>
      </c>
      <c r="AG1614" s="374">
        <f>'4.  2011-2014 LRAM'!AO559*AG1610</f>
        <v>0</v>
      </c>
      <c r="AH1614" s="374">
        <f>'4.  2011-2014 LRAM'!AP559*AH1610</f>
        <v>0</v>
      </c>
      <c r="AI1614" s="374">
        <f>'4.  2011-2014 LRAM'!AQ559*AI1610</f>
        <v>0</v>
      </c>
      <c r="AJ1614" s="374">
        <f>'4.  2011-2014 LRAM'!AR559*AJ1610</f>
        <v>0</v>
      </c>
      <c r="AK1614" s="374">
        <f>'4.  2011-2014 LRAM'!AS559*AK1610</f>
        <v>0</v>
      </c>
      <c r="AL1614" s="374">
        <f>'4.  2011-2014 LRAM'!AT559*AL1610</f>
        <v>0</v>
      </c>
      <c r="AM1614" s="374">
        <f>'4.  2011-2014 LRAM'!AU559*AM1610</f>
        <v>0</v>
      </c>
      <c r="AN1614" s="374">
        <f>'4.  2011-2014 LRAM'!AV559*AN1610</f>
        <v>0</v>
      </c>
      <c r="AO1614" s="374">
        <f>'4.  2011-2014 LRAM'!AW559*AO1610</f>
        <v>0</v>
      </c>
      <c r="AP1614" s="374">
        <f>'4.  2011-2014 LRAM'!AX559*AP1610</f>
        <v>0</v>
      </c>
      <c r="AQ1614" s="374">
        <f>'4.  2011-2014 LRAM'!AY559*AQ1610</f>
        <v>0</v>
      </c>
      <c r="AR1614" s="374">
        <f>'4.  2011-2014 LRAM'!AZ559*AR1610</f>
        <v>0</v>
      </c>
      <c r="AS1614" s="615">
        <f t="shared" ref="AS1614:AS1623" si="3624">SUM(AE1614:AR1614)</f>
        <v>0</v>
      </c>
    </row>
    <row r="1615" spans="2:45" ht="15">
      <c r="B1615" s="321" t="s">
        <v>763</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25">AE216*AE1610</f>
        <v>0</v>
      </c>
      <c r="AF1615" s="374">
        <f t="shared" si="3625"/>
        <v>0</v>
      </c>
      <c r="AG1615" s="374">
        <f t="shared" si="3625"/>
        <v>0</v>
      </c>
      <c r="AH1615" s="374">
        <f t="shared" si="3625"/>
        <v>0</v>
      </c>
      <c r="AI1615" s="374">
        <f t="shared" si="3625"/>
        <v>0</v>
      </c>
      <c r="AJ1615" s="374">
        <f t="shared" si="3625"/>
        <v>0</v>
      </c>
      <c r="AK1615" s="374">
        <f t="shared" si="3625"/>
        <v>0</v>
      </c>
      <c r="AL1615" s="374">
        <f t="shared" si="3625"/>
        <v>0</v>
      </c>
      <c r="AM1615" s="374">
        <f t="shared" si="3625"/>
        <v>0</v>
      </c>
      <c r="AN1615" s="374">
        <f t="shared" si="3625"/>
        <v>0</v>
      </c>
      <c r="AO1615" s="374">
        <f t="shared" si="3625"/>
        <v>0</v>
      </c>
      <c r="AP1615" s="374">
        <f t="shared" si="3625"/>
        <v>0</v>
      </c>
      <c r="AQ1615" s="374">
        <f t="shared" si="3625"/>
        <v>0</v>
      </c>
      <c r="AR1615" s="374">
        <f t="shared" si="3625"/>
        <v>0</v>
      </c>
      <c r="AS1615" s="615">
        <f t="shared" si="3624"/>
        <v>0</v>
      </c>
    </row>
    <row r="1616" spans="2:45" ht="15">
      <c r="B1616" s="321" t="s">
        <v>764</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26">AE406*AE1610</f>
        <v>0</v>
      </c>
      <c r="AF1616" s="374">
        <f t="shared" si="3626"/>
        <v>0</v>
      </c>
      <c r="AG1616" s="374">
        <f t="shared" si="3626"/>
        <v>0</v>
      </c>
      <c r="AH1616" s="374">
        <f t="shared" si="3626"/>
        <v>0</v>
      </c>
      <c r="AI1616" s="374">
        <f t="shared" si="3626"/>
        <v>0</v>
      </c>
      <c r="AJ1616" s="374">
        <f t="shared" si="3626"/>
        <v>0</v>
      </c>
      <c r="AK1616" s="374">
        <f t="shared" si="3626"/>
        <v>0</v>
      </c>
      <c r="AL1616" s="374">
        <f t="shared" si="3626"/>
        <v>0</v>
      </c>
      <c r="AM1616" s="374">
        <f t="shared" si="3626"/>
        <v>0</v>
      </c>
      <c r="AN1616" s="374">
        <f t="shared" si="3626"/>
        <v>0</v>
      </c>
      <c r="AO1616" s="374">
        <f t="shared" si="3626"/>
        <v>0</v>
      </c>
      <c r="AP1616" s="374">
        <f t="shared" si="3626"/>
        <v>0</v>
      </c>
      <c r="AQ1616" s="374">
        <f t="shared" si="3626"/>
        <v>0</v>
      </c>
      <c r="AR1616" s="374">
        <f t="shared" si="3626"/>
        <v>0</v>
      </c>
      <c r="AS1616" s="615">
        <f t="shared" si="3624"/>
        <v>0</v>
      </c>
    </row>
    <row r="1617" spans="1:45" ht="15">
      <c r="B1617" s="321" t="s">
        <v>765</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27">AE599*AE1610</f>
        <v>0</v>
      </c>
      <c r="AF1617" s="374">
        <f t="shared" si="3627"/>
        <v>0</v>
      </c>
      <c r="AG1617" s="374">
        <f t="shared" si="3627"/>
        <v>0</v>
      </c>
      <c r="AH1617" s="374">
        <f t="shared" si="3627"/>
        <v>0</v>
      </c>
      <c r="AI1617" s="374">
        <f t="shared" si="3627"/>
        <v>0</v>
      </c>
      <c r="AJ1617" s="374">
        <f t="shared" si="3627"/>
        <v>0</v>
      </c>
      <c r="AK1617" s="374">
        <f t="shared" si="3627"/>
        <v>0</v>
      </c>
      <c r="AL1617" s="374">
        <f t="shared" si="3627"/>
        <v>0</v>
      </c>
      <c r="AM1617" s="374">
        <f t="shared" si="3627"/>
        <v>0</v>
      </c>
      <c r="AN1617" s="374">
        <f t="shared" si="3627"/>
        <v>0</v>
      </c>
      <c r="AO1617" s="374">
        <f t="shared" si="3627"/>
        <v>0</v>
      </c>
      <c r="AP1617" s="374">
        <f t="shared" si="3627"/>
        <v>0</v>
      </c>
      <c r="AQ1617" s="374">
        <f t="shared" si="3627"/>
        <v>0</v>
      </c>
      <c r="AR1617" s="374">
        <f t="shared" si="3627"/>
        <v>0</v>
      </c>
      <c r="AS1617" s="615">
        <f t="shared" si="3624"/>
        <v>0</v>
      </c>
    </row>
    <row r="1618" spans="1:45" ht="15">
      <c r="B1618" s="321" t="s">
        <v>766</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28">AE789*AE1610</f>
        <v>0</v>
      </c>
      <c r="AF1618" s="374">
        <f t="shared" si="3628"/>
        <v>0</v>
      </c>
      <c r="AG1618" s="374">
        <f t="shared" si="3628"/>
        <v>0</v>
      </c>
      <c r="AH1618" s="374">
        <f t="shared" si="3628"/>
        <v>0</v>
      </c>
      <c r="AI1618" s="374">
        <f t="shared" si="3628"/>
        <v>0</v>
      </c>
      <c r="AJ1618" s="374">
        <f t="shared" si="3628"/>
        <v>0</v>
      </c>
      <c r="AK1618" s="374">
        <f t="shared" si="3628"/>
        <v>0</v>
      </c>
      <c r="AL1618" s="374">
        <f t="shared" si="3628"/>
        <v>0</v>
      </c>
      <c r="AM1618" s="374">
        <f t="shared" si="3628"/>
        <v>0</v>
      </c>
      <c r="AN1618" s="374">
        <f t="shared" si="3628"/>
        <v>0</v>
      </c>
      <c r="AO1618" s="374">
        <f t="shared" si="3628"/>
        <v>0</v>
      </c>
      <c r="AP1618" s="374">
        <f t="shared" si="3628"/>
        <v>0</v>
      </c>
      <c r="AQ1618" s="374">
        <f t="shared" si="3628"/>
        <v>0</v>
      </c>
      <c r="AR1618" s="374">
        <f t="shared" si="3628"/>
        <v>0</v>
      </c>
      <c r="AS1618" s="615">
        <f t="shared" si="3624"/>
        <v>0</v>
      </c>
    </row>
    <row r="1619" spans="1:45" ht="15">
      <c r="B1619" s="321" t="s">
        <v>767</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29">AE984*AE1610</f>
        <v>0</v>
      </c>
      <c r="AF1619" s="374">
        <f t="shared" si="3629"/>
        <v>0</v>
      </c>
      <c r="AG1619" s="374">
        <f t="shared" si="3629"/>
        <v>0</v>
      </c>
      <c r="AH1619" s="374">
        <f t="shared" si="3629"/>
        <v>0</v>
      </c>
      <c r="AI1619" s="374">
        <f t="shared" si="3629"/>
        <v>0</v>
      </c>
      <c r="AJ1619" s="374">
        <f t="shared" si="3629"/>
        <v>0</v>
      </c>
      <c r="AK1619" s="374">
        <f t="shared" si="3629"/>
        <v>0</v>
      </c>
      <c r="AL1619" s="374">
        <f t="shared" si="3629"/>
        <v>0</v>
      </c>
      <c r="AM1619" s="374">
        <f t="shared" si="3629"/>
        <v>0</v>
      </c>
      <c r="AN1619" s="374">
        <f t="shared" si="3629"/>
        <v>0</v>
      </c>
      <c r="AO1619" s="374">
        <f t="shared" si="3629"/>
        <v>0</v>
      </c>
      <c r="AP1619" s="374">
        <f t="shared" si="3629"/>
        <v>0</v>
      </c>
      <c r="AQ1619" s="374">
        <f t="shared" si="3629"/>
        <v>0</v>
      </c>
      <c r="AR1619" s="374">
        <f t="shared" si="3629"/>
        <v>0</v>
      </c>
      <c r="AS1619" s="615">
        <f t="shared" si="3624"/>
        <v>0</v>
      </c>
    </row>
    <row r="1620" spans="1:45" ht="15">
      <c r="B1620" s="321" t="s">
        <v>768</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630">AE1179*AE1610</f>
        <v>0</v>
      </c>
      <c r="AF1620" s="374">
        <f t="shared" si="3630"/>
        <v>0</v>
      </c>
      <c r="AG1620" s="374">
        <f t="shared" si="3630"/>
        <v>0</v>
      </c>
      <c r="AH1620" s="374">
        <f t="shared" si="3630"/>
        <v>0</v>
      </c>
      <c r="AI1620" s="374">
        <f t="shared" si="3630"/>
        <v>0</v>
      </c>
      <c r="AJ1620" s="374">
        <f t="shared" si="3630"/>
        <v>0</v>
      </c>
      <c r="AK1620" s="374">
        <f t="shared" si="3630"/>
        <v>0</v>
      </c>
      <c r="AL1620" s="374">
        <f t="shared" si="3630"/>
        <v>0</v>
      </c>
      <c r="AM1620" s="374">
        <f t="shared" si="3630"/>
        <v>0</v>
      </c>
      <c r="AN1620" s="374">
        <f t="shared" si="3630"/>
        <v>0</v>
      </c>
      <c r="AO1620" s="374">
        <f t="shared" si="3630"/>
        <v>0</v>
      </c>
      <c r="AP1620" s="374">
        <f t="shared" si="3630"/>
        <v>0</v>
      </c>
      <c r="AQ1620" s="374">
        <f t="shared" si="3630"/>
        <v>0</v>
      </c>
      <c r="AR1620" s="374">
        <f t="shared" si="3630"/>
        <v>0</v>
      </c>
      <c r="AS1620" s="615">
        <f t="shared" si="3624"/>
        <v>0</v>
      </c>
    </row>
    <row r="1621" spans="1:45" ht="15">
      <c r="B1621" s="321" t="s">
        <v>769</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631">AE1374*AE1610</f>
        <v>0</v>
      </c>
      <c r="AF1621" s="374">
        <f t="shared" si="3631"/>
        <v>0</v>
      </c>
      <c r="AG1621" s="374">
        <f t="shared" si="3631"/>
        <v>0</v>
      </c>
      <c r="AH1621" s="374">
        <f t="shared" si="3631"/>
        <v>0</v>
      </c>
      <c r="AI1621" s="374">
        <f t="shared" si="3631"/>
        <v>0</v>
      </c>
      <c r="AJ1621" s="374">
        <f t="shared" si="3631"/>
        <v>0</v>
      </c>
      <c r="AK1621" s="374">
        <f t="shared" si="3631"/>
        <v>0</v>
      </c>
      <c r="AL1621" s="374">
        <f t="shared" si="3631"/>
        <v>0</v>
      </c>
      <c r="AM1621" s="374">
        <f t="shared" si="3631"/>
        <v>0</v>
      </c>
      <c r="AN1621" s="374">
        <f t="shared" si="3631"/>
        <v>0</v>
      </c>
      <c r="AO1621" s="374">
        <f t="shared" si="3631"/>
        <v>0</v>
      </c>
      <c r="AP1621" s="374">
        <f t="shared" si="3631"/>
        <v>0</v>
      </c>
      <c r="AQ1621" s="374">
        <f t="shared" si="3631"/>
        <v>0</v>
      </c>
      <c r="AR1621" s="374">
        <f t="shared" si="3631"/>
        <v>0</v>
      </c>
      <c r="AS1621" s="615">
        <f t="shared" si="3624"/>
        <v>0</v>
      </c>
    </row>
    <row r="1622" spans="1:45" ht="15">
      <c r="B1622" s="321" t="s">
        <v>770</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632">AE1568*AE1610</f>
        <v>0</v>
      </c>
      <c r="AF1622" s="374">
        <f t="shared" si="3632"/>
        <v>0</v>
      </c>
      <c r="AG1622" s="374">
        <f t="shared" si="3632"/>
        <v>0</v>
      </c>
      <c r="AH1622" s="374">
        <f t="shared" si="3632"/>
        <v>0</v>
      </c>
      <c r="AI1622" s="374">
        <f t="shared" si="3632"/>
        <v>0</v>
      </c>
      <c r="AJ1622" s="374">
        <f t="shared" si="3632"/>
        <v>0</v>
      </c>
      <c r="AK1622" s="374">
        <f t="shared" si="3632"/>
        <v>0</v>
      </c>
      <c r="AL1622" s="374">
        <f t="shared" si="3632"/>
        <v>0</v>
      </c>
      <c r="AM1622" s="374">
        <f t="shared" si="3632"/>
        <v>0</v>
      </c>
      <c r="AN1622" s="374">
        <f t="shared" si="3632"/>
        <v>0</v>
      </c>
      <c r="AO1622" s="374">
        <f t="shared" si="3632"/>
        <v>0</v>
      </c>
      <c r="AP1622" s="374">
        <f t="shared" si="3632"/>
        <v>0</v>
      </c>
      <c r="AQ1622" s="374">
        <f t="shared" si="3632"/>
        <v>0</v>
      </c>
      <c r="AR1622" s="374">
        <f t="shared" si="3632"/>
        <v>0</v>
      </c>
      <c r="AS1622" s="615">
        <f t="shared" si="3624"/>
        <v>0</v>
      </c>
    </row>
    <row r="1623" spans="1:45" ht="15.6">
      <c r="B1623" s="346" t="s">
        <v>885</v>
      </c>
      <c r="C1623" s="342"/>
      <c r="D1623" s="333"/>
      <c r="E1623" s="331"/>
      <c r="F1623" s="331"/>
      <c r="G1623" s="331"/>
      <c r="H1623" s="331"/>
      <c r="I1623" s="331"/>
      <c r="J1623" s="331"/>
      <c r="K1623" s="331"/>
      <c r="L1623" s="331"/>
      <c r="M1623" s="331"/>
      <c r="N1623" s="331"/>
      <c r="O1623" s="331"/>
      <c r="P1623" s="331"/>
      <c r="Q1623" s="331"/>
      <c r="R1623" s="297"/>
      <c r="S1623" s="331"/>
      <c r="T1623" s="331"/>
      <c r="U1623" s="331"/>
      <c r="V1623" s="333"/>
      <c r="W1623" s="333"/>
      <c r="X1623" s="333"/>
      <c r="Y1623" s="333"/>
      <c r="Z1623" s="331"/>
      <c r="AA1623" s="331"/>
      <c r="AB1623" s="331"/>
      <c r="AC1623" s="331"/>
      <c r="AD1623" s="331"/>
      <c r="AE1623" s="343">
        <f>SUM(AE1611:AE1622)</f>
        <v>0</v>
      </c>
      <c r="AF1623" s="343">
        <f>SUM(AF1611:AF1622)</f>
        <v>0</v>
      </c>
      <c r="AG1623" s="343">
        <f t="shared" ref="AG1623:AR1623" si="3633">SUM(AG1611:AG1622)</f>
        <v>0</v>
      </c>
      <c r="AH1623" s="343">
        <f t="shared" si="3633"/>
        <v>0</v>
      </c>
      <c r="AI1623" s="343">
        <f t="shared" si="3633"/>
        <v>0</v>
      </c>
      <c r="AJ1623" s="343">
        <f t="shared" si="3633"/>
        <v>0</v>
      </c>
      <c r="AK1623" s="343">
        <f t="shared" si="3633"/>
        <v>0</v>
      </c>
      <c r="AL1623" s="343">
        <f t="shared" si="3633"/>
        <v>0</v>
      </c>
      <c r="AM1623" s="343">
        <f t="shared" si="3633"/>
        <v>0</v>
      </c>
      <c r="AN1623" s="343">
        <f t="shared" si="3633"/>
        <v>0</v>
      </c>
      <c r="AO1623" s="343">
        <f t="shared" si="3633"/>
        <v>0</v>
      </c>
      <c r="AP1623" s="343">
        <f t="shared" si="3633"/>
        <v>0</v>
      </c>
      <c r="AQ1623" s="343">
        <f t="shared" si="3633"/>
        <v>0</v>
      </c>
      <c r="AR1623" s="343">
        <f t="shared" si="3633"/>
        <v>0</v>
      </c>
      <c r="AS1623" s="403">
        <f t="shared" si="3624"/>
        <v>0</v>
      </c>
    </row>
    <row r="1624" spans="1:45" ht="15.6">
      <c r="B1624" s="346" t="s">
        <v>886</v>
      </c>
      <c r="C1624" s="342"/>
      <c r="D1624" s="347"/>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4">
        <f>AE1608*AE1610</f>
        <v>0</v>
      </c>
      <c r="AF1624" s="344">
        <f t="shared" ref="AF1624:AR1624" si="3634">AF1608*AF1610</f>
        <v>0</v>
      </c>
      <c r="AG1624" s="344">
        <f t="shared" si="3634"/>
        <v>0</v>
      </c>
      <c r="AH1624" s="344">
        <f t="shared" si="3634"/>
        <v>0</v>
      </c>
      <c r="AI1624" s="344">
        <f t="shared" si="3634"/>
        <v>0</v>
      </c>
      <c r="AJ1624" s="344">
        <f t="shared" si="3634"/>
        <v>0</v>
      </c>
      <c r="AK1624" s="344">
        <f t="shared" si="3634"/>
        <v>0</v>
      </c>
      <c r="AL1624" s="344">
        <f t="shared" si="3634"/>
        <v>0</v>
      </c>
      <c r="AM1624" s="344">
        <f t="shared" si="3634"/>
        <v>0</v>
      </c>
      <c r="AN1624" s="344">
        <f t="shared" si="3634"/>
        <v>0</v>
      </c>
      <c r="AO1624" s="344">
        <f t="shared" si="3634"/>
        <v>0</v>
      </c>
      <c r="AP1624" s="344">
        <f t="shared" si="3634"/>
        <v>0</v>
      </c>
      <c r="AQ1624" s="344">
        <f t="shared" si="3634"/>
        <v>0</v>
      </c>
      <c r="AR1624" s="344">
        <f t="shared" si="3634"/>
        <v>0</v>
      </c>
      <c r="AS1624" s="403">
        <f>SUM(AE1624:AR1624)</f>
        <v>0</v>
      </c>
    </row>
    <row r="1625" spans="1:45" ht="15.6">
      <c r="B1625" s="346" t="s">
        <v>887</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47"/>
      <c r="W1625" s="347"/>
      <c r="X1625" s="347"/>
      <c r="Y1625" s="347"/>
      <c r="Z1625" s="331"/>
      <c r="AA1625" s="331"/>
      <c r="AB1625" s="331"/>
      <c r="AC1625" s="331"/>
      <c r="AD1625" s="331"/>
      <c r="AE1625" s="348"/>
      <c r="AF1625" s="348"/>
      <c r="AG1625" s="348"/>
      <c r="AH1625" s="348"/>
      <c r="AI1625" s="348"/>
      <c r="AJ1625" s="348"/>
      <c r="AK1625" s="348"/>
      <c r="AL1625" s="348"/>
      <c r="AM1625" s="348"/>
      <c r="AN1625" s="348"/>
      <c r="AO1625" s="348"/>
      <c r="AP1625" s="348"/>
      <c r="AQ1625" s="348"/>
      <c r="AR1625" s="348"/>
      <c r="AS1625" s="403">
        <f>AS1623-AS1624</f>
        <v>0</v>
      </c>
    </row>
    <row r="1626" spans="1:45" ht="15">
      <c r="B1626" s="377"/>
      <c r="C1626" s="441"/>
      <c r="D1626" s="441"/>
      <c r="E1626" s="442"/>
      <c r="F1626" s="442"/>
      <c r="G1626" s="442"/>
      <c r="H1626" s="442"/>
      <c r="I1626" s="442"/>
      <c r="J1626" s="442"/>
      <c r="K1626" s="442"/>
      <c r="L1626" s="442"/>
      <c r="M1626" s="442"/>
      <c r="N1626" s="442"/>
      <c r="O1626" s="442"/>
      <c r="P1626" s="442"/>
      <c r="Q1626" s="442"/>
      <c r="R1626" s="443"/>
      <c r="S1626" s="442"/>
      <c r="T1626" s="442"/>
      <c r="U1626" s="442"/>
      <c r="V1626" s="441"/>
      <c r="W1626" s="444"/>
      <c r="X1626" s="441"/>
      <c r="Y1626" s="441"/>
      <c r="Z1626" s="442"/>
      <c r="AA1626" s="442"/>
      <c r="AB1626" s="442"/>
      <c r="AC1626" s="442"/>
      <c r="AD1626" s="442"/>
      <c r="AE1626" s="764"/>
      <c r="AF1626" s="764"/>
      <c r="AG1626" s="764"/>
      <c r="AH1626" s="764"/>
      <c r="AI1626" s="764"/>
      <c r="AJ1626" s="764"/>
      <c r="AK1626" s="764"/>
      <c r="AL1626" s="764"/>
      <c r="AM1626" s="764"/>
      <c r="AN1626" s="764"/>
      <c r="AO1626" s="764"/>
      <c r="AP1626" s="764"/>
      <c r="AQ1626" s="764"/>
      <c r="AR1626" s="764"/>
      <c r="AS1626" s="780"/>
    </row>
    <row r="1627" spans="1:45" ht="19.5" customHeight="1">
      <c r="B1627" s="364" t="s">
        <v>578</v>
      </c>
      <c r="C1627" s="383"/>
      <c r="D1627" s="384"/>
      <c r="E1627" s="384"/>
      <c r="F1627" s="384"/>
      <c r="G1627" s="384"/>
      <c r="H1627" s="384"/>
      <c r="I1627" s="384"/>
      <c r="J1627" s="384"/>
      <c r="K1627" s="384"/>
      <c r="L1627" s="384"/>
      <c r="M1627" s="384"/>
      <c r="N1627" s="384"/>
      <c r="O1627" s="384"/>
      <c r="P1627" s="384"/>
      <c r="Q1627" s="384"/>
      <c r="R1627" s="384"/>
      <c r="S1627" s="384"/>
      <c r="T1627" s="384"/>
      <c r="U1627" s="384"/>
      <c r="V1627" s="367"/>
      <c r="W1627" s="368"/>
      <c r="X1627" s="384"/>
      <c r="Y1627" s="384"/>
      <c r="Z1627" s="384"/>
      <c r="AA1627" s="384"/>
      <c r="AB1627" s="384"/>
      <c r="AC1627" s="384"/>
      <c r="AD1627" s="384"/>
      <c r="AE1627" s="405"/>
      <c r="AF1627" s="405"/>
      <c r="AG1627" s="405"/>
      <c r="AH1627" s="405"/>
      <c r="AI1627" s="405"/>
      <c r="AJ1627" s="405"/>
      <c r="AK1627" s="405"/>
      <c r="AL1627" s="405"/>
      <c r="AM1627" s="405"/>
      <c r="AN1627" s="405"/>
      <c r="AO1627" s="405"/>
      <c r="AP1627" s="405"/>
      <c r="AQ1627" s="405"/>
      <c r="AR1627" s="405"/>
      <c r="AS1627" s="385"/>
    </row>
    <row r="1628" spans="1:45" ht="19.5" customHeight="1">
      <c r="B1628" s="753"/>
      <c r="C1628" s="754"/>
      <c r="D1628" s="735"/>
      <c r="E1628" s="735"/>
      <c r="F1628" s="735"/>
      <c r="G1628" s="735"/>
      <c r="H1628" s="735"/>
      <c r="I1628" s="735"/>
      <c r="J1628" s="735"/>
      <c r="K1628" s="735"/>
      <c r="L1628" s="735"/>
      <c r="M1628" s="735"/>
      <c r="N1628" s="735"/>
      <c r="O1628" s="735"/>
      <c r="P1628" s="735"/>
      <c r="Q1628" s="735"/>
      <c r="R1628" s="735"/>
      <c r="S1628" s="735"/>
      <c r="T1628" s="735"/>
      <c r="U1628" s="735"/>
      <c r="V1628" s="301"/>
      <c r="W1628" s="755"/>
      <c r="X1628" s="735"/>
      <c r="Y1628" s="735"/>
      <c r="Z1628" s="735"/>
      <c r="AA1628" s="735"/>
      <c r="AB1628" s="735"/>
      <c r="AC1628" s="735"/>
      <c r="AD1628" s="735"/>
      <c r="AE1628" s="252"/>
      <c r="AF1628" s="252"/>
      <c r="AG1628" s="252"/>
      <c r="AH1628" s="252"/>
      <c r="AI1628" s="252"/>
      <c r="AJ1628" s="252"/>
      <c r="AK1628" s="252"/>
      <c r="AL1628" s="252"/>
      <c r="AM1628" s="252"/>
      <c r="AN1628" s="252"/>
      <c r="AO1628" s="252"/>
      <c r="AP1628" s="252"/>
      <c r="AQ1628" s="252"/>
      <c r="AR1628" s="252"/>
      <c r="AS1628" s="253"/>
    </row>
    <row r="1629" spans="1:45" ht="15.6">
      <c r="B1629" s="277" t="s">
        <v>801</v>
      </c>
      <c r="C1629" s="278"/>
      <c r="D1629" s="579" t="s">
        <v>523</v>
      </c>
      <c r="E1629" s="250"/>
      <c r="F1629" s="579"/>
      <c r="G1629" s="250"/>
      <c r="H1629" s="250"/>
      <c r="I1629" s="250"/>
      <c r="J1629" s="250"/>
      <c r="K1629" s="250"/>
      <c r="L1629" s="250"/>
      <c r="M1629" s="250"/>
      <c r="N1629" s="250"/>
      <c r="O1629" s="250"/>
      <c r="P1629" s="250"/>
      <c r="Q1629" s="250"/>
      <c r="R1629" s="278"/>
      <c r="S1629" s="250"/>
      <c r="T1629" s="250"/>
      <c r="U1629" s="250"/>
      <c r="V1629" s="250"/>
      <c r="W1629" s="250"/>
      <c r="X1629" s="250"/>
      <c r="Y1629" s="250"/>
      <c r="Z1629" s="250"/>
      <c r="AA1629" s="250"/>
      <c r="AB1629" s="250"/>
      <c r="AC1629" s="250"/>
      <c r="AD1629" s="250"/>
      <c r="AE1629" s="267"/>
      <c r="AF1629" s="264"/>
      <c r="AG1629" s="264"/>
      <c r="AH1629" s="264"/>
      <c r="AI1629" s="264"/>
      <c r="AJ1629" s="264"/>
      <c r="AK1629" s="264"/>
      <c r="AL1629" s="264"/>
      <c r="AM1629" s="264"/>
      <c r="AN1629" s="264"/>
      <c r="AO1629" s="264"/>
      <c r="AP1629" s="264"/>
      <c r="AQ1629" s="264"/>
      <c r="AR1629" s="264"/>
    </row>
    <row r="1630" spans="1:45" ht="39.75" customHeight="1">
      <c r="B1630" s="970" t="s">
        <v>211</v>
      </c>
      <c r="C1630" s="972" t="s">
        <v>33</v>
      </c>
      <c r="D1630" s="281" t="s">
        <v>421</v>
      </c>
      <c r="E1630" s="976" t="s">
        <v>209</v>
      </c>
      <c r="F1630" s="977"/>
      <c r="G1630" s="977"/>
      <c r="H1630" s="977"/>
      <c r="I1630" s="977"/>
      <c r="J1630" s="977"/>
      <c r="K1630" s="977"/>
      <c r="L1630" s="977"/>
      <c r="M1630" s="977"/>
      <c r="N1630" s="977"/>
      <c r="O1630" s="977"/>
      <c r="P1630" s="978"/>
      <c r="Q1630" s="974" t="s">
        <v>213</v>
      </c>
      <c r="R1630" s="281" t="s">
        <v>422</v>
      </c>
      <c r="S1630" s="967" t="s">
        <v>212</v>
      </c>
      <c r="T1630" s="968"/>
      <c r="U1630" s="968"/>
      <c r="V1630" s="968"/>
      <c r="W1630" s="968"/>
      <c r="X1630" s="968"/>
      <c r="Y1630" s="968"/>
      <c r="Z1630" s="968"/>
      <c r="AA1630" s="968"/>
      <c r="AB1630" s="968"/>
      <c r="AC1630" s="968"/>
      <c r="AD1630" s="979"/>
      <c r="AE1630" s="967" t="s">
        <v>242</v>
      </c>
      <c r="AF1630" s="968"/>
      <c r="AG1630" s="968"/>
      <c r="AH1630" s="968"/>
      <c r="AI1630" s="968"/>
      <c r="AJ1630" s="968"/>
      <c r="AK1630" s="968"/>
      <c r="AL1630" s="968"/>
      <c r="AM1630" s="968"/>
      <c r="AN1630" s="968"/>
      <c r="AO1630" s="968"/>
      <c r="AP1630" s="968"/>
      <c r="AQ1630" s="968"/>
      <c r="AR1630" s="968"/>
      <c r="AS1630" s="969"/>
    </row>
    <row r="1631" spans="1:45" ht="65.25" customHeight="1">
      <c r="B1631" s="971"/>
      <c r="C1631" s="973"/>
      <c r="D1631" s="282">
        <v>2025</v>
      </c>
      <c r="E1631" s="282">
        <v>2026</v>
      </c>
      <c r="F1631" s="282">
        <v>2027</v>
      </c>
      <c r="G1631" s="282">
        <v>2028</v>
      </c>
      <c r="H1631" s="282">
        <v>2029</v>
      </c>
      <c r="I1631" s="282">
        <v>2030</v>
      </c>
      <c r="J1631" s="282">
        <v>2031</v>
      </c>
      <c r="K1631" s="282">
        <v>2032</v>
      </c>
      <c r="L1631" s="282">
        <v>2033</v>
      </c>
      <c r="M1631" s="282">
        <v>2034</v>
      </c>
      <c r="N1631" s="282">
        <v>2035</v>
      </c>
      <c r="O1631" s="282">
        <v>2036</v>
      </c>
      <c r="P1631" s="282">
        <v>2037</v>
      </c>
      <c r="Q1631" s="975"/>
      <c r="R1631" s="282">
        <v>2025</v>
      </c>
      <c r="S1631" s="282">
        <v>2026</v>
      </c>
      <c r="T1631" s="282">
        <v>2027</v>
      </c>
      <c r="U1631" s="282">
        <v>2028</v>
      </c>
      <c r="V1631" s="282">
        <v>2029</v>
      </c>
      <c r="W1631" s="282">
        <v>2030</v>
      </c>
      <c r="X1631" s="282">
        <v>2031</v>
      </c>
      <c r="Y1631" s="282">
        <v>2032</v>
      </c>
      <c r="Z1631" s="282">
        <v>2033</v>
      </c>
      <c r="AA1631" s="282">
        <v>2034</v>
      </c>
      <c r="AB1631" s="282">
        <v>2035</v>
      </c>
      <c r="AC1631" s="282">
        <v>2036</v>
      </c>
      <c r="AD1631" s="282">
        <v>2037</v>
      </c>
      <c r="AE1631" s="282" t="str">
        <f>'1.  LRAMVA Summary'!$D$53</f>
        <v>Residential</v>
      </c>
      <c r="AF1631" s="282" t="str">
        <f>'1.  LRAMVA Summary'!$E$53</f>
        <v>GS&lt;50 kW</v>
      </c>
      <c r="AG1631" s="282" t="str">
        <f>'1.  LRAMVA Summary'!$F$53</f>
        <v>GS 50 TO 4,999 KW</v>
      </c>
      <c r="AH1631" s="282" t="str">
        <f>'1.  LRAMVA Summary'!$G$53</f>
        <v>Street Lighting</v>
      </c>
      <c r="AI1631" s="282" t="str">
        <f>'1.  LRAMVA Summary'!$H$53</f>
        <v/>
      </c>
      <c r="AJ1631" s="282" t="str">
        <f>'1.  LRAMVA Summary'!$I$53</f>
        <v/>
      </c>
      <c r="AK1631" s="282" t="str">
        <f>'1.  LRAMVA Summary'!$J$53</f>
        <v/>
      </c>
      <c r="AL1631" s="282" t="str">
        <f>'1.  LRAMVA Summary'!$K$53</f>
        <v/>
      </c>
      <c r="AM1631" s="282" t="str">
        <f>'1.  LRAMVA Summary'!$L$53</f>
        <v/>
      </c>
      <c r="AN1631" s="282" t="str">
        <f>'1.  LRAMVA Summary'!$M$53</f>
        <v/>
      </c>
      <c r="AO1631" s="282" t="str">
        <f>'1.  LRAMVA Summary'!$N$53</f>
        <v/>
      </c>
      <c r="AP1631" s="282" t="str">
        <f>'1.  LRAMVA Summary'!$O$53</f>
        <v/>
      </c>
      <c r="AQ1631" s="282" t="str">
        <f>'1.  LRAMVA Summary'!$P$53</f>
        <v/>
      </c>
      <c r="AR1631" s="282" t="str">
        <f>'1.  LRAMVA Summary'!$Q$53</f>
        <v/>
      </c>
      <c r="AS1631" s="284" t="str">
        <f>'1.  LRAMVA Summary'!$R$53</f>
        <v>Total</v>
      </c>
    </row>
    <row r="1632" spans="1:45" ht="15" hidden="1" customHeight="1" outlineLevel="1">
      <c r="A1632" s="521"/>
      <c r="B1632" s="291"/>
      <c r="C1632" s="302"/>
      <c r="D1632" s="288"/>
      <c r="E1632" s="288"/>
      <c r="F1632" s="288"/>
      <c r="G1632" s="288"/>
      <c r="H1632" s="288"/>
      <c r="I1632" s="288"/>
      <c r="J1632" s="288"/>
      <c r="K1632" s="288"/>
      <c r="L1632" s="288"/>
      <c r="M1632" s="288"/>
      <c r="N1632" s="288"/>
      <c r="O1632" s="288"/>
      <c r="P1632" s="288"/>
      <c r="Q1632" s="288"/>
      <c r="R1632" s="288"/>
      <c r="S1632" s="288"/>
      <c r="T1632" s="288"/>
      <c r="U1632" s="288"/>
      <c r="V1632" s="288"/>
      <c r="W1632" s="288"/>
      <c r="X1632" s="288"/>
      <c r="Y1632" s="288"/>
      <c r="Z1632" s="288"/>
      <c r="AA1632" s="288"/>
      <c r="AB1632" s="288"/>
      <c r="AC1632" s="288"/>
      <c r="AD1632" s="288"/>
      <c r="AE1632" s="288">
        <f>'1.  LRAMVA Summary'!D695</f>
        <v>0</v>
      </c>
      <c r="AF1632" s="288">
        <f>'1.  LRAMVA Summary'!E695</f>
        <v>0</v>
      </c>
      <c r="AG1632" s="288">
        <f>'1.  LRAMVA Summary'!F695</f>
        <v>0</v>
      </c>
      <c r="AH1632" s="288">
        <f>'1.  LRAMVA Summary'!G695</f>
        <v>0</v>
      </c>
      <c r="AI1632" s="288">
        <f>'1.  LRAMVA Summary'!H695</f>
        <v>0</v>
      </c>
      <c r="AJ1632" s="288">
        <f>'1.  LRAMVA Summary'!I695</f>
        <v>0</v>
      </c>
      <c r="AK1632" s="288">
        <f>'1.  LRAMVA Summary'!J695</f>
        <v>0</v>
      </c>
      <c r="AL1632" s="288">
        <f>'1.  LRAMVA Summary'!K695</f>
        <v>0</v>
      </c>
      <c r="AM1632" s="288">
        <f>'1.  LRAMVA Summary'!L695</f>
        <v>0</v>
      </c>
      <c r="AN1632" s="288">
        <f>'1.  LRAMVA Summary'!M695</f>
        <v>0</v>
      </c>
      <c r="AO1632" s="288">
        <f>'1.  LRAMVA Summary'!N695</f>
        <v>0</v>
      </c>
      <c r="AP1632" s="288">
        <f>'1.  LRAMVA Summary'!O695</f>
        <v>0</v>
      </c>
      <c r="AQ1632" s="288">
        <f>'1.  LRAMVA Summary'!P695</f>
        <v>0</v>
      </c>
      <c r="AR1632" s="288">
        <f>'1.  LRAMVA Summary'!Q695</f>
        <v>0</v>
      </c>
      <c r="AS1632" s="289"/>
    </row>
    <row r="1633" spans="2:45" ht="15.6" collapsed="1">
      <c r="B1633" s="821"/>
      <c r="C1633" s="332"/>
      <c r="D1633" s="332"/>
      <c r="E1633" s="332"/>
      <c r="F1633" s="332"/>
      <c r="G1633" s="332"/>
      <c r="H1633" s="332"/>
      <c r="I1633" s="332"/>
      <c r="J1633" s="332"/>
      <c r="K1633" s="332"/>
      <c r="L1633" s="332"/>
      <c r="M1633" s="332"/>
      <c r="N1633" s="332"/>
      <c r="O1633" s="332"/>
      <c r="P1633" s="332"/>
      <c r="Q1633" s="332"/>
      <c r="R1633" s="332"/>
      <c r="S1633" s="332"/>
      <c r="T1633" s="332"/>
      <c r="U1633" s="332"/>
      <c r="V1633" s="332"/>
      <c r="W1633" s="332"/>
      <c r="X1633" s="332"/>
      <c r="Y1633" s="332"/>
      <c r="Z1633" s="332"/>
      <c r="AA1633" s="332"/>
      <c r="AB1633" s="332"/>
      <c r="AC1633" s="332"/>
      <c r="AD1633" s="826"/>
      <c r="AE1633" s="288" t="str">
        <f>'1.  LRAMVA Summary'!$D$54</f>
        <v>kWh</v>
      </c>
      <c r="AF1633" s="288" t="str">
        <f>'1.  LRAMVA Summary'!$E$54</f>
        <v>kWh</v>
      </c>
      <c r="AG1633" s="288" t="str">
        <f>'1.  LRAMVA Summary'!$F$54</f>
        <v>kW</v>
      </c>
      <c r="AH1633" s="288" t="str">
        <f>'1.  LRAMVA Summary'!$G$54</f>
        <v>kW</v>
      </c>
      <c r="AI1633" s="288">
        <f>'1.  LRAMVA Summary'!$H$54</f>
        <v>0</v>
      </c>
      <c r="AJ1633" s="288">
        <f>'1.  LRAMVA Summary'!$I$54</f>
        <v>0</v>
      </c>
      <c r="AK1633" s="288">
        <f>'1.  LRAMVA Summary'!$J$54</f>
        <v>0</v>
      </c>
      <c r="AL1633" s="288">
        <f>'1.  LRAMVA Summary'!$K$54</f>
        <v>0</v>
      </c>
      <c r="AM1633" s="288">
        <f>'1.  LRAMVA Summary'!$L$54</f>
        <v>0</v>
      </c>
      <c r="AN1633" s="288">
        <f>'1.  LRAMVA Summary'!$M$54</f>
        <v>0</v>
      </c>
      <c r="AO1633" s="288">
        <f>'1.  LRAMVA Summary'!$N$54</f>
        <v>0</v>
      </c>
      <c r="AP1633" s="288">
        <f>'1.  LRAMVA Summary'!$O$54</f>
        <v>0</v>
      </c>
      <c r="AQ1633" s="288">
        <f>'1.  LRAMVA Summary'!$P$54</f>
        <v>0</v>
      </c>
      <c r="AR1633" s="288">
        <f>'1.  LRAMVA Summary'!$Q$54</f>
        <v>0</v>
      </c>
      <c r="AS1633" s="327"/>
    </row>
    <row r="1634" spans="2:45" ht="15.6">
      <c r="B1634" s="822" t="s">
        <v>948</v>
      </c>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26"/>
      <c r="AE1634" s="824">
        <v>0</v>
      </c>
      <c r="AF1634" s="819">
        <v>0</v>
      </c>
      <c r="AG1634" s="819">
        <v>0</v>
      </c>
      <c r="AH1634" s="819">
        <v>0</v>
      </c>
      <c r="AI1634" s="819">
        <v>0</v>
      </c>
      <c r="AJ1634" s="819">
        <v>0</v>
      </c>
      <c r="AK1634" s="819">
        <v>0</v>
      </c>
      <c r="AL1634" s="819">
        <v>0</v>
      </c>
      <c r="AM1634" s="819">
        <v>0</v>
      </c>
      <c r="AN1634" s="819">
        <v>0</v>
      </c>
      <c r="AO1634" s="819">
        <v>0</v>
      </c>
      <c r="AP1634" s="819">
        <v>0</v>
      </c>
      <c r="AQ1634" s="819">
        <v>0</v>
      </c>
      <c r="AR1634" s="819">
        <v>0</v>
      </c>
      <c r="AS1634" s="820"/>
    </row>
    <row r="1635" spans="2:45" ht="15.6">
      <c r="B1635" s="823" t="s">
        <v>771</v>
      </c>
      <c r="C1635" s="399"/>
      <c r="D1635" s="399"/>
      <c r="E1635" s="399"/>
      <c r="F1635" s="399"/>
      <c r="G1635" s="399"/>
      <c r="H1635" s="399"/>
      <c r="I1635" s="399"/>
      <c r="J1635" s="399"/>
      <c r="K1635" s="399"/>
      <c r="L1635" s="399"/>
      <c r="M1635" s="399"/>
      <c r="N1635" s="399"/>
      <c r="O1635" s="399"/>
      <c r="P1635" s="399"/>
      <c r="Q1635" s="399"/>
      <c r="R1635" s="399"/>
      <c r="S1635" s="399"/>
      <c r="T1635" s="399"/>
      <c r="U1635" s="399"/>
      <c r="V1635" s="399"/>
      <c r="W1635" s="399"/>
      <c r="X1635" s="399"/>
      <c r="Y1635" s="399"/>
      <c r="Z1635" s="399"/>
      <c r="AA1635" s="399"/>
      <c r="AB1635" s="399"/>
      <c r="AC1635" s="399"/>
      <c r="AD1635" s="827"/>
      <c r="AE1635" s="825">
        <f>HLOOKUP(AE1631,'2. LRAMVA Threshold'!$B$42:$Q$60,17,FALSE)</f>
        <v>0</v>
      </c>
      <c r="AF1635" s="825">
        <f>HLOOKUP(AF1631,'2. LRAMVA Threshold'!$B$42:$Q$60,17,FALSE)</f>
        <v>0</v>
      </c>
      <c r="AG1635" s="825">
        <f>HLOOKUP(AG1631,'2. LRAMVA Threshold'!$B$42:$Q$60,17,FALSE)</f>
        <v>0</v>
      </c>
      <c r="AH1635" s="825">
        <f>HLOOKUP(AH1631,'2. LRAMVA Threshold'!$B$42:$Q$60,17,FALSE)</f>
        <v>0</v>
      </c>
      <c r="AI1635" s="825">
        <f>HLOOKUP(AI1631,'2. LRAMVA Threshold'!$B$42:$Q$60,17,FALSE)</f>
        <v>0</v>
      </c>
      <c r="AJ1635" s="825">
        <f>HLOOKUP(AJ1631,'2. LRAMVA Threshold'!$B$42:$Q$60,17,FALSE)</f>
        <v>0</v>
      </c>
      <c r="AK1635" s="825">
        <f>HLOOKUP(AK1631,'2. LRAMVA Threshold'!$B$42:$Q$60,17,FALSE)</f>
        <v>0</v>
      </c>
      <c r="AL1635" s="825">
        <f>HLOOKUP(AL1631,'2. LRAMVA Threshold'!$B$42:$Q$60,17,FALSE)</f>
        <v>0</v>
      </c>
      <c r="AM1635" s="825">
        <f>HLOOKUP(AM1631,'2. LRAMVA Threshold'!$B$42:$Q$60,17,FALSE)</f>
        <v>0</v>
      </c>
      <c r="AN1635" s="825">
        <f>HLOOKUP(AN1631,'2. LRAMVA Threshold'!$B$42:$Q$60,17,FALSE)</f>
        <v>0</v>
      </c>
      <c r="AO1635" s="825">
        <f>HLOOKUP(AO1631,'2. LRAMVA Threshold'!$B$42:$Q$60,17,FALSE)</f>
        <v>0</v>
      </c>
      <c r="AP1635" s="825">
        <f>HLOOKUP(AP1631,'2. LRAMVA Threshold'!$B$42:$Q$60,17,FALSE)</f>
        <v>0</v>
      </c>
      <c r="AQ1635" s="825">
        <f>HLOOKUP(AQ1631,'2. LRAMVA Threshold'!$B$42:$Q$60,17,FALSE)</f>
        <v>0</v>
      </c>
      <c r="AR1635" s="825">
        <f>HLOOKUP(AR1631,'2. LRAMVA Threshold'!$B$42:$Q$60,17,FALSE)</f>
        <v>0</v>
      </c>
      <c r="AS1635" s="438"/>
    </row>
    <row r="1636" spans="2:45" ht="15">
      <c r="B1636" s="390"/>
      <c r="C1636" s="330"/>
      <c r="D1636" s="331"/>
      <c r="E1636" s="331"/>
      <c r="F1636" s="331"/>
      <c r="G1636" s="331"/>
      <c r="H1636" s="331"/>
      <c r="I1636" s="331"/>
      <c r="J1636" s="331"/>
      <c r="K1636" s="331"/>
      <c r="L1636" s="331"/>
      <c r="M1636" s="331"/>
      <c r="N1636" s="331"/>
      <c r="O1636" s="331"/>
      <c r="P1636" s="331"/>
      <c r="Q1636" s="331"/>
      <c r="R1636" s="332"/>
      <c r="S1636" s="331"/>
      <c r="T1636" s="331"/>
      <c r="U1636" s="331"/>
      <c r="V1636" s="333"/>
      <c r="W1636" s="333"/>
      <c r="X1636" s="333"/>
      <c r="Y1636" s="333"/>
      <c r="Z1636" s="331"/>
      <c r="AA1636" s="331"/>
      <c r="AB1636" s="331"/>
      <c r="AC1636" s="331"/>
      <c r="AD1636" s="331"/>
      <c r="AE1636" s="432"/>
      <c r="AF1636" s="432"/>
      <c r="AG1636" s="432"/>
      <c r="AH1636" s="432"/>
      <c r="AI1636" s="432"/>
      <c r="AJ1636" s="432"/>
      <c r="AK1636" s="432"/>
      <c r="AL1636" s="395"/>
      <c r="AM1636" s="395"/>
      <c r="AN1636" s="395"/>
      <c r="AO1636" s="395"/>
      <c r="AP1636" s="395"/>
      <c r="AQ1636" s="395"/>
      <c r="AR1636" s="395"/>
      <c r="AS1636" s="396"/>
    </row>
    <row r="1637" spans="2:45" ht="15">
      <c r="B1637" s="321" t="s">
        <v>729</v>
      </c>
      <c r="C1637" s="335"/>
      <c r="D1637" s="335"/>
      <c r="E1637" s="372"/>
      <c r="F1637" s="372"/>
      <c r="G1637" s="372"/>
      <c r="H1637" s="372"/>
      <c r="I1637" s="372"/>
      <c r="J1637" s="372"/>
      <c r="K1637" s="372"/>
      <c r="L1637" s="372"/>
      <c r="M1637" s="372"/>
      <c r="N1637" s="372"/>
      <c r="O1637" s="372"/>
      <c r="P1637" s="372"/>
      <c r="Q1637" s="372"/>
      <c r="R1637" s="288"/>
      <c r="S1637" s="337"/>
      <c r="T1637" s="337"/>
      <c r="U1637" s="337"/>
      <c r="V1637" s="336"/>
      <c r="W1637" s="336"/>
      <c r="X1637" s="336"/>
      <c r="Y1637" s="336"/>
      <c r="Z1637" s="337"/>
      <c r="AA1637" s="337"/>
      <c r="AB1637" s="337"/>
      <c r="AC1637" s="337"/>
      <c r="AD1637" s="337"/>
      <c r="AE1637" s="817">
        <f>HLOOKUP(AE35,'3.  Distribution Rates'!$C$122:$P$135,14,FALSE)</f>
        <v>0</v>
      </c>
      <c r="AF1637" s="817">
        <f>HLOOKUP(AF35,'3.  Distribution Rates'!$C$122:$P$135,14,FALSE)</f>
        <v>1.1599999999999999E-2</v>
      </c>
      <c r="AG1637" s="338">
        <f>HLOOKUP(AG35,'3.  Distribution Rates'!$C$122:$P$135,14,FALSE)</f>
        <v>2.3698000000000001</v>
      </c>
      <c r="AH1637" s="338">
        <f>HLOOKUP(AH35,'3.  Distribution Rates'!$C$122:$P$135,14,FALSE)</f>
        <v>13.4847</v>
      </c>
      <c r="AI1637" s="338">
        <f>HLOOKUP(AI35,'3.  Distribution Rates'!$C$122:$P$135,14,FALSE)</f>
        <v>0</v>
      </c>
      <c r="AJ1637" s="338">
        <f>HLOOKUP(AJ35,'3.  Distribution Rates'!$C$122:$P$135,14,FALSE)</f>
        <v>0</v>
      </c>
      <c r="AK1637" s="338">
        <f>HLOOKUP(AK35,'3.  Distribution Rates'!$C$122:$P$135,14,FALSE)</f>
        <v>0</v>
      </c>
      <c r="AL1637" s="338">
        <f>HLOOKUP(AL35,'3.  Distribution Rates'!$C$122:$P$135,14,FALSE)</f>
        <v>0</v>
      </c>
      <c r="AM1637" s="338">
        <f>HLOOKUP(AM35,'3.  Distribution Rates'!$C$122:$P$135,14,FALSE)</f>
        <v>0</v>
      </c>
      <c r="AN1637" s="338">
        <f>HLOOKUP(AN35,'3.  Distribution Rates'!$C$122:$P$135,14,FALSE)</f>
        <v>0</v>
      </c>
      <c r="AO1637" s="338">
        <f>HLOOKUP(AO35,'3.  Distribution Rates'!$C$122:$P$135,14,FALSE)</f>
        <v>0</v>
      </c>
      <c r="AP1637" s="338">
        <f>HLOOKUP(AP35,'3.  Distribution Rates'!$C$122:$P$135,14,FALSE)</f>
        <v>0</v>
      </c>
      <c r="AQ1637" s="338">
        <f>HLOOKUP(AQ35,'3.  Distribution Rates'!$C$122:$P$135,14,FALSE)</f>
        <v>0</v>
      </c>
      <c r="AR1637" s="338">
        <f>HLOOKUP(AR35,'3.  Distribution Rates'!$C$122:$P$135,14,FALSE)</f>
        <v>0</v>
      </c>
      <c r="AS1637" s="440"/>
    </row>
    <row r="1638" spans="2:45" ht="15">
      <c r="B1638" s="321" t="s">
        <v>772</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LRAM'!AM148*AE1637</f>
        <v>0</v>
      </c>
      <c r="AF1638" s="374">
        <f>'4.  2011-2014 LRAM'!AN148*AF1637</f>
        <v>0</v>
      </c>
      <c r="AG1638" s="374">
        <f>'4.  2011-2014 LRAM'!AO148*AG1637</f>
        <v>0</v>
      </c>
      <c r="AH1638" s="374">
        <f>'4.  2011-2014 LRAM'!AP148*AH1637</f>
        <v>0</v>
      </c>
      <c r="AI1638" s="374">
        <f>'4.  2011-2014 LRAM'!AQ148*AI1637</f>
        <v>0</v>
      </c>
      <c r="AJ1638" s="374">
        <f>'4.  2011-2014 LRAM'!AR148*AJ1637</f>
        <v>0</v>
      </c>
      <c r="AK1638" s="374">
        <f>'4.  2011-2014 LRAM'!AS148*AK1637</f>
        <v>0</v>
      </c>
      <c r="AL1638" s="374">
        <f>'4.  2011-2014 LRAM'!AT148*AL1637</f>
        <v>0</v>
      </c>
      <c r="AM1638" s="374">
        <f>'4.  2011-2014 LRAM'!AU148*AM1637</f>
        <v>0</v>
      </c>
      <c r="AN1638" s="374">
        <f>'4.  2011-2014 LRAM'!AV148*AN1637</f>
        <v>0</v>
      </c>
      <c r="AO1638" s="374">
        <f>'4.  2011-2014 LRAM'!AW148*AO1637</f>
        <v>0</v>
      </c>
      <c r="AP1638" s="374">
        <f>'4.  2011-2014 LRAM'!AX148*AP1637</f>
        <v>0</v>
      </c>
      <c r="AQ1638" s="374">
        <f>'4.  2011-2014 LRAM'!AY148*AQ1637</f>
        <v>0</v>
      </c>
      <c r="AR1638" s="374">
        <f>'4.  2011-2014 LRAM'!AZ148*AR1637</f>
        <v>0</v>
      </c>
      <c r="AS1638" s="615">
        <f t="shared" ref="AS1638:AS1641" si="3635">SUM(AE1638:AR1638)</f>
        <v>0</v>
      </c>
    </row>
    <row r="1639" spans="2:45" ht="15">
      <c r="B1639" s="321" t="s">
        <v>773</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LRAM'!AM287*AE1637</f>
        <v>0</v>
      </c>
      <c r="AF1639" s="374">
        <f>'4.  2011-2014 LRAM'!AN287*AF1637</f>
        <v>0</v>
      </c>
      <c r="AG1639" s="374">
        <f>'4.  2011-2014 LRAM'!AO287*AG1637</f>
        <v>0</v>
      </c>
      <c r="AH1639" s="374">
        <f>'4.  2011-2014 LRAM'!AP287*AH1637</f>
        <v>0</v>
      </c>
      <c r="AI1639" s="374">
        <f>'4.  2011-2014 LRAM'!AQ287*AI1637</f>
        <v>0</v>
      </c>
      <c r="AJ1639" s="374">
        <f>'4.  2011-2014 LRAM'!AR287*AJ1637</f>
        <v>0</v>
      </c>
      <c r="AK1639" s="374">
        <f>'4.  2011-2014 LRAM'!AS287*AK1637</f>
        <v>0</v>
      </c>
      <c r="AL1639" s="374">
        <f>'4.  2011-2014 LRAM'!AT287*AL1637</f>
        <v>0</v>
      </c>
      <c r="AM1639" s="374">
        <f>'4.  2011-2014 LRAM'!AU287*AM1637</f>
        <v>0</v>
      </c>
      <c r="AN1639" s="374">
        <f>'4.  2011-2014 LRAM'!AV287*AN1637</f>
        <v>0</v>
      </c>
      <c r="AO1639" s="374">
        <f>'4.  2011-2014 LRAM'!AW287*AO1637</f>
        <v>0</v>
      </c>
      <c r="AP1639" s="374">
        <f>'4.  2011-2014 LRAM'!AX287*AP1637</f>
        <v>0</v>
      </c>
      <c r="AQ1639" s="374">
        <f>'4.  2011-2014 LRAM'!AY287*AQ1637</f>
        <v>0</v>
      </c>
      <c r="AR1639" s="374">
        <f>'4.  2011-2014 LRAM'!AZ287*AR1637</f>
        <v>0</v>
      </c>
      <c r="AS1639" s="615">
        <f t="shared" si="3635"/>
        <v>0</v>
      </c>
    </row>
    <row r="1640" spans="2:45" ht="15">
      <c r="B1640" s="321" t="s">
        <v>774</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LRAM'!AM423*AE1637</f>
        <v>0</v>
      </c>
      <c r="AF1640" s="374">
        <f>'4.  2011-2014 LRAM'!AN423*AF1637</f>
        <v>0</v>
      </c>
      <c r="AG1640" s="374">
        <f>'4.  2011-2014 LRAM'!AO423*AG1637</f>
        <v>0</v>
      </c>
      <c r="AH1640" s="374">
        <f>'4.  2011-2014 LRAM'!AP423*AH1637</f>
        <v>0</v>
      </c>
      <c r="AI1640" s="374">
        <f>'4.  2011-2014 LRAM'!AQ423*AI1637</f>
        <v>0</v>
      </c>
      <c r="AJ1640" s="374">
        <f>'4.  2011-2014 LRAM'!AR423*AJ1637</f>
        <v>0</v>
      </c>
      <c r="AK1640" s="374">
        <f>'4.  2011-2014 LRAM'!AS423*AK1637</f>
        <v>0</v>
      </c>
      <c r="AL1640" s="374">
        <f>'4.  2011-2014 LRAM'!AT423*AL1637</f>
        <v>0</v>
      </c>
      <c r="AM1640" s="374">
        <f>'4.  2011-2014 LRAM'!AU423*AM1637</f>
        <v>0</v>
      </c>
      <c r="AN1640" s="374">
        <f>'4.  2011-2014 LRAM'!AV423*AN1637</f>
        <v>0</v>
      </c>
      <c r="AO1640" s="374">
        <f>'4.  2011-2014 LRAM'!AW423*AO1637</f>
        <v>0</v>
      </c>
      <c r="AP1640" s="374">
        <f>'4.  2011-2014 LRAM'!AX423*AP1637</f>
        <v>0</v>
      </c>
      <c r="AQ1640" s="374">
        <f>'4.  2011-2014 LRAM'!AY423*AQ1637</f>
        <v>0</v>
      </c>
      <c r="AR1640" s="374">
        <f>'4.  2011-2014 LRAM'!AZ423*AR1637</f>
        <v>0</v>
      </c>
      <c r="AS1640" s="615">
        <f t="shared" si="3635"/>
        <v>0</v>
      </c>
    </row>
    <row r="1641" spans="2:45" ht="15">
      <c r="B1641" s="321" t="s">
        <v>775</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LRAM'!AM560*AE1637</f>
        <v>0</v>
      </c>
      <c r="AF1641" s="374">
        <f>'4.  2011-2014 LRAM'!AN560*AF1637</f>
        <v>0</v>
      </c>
      <c r="AG1641" s="374">
        <f>'4.  2011-2014 LRAM'!AO560*AG1637</f>
        <v>0</v>
      </c>
      <c r="AH1641" s="374">
        <f>'4.  2011-2014 LRAM'!AP560*AH1637</f>
        <v>0</v>
      </c>
      <c r="AI1641" s="374">
        <f>'4.  2011-2014 LRAM'!AQ560*AI1637</f>
        <v>0</v>
      </c>
      <c r="AJ1641" s="374">
        <f>'4.  2011-2014 LRAM'!AR560*AJ1637</f>
        <v>0</v>
      </c>
      <c r="AK1641" s="374">
        <f>'4.  2011-2014 LRAM'!AS560*AK1637</f>
        <v>0</v>
      </c>
      <c r="AL1641" s="374">
        <f>'4.  2011-2014 LRAM'!AT560*AL1637</f>
        <v>0</v>
      </c>
      <c r="AM1641" s="374">
        <f>'4.  2011-2014 LRAM'!AU560*AM1637</f>
        <v>0</v>
      </c>
      <c r="AN1641" s="374">
        <f>'4.  2011-2014 LRAM'!AV560*AN1637</f>
        <v>0</v>
      </c>
      <c r="AO1641" s="374">
        <f>'4.  2011-2014 LRAM'!AW560*AO1637</f>
        <v>0</v>
      </c>
      <c r="AP1641" s="374">
        <f>'4.  2011-2014 LRAM'!AX560*AP1637</f>
        <v>0</v>
      </c>
      <c r="AQ1641" s="374">
        <f>'4.  2011-2014 LRAM'!AY560*AQ1637</f>
        <v>0</v>
      </c>
      <c r="AR1641" s="374">
        <f>'4.  2011-2014 LRAM'!AZ560*AR1637</f>
        <v>0</v>
      </c>
      <c r="AS1641" s="615">
        <f t="shared" si="3635"/>
        <v>0</v>
      </c>
    </row>
    <row r="1642" spans="2:45" ht="15">
      <c r="B1642" s="321" t="s">
        <v>776</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36">AE217*AE1637</f>
        <v>0</v>
      </c>
      <c r="AF1642" s="374">
        <f t="shared" si="3636"/>
        <v>0</v>
      </c>
      <c r="AG1642" s="374">
        <f t="shared" si="3636"/>
        <v>0</v>
      </c>
      <c r="AH1642" s="374">
        <f t="shared" si="3636"/>
        <v>0</v>
      </c>
      <c r="AI1642" s="374">
        <f t="shared" si="3636"/>
        <v>0</v>
      </c>
      <c r="AJ1642" s="374">
        <f t="shared" si="3636"/>
        <v>0</v>
      </c>
      <c r="AK1642" s="374">
        <f t="shared" si="3636"/>
        <v>0</v>
      </c>
      <c r="AL1642" s="374">
        <f t="shared" si="3636"/>
        <v>0</v>
      </c>
      <c r="AM1642" s="374">
        <f t="shared" si="3636"/>
        <v>0</v>
      </c>
      <c r="AN1642" s="374">
        <f t="shared" si="3636"/>
        <v>0</v>
      </c>
      <c r="AO1642" s="374">
        <f t="shared" si="3636"/>
        <v>0</v>
      </c>
      <c r="AP1642" s="374">
        <f t="shared" si="3636"/>
        <v>0</v>
      </c>
      <c r="AQ1642" s="374">
        <f t="shared" si="3636"/>
        <v>0</v>
      </c>
      <c r="AR1642" s="374">
        <f t="shared" si="3636"/>
        <v>0</v>
      </c>
      <c r="AS1642" s="615">
        <f>SUM(AE1642:AR1642)</f>
        <v>0</v>
      </c>
    </row>
    <row r="1643" spans="2:45" ht="15">
      <c r="B1643" s="321" t="s">
        <v>777</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37">AE407*AE1637</f>
        <v>0</v>
      </c>
      <c r="AF1643" s="374">
        <f t="shared" si="3637"/>
        <v>0</v>
      </c>
      <c r="AG1643" s="374">
        <f t="shared" si="3637"/>
        <v>0</v>
      </c>
      <c r="AH1643" s="374">
        <f t="shared" si="3637"/>
        <v>0</v>
      </c>
      <c r="AI1643" s="374">
        <f t="shared" si="3637"/>
        <v>0</v>
      </c>
      <c r="AJ1643" s="374">
        <f t="shared" si="3637"/>
        <v>0</v>
      </c>
      <c r="AK1643" s="374">
        <f t="shared" si="3637"/>
        <v>0</v>
      </c>
      <c r="AL1643" s="374">
        <f t="shared" si="3637"/>
        <v>0</v>
      </c>
      <c r="AM1643" s="374">
        <f t="shared" si="3637"/>
        <v>0</v>
      </c>
      <c r="AN1643" s="374">
        <f t="shared" si="3637"/>
        <v>0</v>
      </c>
      <c r="AO1643" s="374">
        <f t="shared" si="3637"/>
        <v>0</v>
      </c>
      <c r="AP1643" s="374">
        <f t="shared" si="3637"/>
        <v>0</v>
      </c>
      <c r="AQ1643" s="374">
        <f t="shared" si="3637"/>
        <v>0</v>
      </c>
      <c r="AR1643" s="374">
        <f t="shared" si="3637"/>
        <v>0</v>
      </c>
      <c r="AS1643" s="615">
        <f t="shared" ref="AS1643:AS1650" si="3638">SUM(AE1643:AR1643)</f>
        <v>0</v>
      </c>
    </row>
    <row r="1644" spans="2:45" ht="15">
      <c r="B1644" s="321" t="s">
        <v>778</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39">AE600*AE1637</f>
        <v>0</v>
      </c>
      <c r="AF1644" s="374">
        <f t="shared" si="3639"/>
        <v>0</v>
      </c>
      <c r="AG1644" s="374">
        <f t="shared" si="3639"/>
        <v>0</v>
      </c>
      <c r="AH1644" s="374">
        <f t="shared" si="3639"/>
        <v>0</v>
      </c>
      <c r="AI1644" s="374">
        <f t="shared" si="3639"/>
        <v>0</v>
      </c>
      <c r="AJ1644" s="374">
        <f t="shared" si="3639"/>
        <v>0</v>
      </c>
      <c r="AK1644" s="374">
        <f t="shared" si="3639"/>
        <v>0</v>
      </c>
      <c r="AL1644" s="374">
        <f t="shared" si="3639"/>
        <v>0</v>
      </c>
      <c r="AM1644" s="374">
        <f t="shared" si="3639"/>
        <v>0</v>
      </c>
      <c r="AN1644" s="374">
        <f t="shared" si="3639"/>
        <v>0</v>
      </c>
      <c r="AO1644" s="374">
        <f t="shared" si="3639"/>
        <v>0</v>
      </c>
      <c r="AP1644" s="374">
        <f t="shared" si="3639"/>
        <v>0</v>
      </c>
      <c r="AQ1644" s="374">
        <f t="shared" si="3639"/>
        <v>0</v>
      </c>
      <c r="AR1644" s="374">
        <f t="shared" si="3639"/>
        <v>0</v>
      </c>
      <c r="AS1644" s="615">
        <f t="shared" si="3638"/>
        <v>0</v>
      </c>
    </row>
    <row r="1645" spans="2:45" ht="15">
      <c r="B1645" s="321" t="s">
        <v>779</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40">AE1637*AE790</f>
        <v>0</v>
      </c>
      <c r="AF1645" s="374">
        <f t="shared" si="3640"/>
        <v>0</v>
      </c>
      <c r="AG1645" s="374">
        <f t="shared" si="3640"/>
        <v>0</v>
      </c>
      <c r="AH1645" s="374">
        <f t="shared" si="3640"/>
        <v>0</v>
      </c>
      <c r="AI1645" s="374">
        <f t="shared" si="3640"/>
        <v>0</v>
      </c>
      <c r="AJ1645" s="374">
        <f t="shared" si="3640"/>
        <v>0</v>
      </c>
      <c r="AK1645" s="374">
        <f t="shared" si="3640"/>
        <v>0</v>
      </c>
      <c r="AL1645" s="374">
        <f t="shared" si="3640"/>
        <v>0</v>
      </c>
      <c r="AM1645" s="374">
        <f t="shared" si="3640"/>
        <v>0</v>
      </c>
      <c r="AN1645" s="374">
        <f t="shared" si="3640"/>
        <v>0</v>
      </c>
      <c r="AO1645" s="374">
        <f t="shared" si="3640"/>
        <v>0</v>
      </c>
      <c r="AP1645" s="374">
        <f t="shared" si="3640"/>
        <v>0</v>
      </c>
      <c r="AQ1645" s="374">
        <f t="shared" si="3640"/>
        <v>0</v>
      </c>
      <c r="AR1645" s="374">
        <f t="shared" si="3640"/>
        <v>0</v>
      </c>
      <c r="AS1645" s="615">
        <f t="shared" si="3638"/>
        <v>0</v>
      </c>
    </row>
    <row r="1646" spans="2:45" ht="15">
      <c r="B1646" s="321" t="s">
        <v>780</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41">AE985*AE1637</f>
        <v>0</v>
      </c>
      <c r="AF1646" s="374">
        <f t="shared" si="3641"/>
        <v>0</v>
      </c>
      <c r="AG1646" s="374">
        <f t="shared" si="3641"/>
        <v>0</v>
      </c>
      <c r="AH1646" s="374">
        <f t="shared" si="3641"/>
        <v>0</v>
      </c>
      <c r="AI1646" s="374">
        <f t="shared" si="3641"/>
        <v>0</v>
      </c>
      <c r="AJ1646" s="374">
        <f t="shared" si="3641"/>
        <v>0</v>
      </c>
      <c r="AK1646" s="374">
        <f t="shared" si="3641"/>
        <v>0</v>
      </c>
      <c r="AL1646" s="374">
        <f t="shared" si="3641"/>
        <v>0</v>
      </c>
      <c r="AM1646" s="374">
        <f t="shared" si="3641"/>
        <v>0</v>
      </c>
      <c r="AN1646" s="374">
        <f t="shared" si="3641"/>
        <v>0</v>
      </c>
      <c r="AO1646" s="374">
        <f t="shared" si="3641"/>
        <v>0</v>
      </c>
      <c r="AP1646" s="374">
        <f t="shared" si="3641"/>
        <v>0</v>
      </c>
      <c r="AQ1646" s="374">
        <f t="shared" si="3641"/>
        <v>0</v>
      </c>
      <c r="AR1646" s="374">
        <f t="shared" si="3641"/>
        <v>0</v>
      </c>
      <c r="AS1646" s="615">
        <f t="shared" si="3638"/>
        <v>0</v>
      </c>
    </row>
    <row r="1647" spans="2:45" ht="15">
      <c r="B1647" s="321" t="s">
        <v>781</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642">AE1180*AE1637</f>
        <v>0</v>
      </c>
      <c r="AF1647" s="374">
        <f t="shared" si="3642"/>
        <v>0</v>
      </c>
      <c r="AG1647" s="374">
        <f t="shared" si="3642"/>
        <v>0</v>
      </c>
      <c r="AH1647" s="374">
        <f t="shared" si="3642"/>
        <v>0</v>
      </c>
      <c r="AI1647" s="374">
        <f t="shared" si="3642"/>
        <v>0</v>
      </c>
      <c r="AJ1647" s="374">
        <f t="shared" si="3642"/>
        <v>0</v>
      </c>
      <c r="AK1647" s="374">
        <f t="shared" si="3642"/>
        <v>0</v>
      </c>
      <c r="AL1647" s="374">
        <f t="shared" si="3642"/>
        <v>0</v>
      </c>
      <c r="AM1647" s="374">
        <f t="shared" si="3642"/>
        <v>0</v>
      </c>
      <c r="AN1647" s="374">
        <f t="shared" si="3642"/>
        <v>0</v>
      </c>
      <c r="AO1647" s="374">
        <f t="shared" si="3642"/>
        <v>0</v>
      </c>
      <c r="AP1647" s="374">
        <f t="shared" si="3642"/>
        <v>0</v>
      </c>
      <c r="AQ1647" s="374">
        <f t="shared" si="3642"/>
        <v>0</v>
      </c>
      <c r="AR1647" s="374">
        <f t="shared" si="3642"/>
        <v>0</v>
      </c>
      <c r="AS1647" s="615">
        <f t="shared" si="3638"/>
        <v>0</v>
      </c>
    </row>
    <row r="1648" spans="2:45" ht="15">
      <c r="B1648" s="321" t="s">
        <v>782</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643">AE1375*AE1637</f>
        <v>0</v>
      </c>
      <c r="AF1648" s="374">
        <f t="shared" si="3643"/>
        <v>0</v>
      </c>
      <c r="AG1648" s="374">
        <f t="shared" si="3643"/>
        <v>0</v>
      </c>
      <c r="AH1648" s="374">
        <f t="shared" si="3643"/>
        <v>0</v>
      </c>
      <c r="AI1648" s="374">
        <f t="shared" si="3643"/>
        <v>0</v>
      </c>
      <c r="AJ1648" s="374">
        <f t="shared" si="3643"/>
        <v>0</v>
      </c>
      <c r="AK1648" s="374">
        <f t="shared" si="3643"/>
        <v>0</v>
      </c>
      <c r="AL1648" s="374">
        <f t="shared" si="3643"/>
        <v>0</v>
      </c>
      <c r="AM1648" s="374">
        <f t="shared" si="3643"/>
        <v>0</v>
      </c>
      <c r="AN1648" s="374">
        <f t="shared" si="3643"/>
        <v>0</v>
      </c>
      <c r="AO1648" s="374">
        <f t="shared" si="3643"/>
        <v>0</v>
      </c>
      <c r="AP1648" s="374">
        <f t="shared" si="3643"/>
        <v>0</v>
      </c>
      <c r="AQ1648" s="374">
        <f t="shared" si="3643"/>
        <v>0</v>
      </c>
      <c r="AR1648" s="374">
        <f t="shared" si="3643"/>
        <v>0</v>
      </c>
      <c r="AS1648" s="615">
        <f t="shared" si="3638"/>
        <v>0</v>
      </c>
    </row>
    <row r="1649" spans="1:45" ht="15">
      <c r="B1649" s="321" t="s">
        <v>783</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644">AE1569*AE1637</f>
        <v>0</v>
      </c>
      <c r="AF1649" s="374">
        <f t="shared" si="3644"/>
        <v>0</v>
      </c>
      <c r="AG1649" s="374">
        <f t="shared" si="3644"/>
        <v>0</v>
      </c>
      <c r="AH1649" s="374">
        <f t="shared" si="3644"/>
        <v>0</v>
      </c>
      <c r="AI1649" s="374">
        <f t="shared" si="3644"/>
        <v>0</v>
      </c>
      <c r="AJ1649" s="374">
        <f t="shared" si="3644"/>
        <v>0</v>
      </c>
      <c r="AK1649" s="374">
        <f t="shared" si="3644"/>
        <v>0</v>
      </c>
      <c r="AL1649" s="374">
        <f t="shared" si="3644"/>
        <v>0</v>
      </c>
      <c r="AM1649" s="374">
        <f t="shared" si="3644"/>
        <v>0</v>
      </c>
      <c r="AN1649" s="374">
        <f t="shared" si="3644"/>
        <v>0</v>
      </c>
      <c r="AO1649" s="374">
        <f t="shared" si="3644"/>
        <v>0</v>
      </c>
      <c r="AP1649" s="374">
        <f t="shared" si="3644"/>
        <v>0</v>
      </c>
      <c r="AQ1649" s="374">
        <f t="shared" si="3644"/>
        <v>0</v>
      </c>
      <c r="AR1649" s="374">
        <f t="shared" si="3644"/>
        <v>0</v>
      </c>
      <c r="AS1649" s="615">
        <f t="shared" si="3638"/>
        <v>0</v>
      </c>
    </row>
    <row r="1650" spans="1:45" ht="15.6">
      <c r="B1650" s="346" t="s">
        <v>888</v>
      </c>
      <c r="C1650" s="342"/>
      <c r="D1650" s="333"/>
      <c r="E1650" s="331"/>
      <c r="F1650" s="331"/>
      <c r="G1650" s="331"/>
      <c r="H1650" s="331"/>
      <c r="I1650" s="331"/>
      <c r="J1650" s="331"/>
      <c r="K1650" s="331"/>
      <c r="L1650" s="331"/>
      <c r="M1650" s="331"/>
      <c r="N1650" s="331"/>
      <c r="O1650" s="331"/>
      <c r="P1650" s="331"/>
      <c r="Q1650" s="331"/>
      <c r="R1650" s="297"/>
      <c r="S1650" s="331"/>
      <c r="T1650" s="331"/>
      <c r="U1650" s="331"/>
      <c r="V1650" s="333"/>
      <c r="W1650" s="333"/>
      <c r="X1650" s="333"/>
      <c r="Y1650" s="333"/>
      <c r="Z1650" s="331"/>
      <c r="AA1650" s="331"/>
      <c r="AB1650" s="331"/>
      <c r="AC1650" s="331"/>
      <c r="AD1650" s="331"/>
      <c r="AE1650" s="343">
        <f>SUM(AE1638:AE1649)</f>
        <v>0</v>
      </c>
      <c r="AF1650" s="343">
        <f>SUM(AF1638:AF1649)</f>
        <v>0</v>
      </c>
      <c r="AG1650" s="343">
        <f t="shared" ref="AG1650:AR1650" si="3645">SUM(AG1638:AG1649)</f>
        <v>0</v>
      </c>
      <c r="AH1650" s="343">
        <f t="shared" si="3645"/>
        <v>0</v>
      </c>
      <c r="AI1650" s="343">
        <f t="shared" si="3645"/>
        <v>0</v>
      </c>
      <c r="AJ1650" s="343">
        <f t="shared" si="3645"/>
        <v>0</v>
      </c>
      <c r="AK1650" s="343">
        <f t="shared" si="3645"/>
        <v>0</v>
      </c>
      <c r="AL1650" s="343">
        <f t="shared" si="3645"/>
        <v>0</v>
      </c>
      <c r="AM1650" s="343">
        <f t="shared" si="3645"/>
        <v>0</v>
      </c>
      <c r="AN1650" s="343">
        <f t="shared" si="3645"/>
        <v>0</v>
      </c>
      <c r="AO1650" s="343">
        <f t="shared" si="3645"/>
        <v>0</v>
      </c>
      <c r="AP1650" s="343">
        <f t="shared" si="3645"/>
        <v>0</v>
      </c>
      <c r="AQ1650" s="343">
        <f t="shared" si="3645"/>
        <v>0</v>
      </c>
      <c r="AR1650" s="343">
        <f t="shared" si="3645"/>
        <v>0</v>
      </c>
      <c r="AS1650" s="403">
        <f t="shared" si="3638"/>
        <v>0</v>
      </c>
    </row>
    <row r="1651" spans="1:45" ht="15.6">
      <c r="B1651" s="346" t="s">
        <v>889</v>
      </c>
      <c r="C1651" s="342"/>
      <c r="D1651" s="347"/>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4">
        <f>AE1635*AE1637</f>
        <v>0</v>
      </c>
      <c r="AF1651" s="344">
        <f t="shared" ref="AF1651:AR1651" si="3646">AF1635*AF1637</f>
        <v>0</v>
      </c>
      <c r="AG1651" s="344">
        <f t="shared" si="3646"/>
        <v>0</v>
      </c>
      <c r="AH1651" s="344">
        <f t="shared" si="3646"/>
        <v>0</v>
      </c>
      <c r="AI1651" s="344">
        <f t="shared" si="3646"/>
        <v>0</v>
      </c>
      <c r="AJ1651" s="344">
        <f t="shared" si="3646"/>
        <v>0</v>
      </c>
      <c r="AK1651" s="344">
        <f t="shared" si="3646"/>
        <v>0</v>
      </c>
      <c r="AL1651" s="344">
        <f t="shared" si="3646"/>
        <v>0</v>
      </c>
      <c r="AM1651" s="344">
        <f t="shared" si="3646"/>
        <v>0</v>
      </c>
      <c r="AN1651" s="344">
        <f t="shared" si="3646"/>
        <v>0</v>
      </c>
      <c r="AO1651" s="344">
        <f t="shared" si="3646"/>
        <v>0</v>
      </c>
      <c r="AP1651" s="344">
        <f t="shared" si="3646"/>
        <v>0</v>
      </c>
      <c r="AQ1651" s="344">
        <f t="shared" si="3646"/>
        <v>0</v>
      </c>
      <c r="AR1651" s="344">
        <f t="shared" si="3646"/>
        <v>0</v>
      </c>
      <c r="AS1651" s="403">
        <f>SUM(AE1651:AR1651)</f>
        <v>0</v>
      </c>
    </row>
    <row r="1652" spans="1:45" ht="15.6">
      <c r="B1652" s="346" t="s">
        <v>890</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47"/>
      <c r="W1652" s="347"/>
      <c r="X1652" s="347"/>
      <c r="Y1652" s="347"/>
      <c r="Z1652" s="331"/>
      <c r="AA1652" s="331"/>
      <c r="AB1652" s="331"/>
      <c r="AC1652" s="331"/>
      <c r="AD1652" s="331"/>
      <c r="AE1652" s="348"/>
      <c r="AF1652" s="348"/>
      <c r="AG1652" s="348"/>
      <c r="AH1652" s="348"/>
      <c r="AI1652" s="348"/>
      <c r="AJ1652" s="348"/>
      <c r="AK1652" s="348"/>
      <c r="AL1652" s="348"/>
      <c r="AM1652" s="348"/>
      <c r="AN1652" s="348"/>
      <c r="AO1652" s="348"/>
      <c r="AP1652" s="348"/>
      <c r="AQ1652" s="348"/>
      <c r="AR1652" s="348"/>
      <c r="AS1652" s="403">
        <f>AS1650-AS1651</f>
        <v>0</v>
      </c>
    </row>
    <row r="1653" spans="1:45" ht="15">
      <c r="B1653" s="377"/>
      <c r="C1653" s="441"/>
      <c r="D1653" s="441"/>
      <c r="E1653" s="442"/>
      <c r="F1653" s="442"/>
      <c r="G1653" s="442"/>
      <c r="H1653" s="442"/>
      <c r="I1653" s="442"/>
      <c r="J1653" s="442"/>
      <c r="K1653" s="442"/>
      <c r="L1653" s="442"/>
      <c r="M1653" s="442"/>
      <c r="N1653" s="442"/>
      <c r="O1653" s="442"/>
      <c r="P1653" s="442"/>
      <c r="Q1653" s="442"/>
      <c r="R1653" s="443"/>
      <c r="S1653" s="442"/>
      <c r="T1653" s="442"/>
      <c r="U1653" s="442"/>
      <c r="V1653" s="441"/>
      <c r="W1653" s="444"/>
      <c r="X1653" s="441"/>
      <c r="Y1653" s="441"/>
      <c r="Z1653" s="442"/>
      <c r="AA1653" s="442"/>
      <c r="AB1653" s="442"/>
      <c r="AC1653" s="442"/>
      <c r="AD1653" s="442"/>
      <c r="AE1653" s="764"/>
      <c r="AF1653" s="764"/>
      <c r="AG1653" s="764"/>
      <c r="AH1653" s="764"/>
      <c r="AI1653" s="764"/>
      <c r="AJ1653" s="764"/>
      <c r="AK1653" s="764"/>
      <c r="AL1653" s="764"/>
      <c r="AM1653" s="764"/>
      <c r="AN1653" s="764"/>
      <c r="AO1653" s="764"/>
      <c r="AP1653" s="764"/>
      <c r="AQ1653" s="764"/>
      <c r="AR1653" s="764"/>
      <c r="AS1653" s="780"/>
    </row>
    <row r="1654" spans="1:45" ht="19.5" customHeight="1">
      <c r="B1654" s="364" t="s">
        <v>578</v>
      </c>
      <c r="C1654" s="383"/>
      <c r="D1654" s="384"/>
      <c r="E1654" s="384"/>
      <c r="F1654" s="384"/>
      <c r="G1654" s="384"/>
      <c r="H1654" s="384"/>
      <c r="I1654" s="384"/>
      <c r="J1654" s="384"/>
      <c r="K1654" s="384"/>
      <c r="L1654" s="384"/>
      <c r="M1654" s="384"/>
      <c r="N1654" s="384"/>
      <c r="O1654" s="384"/>
      <c r="P1654" s="384"/>
      <c r="Q1654" s="384"/>
      <c r="R1654" s="384"/>
      <c r="S1654" s="384"/>
      <c r="T1654" s="384"/>
      <c r="U1654" s="384"/>
      <c r="V1654" s="367"/>
      <c r="W1654" s="368"/>
      <c r="X1654" s="384"/>
      <c r="Y1654" s="384"/>
      <c r="Z1654" s="384"/>
      <c r="AA1654" s="384"/>
      <c r="AB1654" s="384"/>
      <c r="AC1654" s="384"/>
      <c r="AD1654" s="384"/>
      <c r="AE1654" s="405"/>
      <c r="AF1654" s="405"/>
      <c r="AG1654" s="405"/>
      <c r="AH1654" s="405"/>
      <c r="AI1654" s="405"/>
      <c r="AJ1654" s="405"/>
      <c r="AK1654" s="405"/>
      <c r="AL1654" s="405"/>
      <c r="AM1654" s="405"/>
      <c r="AN1654" s="405"/>
      <c r="AO1654" s="405"/>
      <c r="AP1654" s="405"/>
      <c r="AQ1654" s="405"/>
      <c r="AR1654" s="405"/>
      <c r="AS1654" s="385"/>
    </row>
    <row r="1655" spans="1:45" ht="19.5" customHeight="1">
      <c r="B1655" s="753"/>
      <c r="C1655" s="754"/>
      <c r="D1655" s="735"/>
      <c r="E1655" s="735"/>
      <c r="F1655" s="735"/>
      <c r="G1655" s="735"/>
      <c r="H1655" s="735"/>
      <c r="I1655" s="735"/>
      <c r="J1655" s="735"/>
      <c r="K1655" s="735"/>
      <c r="L1655" s="735"/>
      <c r="M1655" s="735"/>
      <c r="N1655" s="735"/>
      <c r="O1655" s="735"/>
      <c r="P1655" s="735"/>
      <c r="Q1655" s="735"/>
      <c r="R1655" s="735"/>
      <c r="S1655" s="735"/>
      <c r="T1655" s="735"/>
      <c r="U1655" s="735"/>
      <c r="V1655" s="301"/>
      <c r="W1655" s="755"/>
      <c r="X1655" s="735"/>
      <c r="Y1655" s="735"/>
      <c r="Z1655" s="735"/>
      <c r="AA1655" s="735"/>
      <c r="AB1655" s="735"/>
      <c r="AC1655" s="735"/>
      <c r="AD1655" s="735"/>
      <c r="AE1655" s="252"/>
      <c r="AF1655" s="252"/>
      <c r="AG1655" s="252"/>
      <c r="AH1655" s="252"/>
      <c r="AI1655" s="252"/>
      <c r="AJ1655" s="252"/>
      <c r="AK1655" s="252"/>
      <c r="AL1655" s="252"/>
      <c r="AM1655" s="252"/>
      <c r="AN1655" s="252"/>
      <c r="AO1655" s="252"/>
      <c r="AP1655" s="252"/>
      <c r="AQ1655" s="252"/>
      <c r="AR1655" s="252"/>
      <c r="AS1655" s="253"/>
    </row>
    <row r="1656" spans="1:45" ht="15.6">
      <c r="B1656" s="277" t="s">
        <v>802</v>
      </c>
      <c r="C1656" s="278"/>
      <c r="D1656" s="579" t="s">
        <v>523</v>
      </c>
      <c r="E1656" s="250"/>
      <c r="F1656" s="579"/>
      <c r="G1656" s="250"/>
      <c r="H1656" s="250"/>
      <c r="I1656" s="250"/>
      <c r="J1656" s="250"/>
      <c r="K1656" s="250"/>
      <c r="L1656" s="250"/>
      <c r="M1656" s="250"/>
      <c r="N1656" s="250"/>
      <c r="O1656" s="250"/>
      <c r="P1656" s="250"/>
      <c r="Q1656" s="250"/>
      <c r="R1656" s="278"/>
      <c r="S1656" s="250"/>
      <c r="T1656" s="250"/>
      <c r="U1656" s="250"/>
      <c r="V1656" s="250"/>
      <c r="W1656" s="250"/>
      <c r="X1656" s="250"/>
      <c r="Y1656" s="250"/>
      <c r="Z1656" s="250"/>
      <c r="AA1656" s="250"/>
      <c r="AB1656" s="250"/>
      <c r="AC1656" s="250"/>
      <c r="AD1656" s="250"/>
      <c r="AE1656" s="267"/>
      <c r="AF1656" s="264"/>
      <c r="AG1656" s="264"/>
      <c r="AH1656" s="264"/>
      <c r="AI1656" s="264"/>
      <c r="AJ1656" s="264"/>
      <c r="AK1656" s="264"/>
      <c r="AL1656" s="264"/>
      <c r="AM1656" s="264"/>
      <c r="AN1656" s="264"/>
      <c r="AO1656" s="264"/>
      <c r="AP1656" s="264"/>
      <c r="AQ1656" s="264"/>
      <c r="AR1656" s="264"/>
    </row>
    <row r="1657" spans="1:45" ht="39.75" customHeight="1">
      <c r="B1657" s="970" t="s">
        <v>211</v>
      </c>
      <c r="C1657" s="972" t="s">
        <v>33</v>
      </c>
      <c r="D1657" s="281" t="s">
        <v>421</v>
      </c>
      <c r="E1657" s="976" t="s">
        <v>209</v>
      </c>
      <c r="F1657" s="977"/>
      <c r="G1657" s="977"/>
      <c r="H1657" s="977"/>
      <c r="I1657" s="977"/>
      <c r="J1657" s="977"/>
      <c r="K1657" s="977"/>
      <c r="L1657" s="977"/>
      <c r="M1657" s="977"/>
      <c r="N1657" s="977"/>
      <c r="O1657" s="977"/>
      <c r="P1657" s="978"/>
      <c r="Q1657" s="974" t="s">
        <v>213</v>
      </c>
      <c r="R1657" s="281" t="s">
        <v>422</v>
      </c>
      <c r="S1657" s="967" t="s">
        <v>212</v>
      </c>
      <c r="T1657" s="968"/>
      <c r="U1657" s="968"/>
      <c r="V1657" s="968"/>
      <c r="W1657" s="968"/>
      <c r="X1657" s="968"/>
      <c r="Y1657" s="968"/>
      <c r="Z1657" s="968"/>
      <c r="AA1657" s="968"/>
      <c r="AB1657" s="968"/>
      <c r="AC1657" s="968"/>
      <c r="AD1657" s="979"/>
      <c r="AE1657" s="967" t="s">
        <v>242</v>
      </c>
      <c r="AF1657" s="968"/>
      <c r="AG1657" s="968"/>
      <c r="AH1657" s="968"/>
      <c r="AI1657" s="968"/>
      <c r="AJ1657" s="968"/>
      <c r="AK1657" s="968"/>
      <c r="AL1657" s="968"/>
      <c r="AM1657" s="968"/>
      <c r="AN1657" s="968"/>
      <c r="AO1657" s="968"/>
      <c r="AP1657" s="968"/>
      <c r="AQ1657" s="968"/>
      <c r="AR1657" s="968"/>
      <c r="AS1657" s="969"/>
    </row>
    <row r="1658" spans="1:45" ht="65.25" customHeight="1">
      <c r="B1658" s="971"/>
      <c r="C1658" s="973"/>
      <c r="D1658" s="282">
        <v>2026</v>
      </c>
      <c r="E1658" s="282">
        <v>2027</v>
      </c>
      <c r="F1658" s="282">
        <v>2028</v>
      </c>
      <c r="G1658" s="282">
        <v>2029</v>
      </c>
      <c r="H1658" s="282">
        <v>2030</v>
      </c>
      <c r="I1658" s="282">
        <v>2031</v>
      </c>
      <c r="J1658" s="282">
        <v>2032</v>
      </c>
      <c r="K1658" s="282">
        <v>2033</v>
      </c>
      <c r="L1658" s="282">
        <v>2034</v>
      </c>
      <c r="M1658" s="282">
        <v>2035</v>
      </c>
      <c r="N1658" s="282">
        <v>2036</v>
      </c>
      <c r="O1658" s="282">
        <v>2037</v>
      </c>
      <c r="P1658" s="282">
        <v>2038</v>
      </c>
      <c r="Q1658" s="975"/>
      <c r="R1658" s="282">
        <v>2026</v>
      </c>
      <c r="S1658" s="282">
        <v>2027</v>
      </c>
      <c r="T1658" s="282">
        <v>2028</v>
      </c>
      <c r="U1658" s="282">
        <v>2029</v>
      </c>
      <c r="V1658" s="282">
        <v>2030</v>
      </c>
      <c r="W1658" s="282">
        <v>2031</v>
      </c>
      <c r="X1658" s="282">
        <v>2032</v>
      </c>
      <c r="Y1658" s="282">
        <v>2033</v>
      </c>
      <c r="Z1658" s="282">
        <v>2034</v>
      </c>
      <c r="AA1658" s="282">
        <v>2035</v>
      </c>
      <c r="AB1658" s="282">
        <v>2036</v>
      </c>
      <c r="AC1658" s="282">
        <v>2037</v>
      </c>
      <c r="AD1658" s="282">
        <v>2038</v>
      </c>
      <c r="AE1658" s="282" t="str">
        <f>'1.  LRAMVA Summary'!$D$53</f>
        <v>Residential</v>
      </c>
      <c r="AF1658" s="282" t="str">
        <f>'1.  LRAMVA Summary'!$E$53</f>
        <v>GS&lt;50 kW</v>
      </c>
      <c r="AG1658" s="282" t="str">
        <f>'1.  LRAMVA Summary'!$F$53</f>
        <v>GS 50 TO 4,999 KW</v>
      </c>
      <c r="AH1658" s="282" t="str">
        <f>'1.  LRAMVA Summary'!$G$53</f>
        <v>Street Lighting</v>
      </c>
      <c r="AI1658" s="282" t="str">
        <f>'1.  LRAMVA Summary'!$H$53</f>
        <v/>
      </c>
      <c r="AJ1658" s="282" t="str">
        <f>'1.  LRAMVA Summary'!$I$53</f>
        <v/>
      </c>
      <c r="AK1658" s="282" t="str">
        <f>'1.  LRAMVA Summary'!$J$53</f>
        <v/>
      </c>
      <c r="AL1658" s="282" t="str">
        <f>'1.  LRAMVA Summary'!$K$53</f>
        <v/>
      </c>
      <c r="AM1658" s="282" t="str">
        <f>'1.  LRAMVA Summary'!$L$53</f>
        <v/>
      </c>
      <c r="AN1658" s="282" t="str">
        <f>'1.  LRAMVA Summary'!$M$53</f>
        <v/>
      </c>
      <c r="AO1658" s="282" t="str">
        <f>'1.  LRAMVA Summary'!$N$53</f>
        <v/>
      </c>
      <c r="AP1658" s="282" t="str">
        <f>'1.  LRAMVA Summary'!$O$53</f>
        <v/>
      </c>
      <c r="AQ1658" s="282" t="str">
        <f>'1.  LRAMVA Summary'!$P$53</f>
        <v/>
      </c>
      <c r="AR1658" s="282" t="str">
        <f>'1.  LRAMVA Summary'!$Q$53</f>
        <v/>
      </c>
      <c r="AS1658" s="284" t="str">
        <f>'1.  LRAMVA Summary'!$R$53</f>
        <v>Total</v>
      </c>
    </row>
    <row r="1659" spans="1:45" ht="15" hidden="1" customHeight="1" outlineLevel="1">
      <c r="A1659" s="521"/>
      <c r="B1659" s="291"/>
      <c r="C1659" s="302"/>
      <c r="D1659" s="288"/>
      <c r="E1659" s="288"/>
      <c r="F1659" s="288"/>
      <c r="G1659" s="288"/>
      <c r="H1659" s="288"/>
      <c r="I1659" s="288"/>
      <c r="J1659" s="288"/>
      <c r="K1659" s="288"/>
      <c r="L1659" s="288"/>
      <c r="M1659" s="288"/>
      <c r="N1659" s="288"/>
      <c r="O1659" s="288"/>
      <c r="P1659" s="288"/>
      <c r="Q1659" s="288"/>
      <c r="R1659" s="288"/>
      <c r="S1659" s="288"/>
      <c r="T1659" s="288"/>
      <c r="U1659" s="288"/>
      <c r="V1659" s="288"/>
      <c r="W1659" s="288"/>
      <c r="X1659" s="288"/>
      <c r="Y1659" s="288"/>
      <c r="Z1659" s="288"/>
      <c r="AA1659" s="288"/>
      <c r="AB1659" s="288"/>
      <c r="AC1659" s="288"/>
      <c r="AD1659" s="288"/>
      <c r="AE1659" s="288">
        <f>'1.  LRAMVA Summary'!D720</f>
        <v>0</v>
      </c>
      <c r="AF1659" s="288">
        <f>'1.  LRAMVA Summary'!E720</f>
        <v>0</v>
      </c>
      <c r="AG1659" s="288">
        <f>'1.  LRAMVA Summary'!F720</f>
        <v>0</v>
      </c>
      <c r="AH1659" s="288">
        <f>'1.  LRAMVA Summary'!G720</f>
        <v>0</v>
      </c>
      <c r="AI1659" s="288">
        <f>'1.  LRAMVA Summary'!H720</f>
        <v>0</v>
      </c>
      <c r="AJ1659" s="288">
        <f>'1.  LRAMVA Summary'!I720</f>
        <v>0</v>
      </c>
      <c r="AK1659" s="288">
        <f>'1.  LRAMVA Summary'!J720</f>
        <v>0</v>
      </c>
      <c r="AL1659" s="288">
        <f>'1.  LRAMVA Summary'!K720</f>
        <v>0</v>
      </c>
      <c r="AM1659" s="288">
        <f>'1.  LRAMVA Summary'!L720</f>
        <v>0</v>
      </c>
      <c r="AN1659" s="288">
        <f>'1.  LRAMVA Summary'!M720</f>
        <v>0</v>
      </c>
      <c r="AO1659" s="288">
        <f>'1.  LRAMVA Summary'!N720</f>
        <v>0</v>
      </c>
      <c r="AP1659" s="288">
        <f>'1.  LRAMVA Summary'!O720</f>
        <v>0</v>
      </c>
      <c r="AQ1659" s="288">
        <f>'1.  LRAMVA Summary'!P720</f>
        <v>0</v>
      </c>
      <c r="AR1659" s="288">
        <f>'1.  LRAMVA Summary'!Q720</f>
        <v>0</v>
      </c>
      <c r="AS1659" s="289"/>
    </row>
    <row r="1660" spans="1:45" ht="15.6" collapsed="1">
      <c r="B1660" s="821"/>
      <c r="C1660" s="332"/>
      <c r="D1660" s="332"/>
      <c r="E1660" s="332"/>
      <c r="F1660" s="332"/>
      <c r="G1660" s="332"/>
      <c r="H1660" s="332"/>
      <c r="I1660" s="332"/>
      <c r="J1660" s="332"/>
      <c r="K1660" s="332"/>
      <c r="L1660" s="332"/>
      <c r="M1660" s="332"/>
      <c r="N1660" s="332"/>
      <c r="O1660" s="332"/>
      <c r="P1660" s="332"/>
      <c r="Q1660" s="332"/>
      <c r="R1660" s="332"/>
      <c r="S1660" s="332"/>
      <c r="T1660" s="332"/>
      <c r="U1660" s="332"/>
      <c r="V1660" s="332"/>
      <c r="W1660" s="332"/>
      <c r="X1660" s="332"/>
      <c r="Y1660" s="332"/>
      <c r="Z1660" s="332"/>
      <c r="AA1660" s="332"/>
      <c r="AB1660" s="332"/>
      <c r="AC1660" s="332"/>
      <c r="AD1660" s="826"/>
      <c r="AE1660" s="288" t="str">
        <f>'1.  LRAMVA Summary'!$D$54</f>
        <v>kWh</v>
      </c>
      <c r="AF1660" s="288" t="str">
        <f>'1.  LRAMVA Summary'!$E$54</f>
        <v>kWh</v>
      </c>
      <c r="AG1660" s="288" t="str">
        <f>'1.  LRAMVA Summary'!$F$54</f>
        <v>kW</v>
      </c>
      <c r="AH1660" s="288" t="str">
        <f>'1.  LRAMVA Summary'!$G$54</f>
        <v>kW</v>
      </c>
      <c r="AI1660" s="288">
        <f>'1.  LRAMVA Summary'!$H$54</f>
        <v>0</v>
      </c>
      <c r="AJ1660" s="288">
        <f>'1.  LRAMVA Summary'!$I$54</f>
        <v>0</v>
      </c>
      <c r="AK1660" s="288">
        <f>'1.  LRAMVA Summary'!$J$54</f>
        <v>0</v>
      </c>
      <c r="AL1660" s="288">
        <f>'1.  LRAMVA Summary'!$K$54</f>
        <v>0</v>
      </c>
      <c r="AM1660" s="288">
        <f>'1.  LRAMVA Summary'!$L$54</f>
        <v>0</v>
      </c>
      <c r="AN1660" s="288">
        <f>'1.  LRAMVA Summary'!$M$54</f>
        <v>0</v>
      </c>
      <c r="AO1660" s="288">
        <f>'1.  LRAMVA Summary'!$N$54</f>
        <v>0</v>
      </c>
      <c r="AP1660" s="288">
        <f>'1.  LRAMVA Summary'!$O$54</f>
        <v>0</v>
      </c>
      <c r="AQ1660" s="288">
        <f>'1.  LRAMVA Summary'!$P$54</f>
        <v>0</v>
      </c>
      <c r="AR1660" s="288">
        <f>'1.  LRAMVA Summary'!$Q$54</f>
        <v>0</v>
      </c>
      <c r="AS1660" s="327"/>
    </row>
    <row r="1661" spans="1:45" ht="15.6">
      <c r="B1661" s="822" t="s">
        <v>949</v>
      </c>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26"/>
      <c r="AE1661" s="824">
        <v>0</v>
      </c>
      <c r="AF1661" s="819">
        <v>0</v>
      </c>
      <c r="AG1661" s="819">
        <v>0</v>
      </c>
      <c r="AH1661" s="819">
        <v>0</v>
      </c>
      <c r="AI1661" s="819">
        <v>0</v>
      </c>
      <c r="AJ1661" s="819">
        <v>0</v>
      </c>
      <c r="AK1661" s="819">
        <v>0</v>
      </c>
      <c r="AL1661" s="819">
        <v>0</v>
      </c>
      <c r="AM1661" s="819">
        <v>0</v>
      </c>
      <c r="AN1661" s="819">
        <v>0</v>
      </c>
      <c r="AO1661" s="819">
        <v>0</v>
      </c>
      <c r="AP1661" s="819">
        <v>0</v>
      </c>
      <c r="AQ1661" s="819">
        <v>0</v>
      </c>
      <c r="AR1661" s="819">
        <v>0</v>
      </c>
      <c r="AS1661" s="820"/>
    </row>
    <row r="1662" spans="1:45" ht="15.6">
      <c r="B1662" s="823" t="s">
        <v>784</v>
      </c>
      <c r="C1662" s="399"/>
      <c r="D1662" s="399"/>
      <c r="E1662" s="399"/>
      <c r="F1662" s="399"/>
      <c r="G1662" s="399"/>
      <c r="H1662" s="399"/>
      <c r="I1662" s="399"/>
      <c r="J1662" s="399"/>
      <c r="K1662" s="399"/>
      <c r="L1662" s="399"/>
      <c r="M1662" s="399"/>
      <c r="N1662" s="399"/>
      <c r="O1662" s="399"/>
      <c r="P1662" s="399"/>
      <c r="Q1662" s="399"/>
      <c r="R1662" s="399"/>
      <c r="S1662" s="399"/>
      <c r="T1662" s="399"/>
      <c r="U1662" s="399"/>
      <c r="V1662" s="399"/>
      <c r="W1662" s="399"/>
      <c r="X1662" s="399"/>
      <c r="Y1662" s="399"/>
      <c r="Z1662" s="399"/>
      <c r="AA1662" s="399"/>
      <c r="AB1662" s="399"/>
      <c r="AC1662" s="399"/>
      <c r="AD1662" s="827"/>
      <c r="AE1662" s="825">
        <f>HLOOKUP(AE1658,'2. LRAMVA Threshold'!$B$42:$Q$60,18,FALSE)</f>
        <v>0</v>
      </c>
      <c r="AF1662" s="825">
        <f>HLOOKUP(AF1658,'2. LRAMVA Threshold'!$B$42:$Q$60,18,FALSE)</f>
        <v>0</v>
      </c>
      <c r="AG1662" s="825">
        <f>HLOOKUP(AG1658,'2. LRAMVA Threshold'!$B$42:$Q$60,18,FALSE)</f>
        <v>0</v>
      </c>
      <c r="AH1662" s="825">
        <f>HLOOKUP(AH1658,'2. LRAMVA Threshold'!$B$42:$Q$60,18,FALSE)</f>
        <v>0</v>
      </c>
      <c r="AI1662" s="825">
        <f>HLOOKUP(AI1658,'2. LRAMVA Threshold'!$B$42:$Q$60,18,FALSE)</f>
        <v>0</v>
      </c>
      <c r="AJ1662" s="825">
        <f>HLOOKUP(AJ1658,'2. LRAMVA Threshold'!$B$42:$Q$60,18,FALSE)</f>
        <v>0</v>
      </c>
      <c r="AK1662" s="825">
        <f>HLOOKUP(AK1658,'2. LRAMVA Threshold'!$B$42:$Q$60,18,FALSE)</f>
        <v>0</v>
      </c>
      <c r="AL1662" s="825">
        <f>HLOOKUP(AL1658,'2. LRAMVA Threshold'!$B$42:$Q$60,18,FALSE)</f>
        <v>0</v>
      </c>
      <c r="AM1662" s="825">
        <f>HLOOKUP(AM1658,'2. LRAMVA Threshold'!$B$42:$Q$60,18,FALSE)</f>
        <v>0</v>
      </c>
      <c r="AN1662" s="825">
        <f>HLOOKUP(AN1658,'2. LRAMVA Threshold'!$B$42:$Q$60,18,FALSE)</f>
        <v>0</v>
      </c>
      <c r="AO1662" s="825">
        <f>HLOOKUP(AO1658,'2. LRAMVA Threshold'!$B$42:$Q$60,18,FALSE)</f>
        <v>0</v>
      </c>
      <c r="AP1662" s="825">
        <f>HLOOKUP(AP1658,'2. LRAMVA Threshold'!$B$42:$Q$60,18,FALSE)</f>
        <v>0</v>
      </c>
      <c r="AQ1662" s="825">
        <f>HLOOKUP(AQ1658,'2. LRAMVA Threshold'!$B$42:$Q$60,18,FALSE)</f>
        <v>0</v>
      </c>
      <c r="AR1662" s="825">
        <f>HLOOKUP(AR1658,'2. LRAMVA Threshold'!$B$42:$Q$60,18,FALSE)</f>
        <v>0</v>
      </c>
      <c r="AS1662" s="438"/>
    </row>
    <row r="1663" spans="1:45" ht="15">
      <c r="B1663" s="390"/>
      <c r="C1663" s="330"/>
      <c r="D1663" s="331"/>
      <c r="E1663" s="331"/>
      <c r="F1663" s="331"/>
      <c r="G1663" s="331"/>
      <c r="H1663" s="331"/>
      <c r="I1663" s="331"/>
      <c r="J1663" s="331"/>
      <c r="K1663" s="331"/>
      <c r="L1663" s="331"/>
      <c r="M1663" s="331"/>
      <c r="N1663" s="331"/>
      <c r="O1663" s="331"/>
      <c r="P1663" s="331"/>
      <c r="Q1663" s="331"/>
      <c r="R1663" s="332"/>
      <c r="S1663" s="331"/>
      <c r="T1663" s="331"/>
      <c r="U1663" s="331"/>
      <c r="V1663" s="333"/>
      <c r="W1663" s="333"/>
      <c r="X1663" s="333"/>
      <c r="Y1663" s="333"/>
      <c r="Z1663" s="331"/>
      <c r="AA1663" s="331"/>
      <c r="AB1663" s="331"/>
      <c r="AC1663" s="331"/>
      <c r="AD1663" s="331"/>
      <c r="AE1663" s="432"/>
      <c r="AF1663" s="432"/>
      <c r="AG1663" s="432"/>
      <c r="AH1663" s="432"/>
      <c r="AI1663" s="432"/>
      <c r="AJ1663" s="432"/>
      <c r="AK1663" s="432"/>
      <c r="AL1663" s="395"/>
      <c r="AM1663" s="395"/>
      <c r="AN1663" s="395"/>
      <c r="AO1663" s="395"/>
      <c r="AP1663" s="395"/>
      <c r="AQ1663" s="395"/>
      <c r="AR1663" s="395"/>
      <c r="AS1663" s="396"/>
    </row>
    <row r="1664" spans="1:45" ht="15">
      <c r="B1664" s="321" t="s">
        <v>729</v>
      </c>
      <c r="C1664" s="335"/>
      <c r="D1664" s="335"/>
      <c r="E1664" s="372"/>
      <c r="F1664" s="372"/>
      <c r="G1664" s="372"/>
      <c r="H1664" s="372"/>
      <c r="I1664" s="372"/>
      <c r="J1664" s="372"/>
      <c r="K1664" s="372"/>
      <c r="L1664" s="372"/>
      <c r="M1664" s="372"/>
      <c r="N1664" s="372"/>
      <c r="O1664" s="372"/>
      <c r="P1664" s="372"/>
      <c r="Q1664" s="372"/>
      <c r="R1664" s="288"/>
      <c r="S1664" s="337"/>
      <c r="T1664" s="337"/>
      <c r="U1664" s="337"/>
      <c r="V1664" s="336"/>
      <c r="W1664" s="336"/>
      <c r="X1664" s="336"/>
      <c r="Y1664" s="336"/>
      <c r="Z1664" s="337"/>
      <c r="AA1664" s="337"/>
      <c r="AB1664" s="337"/>
      <c r="AC1664" s="337"/>
      <c r="AD1664" s="337"/>
      <c r="AE1664" s="817">
        <f>HLOOKUP(AE35,'3.  Distribution Rates'!$C$122:$P$135,14,FALSE)</f>
        <v>0</v>
      </c>
      <c r="AF1664" s="817">
        <f>HLOOKUP(AF35,'3.  Distribution Rates'!$C$122:$P$135,14,FALSE)</f>
        <v>1.1599999999999999E-2</v>
      </c>
      <c r="AG1664" s="338">
        <f>HLOOKUP(AG35,'3.  Distribution Rates'!$C$122:$P$135,14,FALSE)</f>
        <v>2.3698000000000001</v>
      </c>
      <c r="AH1664" s="338">
        <f>HLOOKUP(AH35,'3.  Distribution Rates'!$C$122:$P$135,14,FALSE)</f>
        <v>13.4847</v>
      </c>
      <c r="AI1664" s="338">
        <f>HLOOKUP(AI35,'3.  Distribution Rates'!$C$122:$P$135,14,FALSE)</f>
        <v>0</v>
      </c>
      <c r="AJ1664" s="338">
        <f>HLOOKUP(AJ35,'3.  Distribution Rates'!$C$122:$P$135,14,FALSE)</f>
        <v>0</v>
      </c>
      <c r="AK1664" s="338">
        <f>HLOOKUP(AK35,'3.  Distribution Rates'!$C$122:$P$135,14,FALSE)</f>
        <v>0</v>
      </c>
      <c r="AL1664" s="338">
        <f>HLOOKUP(AL35,'3.  Distribution Rates'!$C$122:$P$135,14,FALSE)</f>
        <v>0</v>
      </c>
      <c r="AM1664" s="338">
        <f>HLOOKUP(AM35,'3.  Distribution Rates'!$C$122:$P$135,14,FALSE)</f>
        <v>0</v>
      </c>
      <c r="AN1664" s="338">
        <f>HLOOKUP(AN35,'3.  Distribution Rates'!$C$122:$P$135,14,FALSE)</f>
        <v>0</v>
      </c>
      <c r="AO1664" s="338">
        <f>HLOOKUP(AO35,'3.  Distribution Rates'!$C$122:$P$135,14,FALSE)</f>
        <v>0</v>
      </c>
      <c r="AP1664" s="338">
        <f>HLOOKUP(AP35,'3.  Distribution Rates'!$C$122:$P$135,14,FALSE)</f>
        <v>0</v>
      </c>
      <c r="AQ1664" s="338">
        <f>HLOOKUP(AQ35,'3.  Distribution Rates'!$C$122:$P$135,14,FALSE)</f>
        <v>0</v>
      </c>
      <c r="AR1664" s="338">
        <f>HLOOKUP(AR35,'3.  Distribution Rates'!$C$122:$P$135,14,FALSE)</f>
        <v>0</v>
      </c>
      <c r="AS1664" s="440"/>
    </row>
    <row r="1665" spans="2:45" ht="15">
      <c r="B1665" s="321" t="s">
        <v>785</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LRAM'!AM149*AE1664</f>
        <v>0</v>
      </c>
      <c r="AF1665" s="374">
        <f>'4.  2011-2014 LRAM'!AN149*AF1664</f>
        <v>0</v>
      </c>
      <c r="AG1665" s="374">
        <f>'4.  2011-2014 LRAM'!AO149*AG1664</f>
        <v>0</v>
      </c>
      <c r="AH1665" s="374">
        <f>'4.  2011-2014 LRAM'!AP149*AH1664</f>
        <v>0</v>
      </c>
      <c r="AI1665" s="374">
        <f>'4.  2011-2014 LRAM'!AQ149*AI1664</f>
        <v>0</v>
      </c>
      <c r="AJ1665" s="374">
        <f>'4.  2011-2014 LRAM'!AR149*AJ1664</f>
        <v>0</v>
      </c>
      <c r="AK1665" s="374">
        <f>'4.  2011-2014 LRAM'!AS149*AK1664</f>
        <v>0</v>
      </c>
      <c r="AL1665" s="374">
        <f>'4.  2011-2014 LRAM'!AT149*AL1664</f>
        <v>0</v>
      </c>
      <c r="AM1665" s="374">
        <f>'4.  2011-2014 LRAM'!AU149*AM1664</f>
        <v>0</v>
      </c>
      <c r="AN1665" s="374">
        <f>'4.  2011-2014 LRAM'!AV149*AN1664</f>
        <v>0</v>
      </c>
      <c r="AO1665" s="374">
        <f>'4.  2011-2014 LRAM'!AW149*AO1664</f>
        <v>0</v>
      </c>
      <c r="AP1665" s="374">
        <f>'4.  2011-2014 LRAM'!AX149*AP1664</f>
        <v>0</v>
      </c>
      <c r="AQ1665" s="374">
        <f>'4.  2011-2014 LRAM'!AY149*AQ1664</f>
        <v>0</v>
      </c>
      <c r="AR1665" s="374">
        <f>'4.  2011-2014 LRAM'!AZ149*AR1664</f>
        <v>0</v>
      </c>
      <c r="AS1665" s="615">
        <f t="shared" ref="AS1665:AS1668" si="3647">SUM(AE1665:AR1665)</f>
        <v>0</v>
      </c>
    </row>
    <row r="1666" spans="2:45" ht="15">
      <c r="B1666" s="321" t="s">
        <v>786</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LRAM'!AM288*AE1664</f>
        <v>0</v>
      </c>
      <c r="AF1666" s="374">
        <f>'4.  2011-2014 LRAM'!AN288*AF1664</f>
        <v>0</v>
      </c>
      <c r="AG1666" s="374">
        <f>'4.  2011-2014 LRAM'!AO288*AG1664</f>
        <v>0</v>
      </c>
      <c r="AH1666" s="374">
        <f>'4.  2011-2014 LRAM'!AP288*AH1664</f>
        <v>0</v>
      </c>
      <c r="AI1666" s="374">
        <f>'4.  2011-2014 LRAM'!AQ288*AI1664</f>
        <v>0</v>
      </c>
      <c r="AJ1666" s="374">
        <f>'4.  2011-2014 LRAM'!AR288*AJ1664</f>
        <v>0</v>
      </c>
      <c r="AK1666" s="374">
        <f>'4.  2011-2014 LRAM'!AS288*AK1664</f>
        <v>0</v>
      </c>
      <c r="AL1666" s="374">
        <f>'4.  2011-2014 LRAM'!AT288*AL1664</f>
        <v>0</v>
      </c>
      <c r="AM1666" s="374">
        <f>'4.  2011-2014 LRAM'!AU288*AM1664</f>
        <v>0</v>
      </c>
      <c r="AN1666" s="374">
        <f>'4.  2011-2014 LRAM'!AV288*AN1664</f>
        <v>0</v>
      </c>
      <c r="AO1666" s="374">
        <f>'4.  2011-2014 LRAM'!AW288*AO1664</f>
        <v>0</v>
      </c>
      <c r="AP1666" s="374">
        <f>'4.  2011-2014 LRAM'!AX288*AP1664</f>
        <v>0</v>
      </c>
      <c r="AQ1666" s="374">
        <f>'4.  2011-2014 LRAM'!AY288*AQ1664</f>
        <v>0</v>
      </c>
      <c r="AR1666" s="374">
        <f>'4.  2011-2014 LRAM'!AZ288*AR1664</f>
        <v>0</v>
      </c>
      <c r="AS1666" s="615">
        <f t="shared" si="3647"/>
        <v>0</v>
      </c>
    </row>
    <row r="1667" spans="2:45" ht="15">
      <c r="B1667" s="321" t="s">
        <v>787</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LRAM'!AM425*AE1664</f>
        <v>0</v>
      </c>
      <c r="AF1667" s="374">
        <f>'4.  2011-2014 LRAM'!AN425*AF1664</f>
        <v>0</v>
      </c>
      <c r="AG1667" s="374">
        <f>'4.  2011-2014 LRAM'!AO425*AG1664</f>
        <v>0</v>
      </c>
      <c r="AH1667" s="374">
        <f>'4.  2011-2014 LRAM'!AP425*AH1664</f>
        <v>0</v>
      </c>
      <c r="AI1667" s="374">
        <f>'4.  2011-2014 LRAM'!AQ425*AI1664</f>
        <v>0</v>
      </c>
      <c r="AJ1667" s="374">
        <f>'4.  2011-2014 LRAM'!AR425*AJ1664</f>
        <v>0</v>
      </c>
      <c r="AK1667" s="374">
        <f>'4.  2011-2014 LRAM'!AS425*AK1664</f>
        <v>0</v>
      </c>
      <c r="AL1667" s="374">
        <f>'4.  2011-2014 LRAM'!AT425*AL1664</f>
        <v>0</v>
      </c>
      <c r="AM1667" s="374">
        <f>'4.  2011-2014 LRAM'!AU425*AM1664</f>
        <v>0</v>
      </c>
      <c r="AN1667" s="374">
        <f>'4.  2011-2014 LRAM'!AV425*AN1664</f>
        <v>0</v>
      </c>
      <c r="AO1667" s="374">
        <f>'4.  2011-2014 LRAM'!AW425*AO1664</f>
        <v>0</v>
      </c>
      <c r="AP1667" s="374">
        <f>'4.  2011-2014 LRAM'!AX425*AP1664</f>
        <v>0</v>
      </c>
      <c r="AQ1667" s="374">
        <f>'4.  2011-2014 LRAM'!AY425*AQ1664</f>
        <v>0</v>
      </c>
      <c r="AR1667" s="374">
        <f>'4.  2011-2014 LRAM'!AZ425*AR1664</f>
        <v>0</v>
      </c>
      <c r="AS1667" s="615">
        <f t="shared" si="3647"/>
        <v>0</v>
      </c>
    </row>
    <row r="1668" spans="2:45" ht="15">
      <c r="B1668" s="321" t="s">
        <v>788</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LRAM'!AM561*AE1664</f>
        <v>0</v>
      </c>
      <c r="AF1668" s="374">
        <f>'4.  2011-2014 LRAM'!AN561*AF1664</f>
        <v>0</v>
      </c>
      <c r="AG1668" s="374">
        <f>'4.  2011-2014 LRAM'!AO561*AG1664</f>
        <v>0</v>
      </c>
      <c r="AH1668" s="374">
        <f>'4.  2011-2014 LRAM'!AP561*AH1664</f>
        <v>0</v>
      </c>
      <c r="AI1668" s="374">
        <f>'4.  2011-2014 LRAM'!AQ561*AI1664</f>
        <v>0</v>
      </c>
      <c r="AJ1668" s="374">
        <f>'4.  2011-2014 LRAM'!AR561*AJ1664</f>
        <v>0</v>
      </c>
      <c r="AK1668" s="374">
        <f>'4.  2011-2014 LRAM'!AS561*AK1664</f>
        <v>0</v>
      </c>
      <c r="AL1668" s="374">
        <f>'4.  2011-2014 LRAM'!AT561*AL1664</f>
        <v>0</v>
      </c>
      <c r="AM1668" s="374">
        <f>'4.  2011-2014 LRAM'!AU561*AM1664</f>
        <v>0</v>
      </c>
      <c r="AN1668" s="374">
        <f>'4.  2011-2014 LRAM'!AV561*AN1664</f>
        <v>0</v>
      </c>
      <c r="AO1668" s="374">
        <f>'4.  2011-2014 LRAM'!AW561*AO1664</f>
        <v>0</v>
      </c>
      <c r="AP1668" s="374">
        <f>'4.  2011-2014 LRAM'!AX561*AP1664</f>
        <v>0</v>
      </c>
      <c r="AQ1668" s="374">
        <f>'4.  2011-2014 LRAM'!AY561*AQ1664</f>
        <v>0</v>
      </c>
      <c r="AR1668" s="374">
        <f>'4.  2011-2014 LRAM'!AZ561*AR1664</f>
        <v>0</v>
      </c>
      <c r="AS1668" s="615">
        <f t="shared" si="3647"/>
        <v>0</v>
      </c>
    </row>
    <row r="1669" spans="2:45" ht="15">
      <c r="B1669" s="321" t="s">
        <v>789</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48">AE218*AE1664</f>
        <v>0</v>
      </c>
      <c r="AF1669" s="374">
        <f t="shared" si="3648"/>
        <v>0</v>
      </c>
      <c r="AG1669" s="374">
        <f t="shared" si="3648"/>
        <v>0</v>
      </c>
      <c r="AH1669" s="374">
        <f t="shared" si="3648"/>
        <v>0</v>
      </c>
      <c r="AI1669" s="374">
        <f t="shared" si="3648"/>
        <v>0</v>
      </c>
      <c r="AJ1669" s="374">
        <f t="shared" si="3648"/>
        <v>0</v>
      </c>
      <c r="AK1669" s="374">
        <f t="shared" si="3648"/>
        <v>0</v>
      </c>
      <c r="AL1669" s="374">
        <f t="shared" si="3648"/>
        <v>0</v>
      </c>
      <c r="AM1669" s="374">
        <f t="shared" si="3648"/>
        <v>0</v>
      </c>
      <c r="AN1669" s="374">
        <f t="shared" si="3648"/>
        <v>0</v>
      </c>
      <c r="AO1669" s="374">
        <f t="shared" si="3648"/>
        <v>0</v>
      </c>
      <c r="AP1669" s="374">
        <f t="shared" si="3648"/>
        <v>0</v>
      </c>
      <c r="AQ1669" s="374">
        <f t="shared" si="3648"/>
        <v>0</v>
      </c>
      <c r="AR1669" s="374">
        <f t="shared" si="3648"/>
        <v>0</v>
      </c>
      <c r="AS1669" s="615">
        <f>SUM(AE1669:AR1669)</f>
        <v>0</v>
      </c>
    </row>
    <row r="1670" spans="2:45" ht="15">
      <c r="B1670" s="321" t="s">
        <v>790</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49">AE408*AE1664</f>
        <v>0</v>
      </c>
      <c r="AF1670" s="374">
        <f t="shared" si="3649"/>
        <v>0</v>
      </c>
      <c r="AG1670" s="374">
        <f t="shared" si="3649"/>
        <v>0</v>
      </c>
      <c r="AH1670" s="374">
        <f t="shared" si="3649"/>
        <v>0</v>
      </c>
      <c r="AI1670" s="374">
        <f t="shared" si="3649"/>
        <v>0</v>
      </c>
      <c r="AJ1670" s="374">
        <f t="shared" si="3649"/>
        <v>0</v>
      </c>
      <c r="AK1670" s="374">
        <f t="shared" si="3649"/>
        <v>0</v>
      </c>
      <c r="AL1670" s="374">
        <f t="shared" si="3649"/>
        <v>0</v>
      </c>
      <c r="AM1670" s="374">
        <f t="shared" si="3649"/>
        <v>0</v>
      </c>
      <c r="AN1670" s="374">
        <f t="shared" si="3649"/>
        <v>0</v>
      </c>
      <c r="AO1670" s="374">
        <f t="shared" si="3649"/>
        <v>0</v>
      </c>
      <c r="AP1670" s="374">
        <f t="shared" si="3649"/>
        <v>0</v>
      </c>
      <c r="AQ1670" s="374">
        <f t="shared" si="3649"/>
        <v>0</v>
      </c>
      <c r="AR1670" s="374">
        <f t="shared" si="3649"/>
        <v>0</v>
      </c>
      <c r="AS1670" s="615">
        <f>SUM(AE1670:AR1670)</f>
        <v>0</v>
      </c>
    </row>
    <row r="1671" spans="2:45" ht="15">
      <c r="B1671" s="321" t="s">
        <v>791</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50">AE601*AE1664</f>
        <v>0</v>
      </c>
      <c r="AF1671" s="374">
        <f t="shared" si="3650"/>
        <v>0</v>
      </c>
      <c r="AG1671" s="374">
        <f t="shared" si="3650"/>
        <v>0</v>
      </c>
      <c r="AH1671" s="374">
        <f t="shared" si="3650"/>
        <v>0</v>
      </c>
      <c r="AI1671" s="374">
        <f t="shared" si="3650"/>
        <v>0</v>
      </c>
      <c r="AJ1671" s="374">
        <f t="shared" si="3650"/>
        <v>0</v>
      </c>
      <c r="AK1671" s="374">
        <f t="shared" si="3650"/>
        <v>0</v>
      </c>
      <c r="AL1671" s="374">
        <f t="shared" si="3650"/>
        <v>0</v>
      </c>
      <c r="AM1671" s="374">
        <f t="shared" si="3650"/>
        <v>0</v>
      </c>
      <c r="AN1671" s="374">
        <f t="shared" si="3650"/>
        <v>0</v>
      </c>
      <c r="AO1671" s="374">
        <f t="shared" si="3650"/>
        <v>0</v>
      </c>
      <c r="AP1671" s="374">
        <f t="shared" si="3650"/>
        <v>0</v>
      </c>
      <c r="AQ1671" s="374">
        <f t="shared" si="3650"/>
        <v>0</v>
      </c>
      <c r="AR1671" s="374">
        <f t="shared" si="3650"/>
        <v>0</v>
      </c>
      <c r="AS1671" s="615">
        <f>SUM(AE1671:AR1671)</f>
        <v>0</v>
      </c>
    </row>
    <row r="1672" spans="2:45" ht="15">
      <c r="B1672" s="321" t="s">
        <v>792</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51">AE791*AE1664</f>
        <v>0</v>
      </c>
      <c r="AF1672" s="374">
        <f t="shared" si="3651"/>
        <v>0</v>
      </c>
      <c r="AG1672" s="374">
        <f t="shared" si="3651"/>
        <v>0</v>
      </c>
      <c r="AH1672" s="374">
        <f t="shared" si="3651"/>
        <v>0</v>
      </c>
      <c r="AI1672" s="374">
        <f t="shared" si="3651"/>
        <v>0</v>
      </c>
      <c r="AJ1672" s="374">
        <f t="shared" si="3651"/>
        <v>0</v>
      </c>
      <c r="AK1672" s="374">
        <f t="shared" si="3651"/>
        <v>0</v>
      </c>
      <c r="AL1672" s="374">
        <f t="shared" si="3651"/>
        <v>0</v>
      </c>
      <c r="AM1672" s="374">
        <f t="shared" si="3651"/>
        <v>0</v>
      </c>
      <c r="AN1672" s="374">
        <f t="shared" si="3651"/>
        <v>0</v>
      </c>
      <c r="AO1672" s="374">
        <f t="shared" si="3651"/>
        <v>0</v>
      </c>
      <c r="AP1672" s="374">
        <f t="shared" si="3651"/>
        <v>0</v>
      </c>
      <c r="AQ1672" s="374">
        <f t="shared" si="3651"/>
        <v>0</v>
      </c>
      <c r="AR1672" s="374">
        <f t="shared" si="3651"/>
        <v>0</v>
      </c>
      <c r="AS1672" s="615">
        <f t="shared" ref="AS1672:AS1677" si="3652">SUM(AE1672:AR1672)</f>
        <v>0</v>
      </c>
    </row>
    <row r="1673" spans="2:45" ht="15">
      <c r="B1673" s="321" t="s">
        <v>793</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53">AE986*AE1664</f>
        <v>0</v>
      </c>
      <c r="AF1673" s="374">
        <f t="shared" si="3653"/>
        <v>0</v>
      </c>
      <c r="AG1673" s="374">
        <f t="shared" si="3653"/>
        <v>0</v>
      </c>
      <c r="AH1673" s="374">
        <f t="shared" si="3653"/>
        <v>0</v>
      </c>
      <c r="AI1673" s="374">
        <f t="shared" si="3653"/>
        <v>0</v>
      </c>
      <c r="AJ1673" s="374">
        <f t="shared" si="3653"/>
        <v>0</v>
      </c>
      <c r="AK1673" s="374">
        <f t="shared" si="3653"/>
        <v>0</v>
      </c>
      <c r="AL1673" s="374">
        <f t="shared" si="3653"/>
        <v>0</v>
      </c>
      <c r="AM1673" s="374">
        <f t="shared" si="3653"/>
        <v>0</v>
      </c>
      <c r="AN1673" s="374">
        <f t="shared" si="3653"/>
        <v>0</v>
      </c>
      <c r="AO1673" s="374">
        <f t="shared" si="3653"/>
        <v>0</v>
      </c>
      <c r="AP1673" s="374">
        <f t="shared" si="3653"/>
        <v>0</v>
      </c>
      <c r="AQ1673" s="374">
        <f t="shared" si="3653"/>
        <v>0</v>
      </c>
      <c r="AR1673" s="374">
        <f t="shared" si="3653"/>
        <v>0</v>
      </c>
      <c r="AS1673" s="615">
        <f t="shared" si="3652"/>
        <v>0</v>
      </c>
    </row>
    <row r="1674" spans="2:45" ht="15">
      <c r="B1674" s="321" t="s">
        <v>794</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654">AE1181*AE1664</f>
        <v>0</v>
      </c>
      <c r="AF1674" s="374">
        <f t="shared" si="3654"/>
        <v>0</v>
      </c>
      <c r="AG1674" s="374">
        <f t="shared" si="3654"/>
        <v>0</v>
      </c>
      <c r="AH1674" s="374">
        <f t="shared" si="3654"/>
        <v>0</v>
      </c>
      <c r="AI1674" s="374">
        <f t="shared" si="3654"/>
        <v>0</v>
      </c>
      <c r="AJ1674" s="374">
        <f t="shared" si="3654"/>
        <v>0</v>
      </c>
      <c r="AK1674" s="374">
        <f t="shared" si="3654"/>
        <v>0</v>
      </c>
      <c r="AL1674" s="374">
        <f t="shared" si="3654"/>
        <v>0</v>
      </c>
      <c r="AM1674" s="374">
        <f t="shared" si="3654"/>
        <v>0</v>
      </c>
      <c r="AN1674" s="374">
        <f t="shared" si="3654"/>
        <v>0</v>
      </c>
      <c r="AO1674" s="374">
        <f t="shared" si="3654"/>
        <v>0</v>
      </c>
      <c r="AP1674" s="374">
        <f t="shared" si="3654"/>
        <v>0</v>
      </c>
      <c r="AQ1674" s="374">
        <f t="shared" si="3654"/>
        <v>0</v>
      </c>
      <c r="AR1674" s="374">
        <f t="shared" si="3654"/>
        <v>0</v>
      </c>
      <c r="AS1674" s="615">
        <f t="shared" si="3652"/>
        <v>0</v>
      </c>
    </row>
    <row r="1675" spans="2:45" ht="15">
      <c r="B1675" s="321" t="s">
        <v>795</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655">AE1376*AE1664</f>
        <v>0</v>
      </c>
      <c r="AF1675" s="374">
        <f t="shared" si="3655"/>
        <v>0</v>
      </c>
      <c r="AG1675" s="374">
        <f t="shared" si="3655"/>
        <v>0</v>
      </c>
      <c r="AH1675" s="374">
        <f t="shared" si="3655"/>
        <v>0</v>
      </c>
      <c r="AI1675" s="374">
        <f t="shared" si="3655"/>
        <v>0</v>
      </c>
      <c r="AJ1675" s="374">
        <f t="shared" si="3655"/>
        <v>0</v>
      </c>
      <c r="AK1675" s="374">
        <f t="shared" si="3655"/>
        <v>0</v>
      </c>
      <c r="AL1675" s="374">
        <f t="shared" si="3655"/>
        <v>0</v>
      </c>
      <c r="AM1675" s="374">
        <f t="shared" si="3655"/>
        <v>0</v>
      </c>
      <c r="AN1675" s="374">
        <f t="shared" si="3655"/>
        <v>0</v>
      </c>
      <c r="AO1675" s="374">
        <f t="shared" si="3655"/>
        <v>0</v>
      </c>
      <c r="AP1675" s="374">
        <f t="shared" si="3655"/>
        <v>0</v>
      </c>
      <c r="AQ1675" s="374">
        <f t="shared" si="3655"/>
        <v>0</v>
      </c>
      <c r="AR1675" s="374">
        <f t="shared" si="3655"/>
        <v>0</v>
      </c>
      <c r="AS1675" s="615">
        <f t="shared" si="3652"/>
        <v>0</v>
      </c>
    </row>
    <row r="1676" spans="2:45" ht="15">
      <c r="B1676" s="321" t="s">
        <v>796</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656">AE1570*AE1664</f>
        <v>0</v>
      </c>
      <c r="AF1676" s="374">
        <f t="shared" si="3656"/>
        <v>0</v>
      </c>
      <c r="AG1676" s="374">
        <f t="shared" si="3656"/>
        <v>0</v>
      </c>
      <c r="AH1676" s="374">
        <f t="shared" si="3656"/>
        <v>0</v>
      </c>
      <c r="AI1676" s="374">
        <f t="shared" si="3656"/>
        <v>0</v>
      </c>
      <c r="AJ1676" s="374">
        <f t="shared" si="3656"/>
        <v>0</v>
      </c>
      <c r="AK1676" s="374">
        <f t="shared" si="3656"/>
        <v>0</v>
      </c>
      <c r="AL1676" s="374">
        <f t="shared" si="3656"/>
        <v>0</v>
      </c>
      <c r="AM1676" s="374">
        <f t="shared" si="3656"/>
        <v>0</v>
      </c>
      <c r="AN1676" s="374">
        <f t="shared" si="3656"/>
        <v>0</v>
      </c>
      <c r="AO1676" s="374">
        <f t="shared" si="3656"/>
        <v>0</v>
      </c>
      <c r="AP1676" s="374">
        <f t="shared" si="3656"/>
        <v>0</v>
      </c>
      <c r="AQ1676" s="374">
        <f t="shared" si="3656"/>
        <v>0</v>
      </c>
      <c r="AR1676" s="374">
        <f t="shared" si="3656"/>
        <v>0</v>
      </c>
      <c r="AS1676" s="615">
        <f t="shared" si="3652"/>
        <v>0</v>
      </c>
    </row>
    <row r="1677" spans="2:45" ht="15.6">
      <c r="B1677" s="346" t="s">
        <v>891</v>
      </c>
      <c r="C1677" s="342"/>
      <c r="D1677" s="333"/>
      <c r="E1677" s="331"/>
      <c r="F1677" s="331"/>
      <c r="G1677" s="331"/>
      <c r="H1677" s="331"/>
      <c r="I1677" s="331"/>
      <c r="J1677" s="331"/>
      <c r="K1677" s="331"/>
      <c r="L1677" s="331"/>
      <c r="M1677" s="331"/>
      <c r="N1677" s="331"/>
      <c r="O1677" s="331"/>
      <c r="P1677" s="331"/>
      <c r="Q1677" s="331"/>
      <c r="R1677" s="297"/>
      <c r="S1677" s="331"/>
      <c r="T1677" s="331"/>
      <c r="U1677" s="331"/>
      <c r="V1677" s="333"/>
      <c r="W1677" s="333"/>
      <c r="X1677" s="333"/>
      <c r="Y1677" s="333"/>
      <c r="Z1677" s="331"/>
      <c r="AA1677" s="331"/>
      <c r="AB1677" s="331"/>
      <c r="AC1677" s="331"/>
      <c r="AD1677" s="331"/>
      <c r="AE1677" s="343">
        <f>SUM(AE1665:AE1676)</f>
        <v>0</v>
      </c>
      <c r="AF1677" s="343">
        <f t="shared" ref="AF1677:AR1677" si="3657">SUM(AF1665:AF1676)</f>
        <v>0</v>
      </c>
      <c r="AG1677" s="343">
        <f t="shared" si="3657"/>
        <v>0</v>
      </c>
      <c r="AH1677" s="343">
        <f t="shared" si="3657"/>
        <v>0</v>
      </c>
      <c r="AI1677" s="343">
        <f t="shared" si="3657"/>
        <v>0</v>
      </c>
      <c r="AJ1677" s="343">
        <f t="shared" si="3657"/>
        <v>0</v>
      </c>
      <c r="AK1677" s="343">
        <f t="shared" si="3657"/>
        <v>0</v>
      </c>
      <c r="AL1677" s="343">
        <f t="shared" si="3657"/>
        <v>0</v>
      </c>
      <c r="AM1677" s="343">
        <f t="shared" si="3657"/>
        <v>0</v>
      </c>
      <c r="AN1677" s="343">
        <f t="shared" si="3657"/>
        <v>0</v>
      </c>
      <c r="AO1677" s="343">
        <f t="shared" si="3657"/>
        <v>0</v>
      </c>
      <c r="AP1677" s="343">
        <f t="shared" si="3657"/>
        <v>0</v>
      </c>
      <c r="AQ1677" s="343">
        <f t="shared" si="3657"/>
        <v>0</v>
      </c>
      <c r="AR1677" s="343">
        <f t="shared" si="3657"/>
        <v>0</v>
      </c>
      <c r="AS1677" s="403">
        <f t="shared" si="3652"/>
        <v>0</v>
      </c>
    </row>
    <row r="1678" spans="2:45" ht="15.6">
      <c r="B1678" s="346" t="s">
        <v>892</v>
      </c>
      <c r="C1678" s="342"/>
      <c r="D1678" s="347"/>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4">
        <f>AE1662*AE1664</f>
        <v>0</v>
      </c>
      <c r="AF1678" s="344">
        <f t="shared" ref="AF1678:AR1678" si="3658">AF1662*AF1664</f>
        <v>0</v>
      </c>
      <c r="AG1678" s="344">
        <f t="shared" si="3658"/>
        <v>0</v>
      </c>
      <c r="AH1678" s="344">
        <f t="shared" si="3658"/>
        <v>0</v>
      </c>
      <c r="AI1678" s="344">
        <f t="shared" si="3658"/>
        <v>0</v>
      </c>
      <c r="AJ1678" s="344">
        <f t="shared" si="3658"/>
        <v>0</v>
      </c>
      <c r="AK1678" s="344">
        <f t="shared" si="3658"/>
        <v>0</v>
      </c>
      <c r="AL1678" s="344">
        <f t="shared" si="3658"/>
        <v>0</v>
      </c>
      <c r="AM1678" s="344">
        <f t="shared" si="3658"/>
        <v>0</v>
      </c>
      <c r="AN1678" s="344">
        <f t="shared" si="3658"/>
        <v>0</v>
      </c>
      <c r="AO1678" s="344">
        <f t="shared" si="3658"/>
        <v>0</v>
      </c>
      <c r="AP1678" s="344">
        <f t="shared" si="3658"/>
        <v>0</v>
      </c>
      <c r="AQ1678" s="344">
        <f t="shared" si="3658"/>
        <v>0</v>
      </c>
      <c r="AR1678" s="344">
        <f t="shared" si="3658"/>
        <v>0</v>
      </c>
      <c r="AS1678" s="403">
        <f>SUM(AE1678:AR1678)</f>
        <v>0</v>
      </c>
    </row>
    <row r="1679" spans="2:45" ht="15.6">
      <c r="B1679" s="346" t="s">
        <v>893</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47"/>
      <c r="W1679" s="347"/>
      <c r="X1679" s="347"/>
      <c r="Y1679" s="347"/>
      <c r="Z1679" s="331"/>
      <c r="AA1679" s="331"/>
      <c r="AB1679" s="331"/>
      <c r="AC1679" s="331"/>
      <c r="AD1679" s="331"/>
      <c r="AE1679" s="348"/>
      <c r="AF1679" s="348"/>
      <c r="AG1679" s="348"/>
      <c r="AH1679" s="348"/>
      <c r="AI1679" s="348"/>
      <c r="AJ1679" s="348"/>
      <c r="AK1679" s="348"/>
      <c r="AL1679" s="348"/>
      <c r="AM1679" s="348"/>
      <c r="AN1679" s="348"/>
      <c r="AO1679" s="348"/>
      <c r="AP1679" s="348"/>
      <c r="AQ1679" s="348"/>
      <c r="AR1679" s="348"/>
      <c r="AS1679" s="403">
        <f>AS1677-AS1678</f>
        <v>0</v>
      </c>
    </row>
    <row r="1680" spans="2:45" ht="15">
      <c r="B1680" s="377"/>
      <c r="C1680" s="441"/>
      <c r="D1680" s="441"/>
      <c r="E1680" s="442"/>
      <c r="F1680" s="442"/>
      <c r="G1680" s="442"/>
      <c r="H1680" s="442"/>
      <c r="I1680" s="442"/>
      <c r="J1680" s="442"/>
      <c r="K1680" s="442"/>
      <c r="L1680" s="442"/>
      <c r="M1680" s="442"/>
      <c r="N1680" s="442"/>
      <c r="O1680" s="442"/>
      <c r="P1680" s="442"/>
      <c r="Q1680" s="442"/>
      <c r="R1680" s="443"/>
      <c r="S1680" s="442"/>
      <c r="T1680" s="442"/>
      <c r="U1680" s="442"/>
      <c r="V1680" s="441"/>
      <c r="W1680" s="444"/>
      <c r="X1680" s="441"/>
      <c r="Y1680" s="441"/>
      <c r="Z1680" s="442"/>
      <c r="AA1680" s="442"/>
      <c r="AB1680" s="442"/>
      <c r="AC1680" s="442"/>
      <c r="AD1680" s="442"/>
      <c r="AE1680" s="764"/>
      <c r="AF1680" s="764"/>
      <c r="AG1680" s="764"/>
      <c r="AH1680" s="764"/>
      <c r="AI1680" s="764"/>
      <c r="AJ1680" s="764"/>
      <c r="AK1680" s="764"/>
      <c r="AL1680" s="764"/>
      <c r="AM1680" s="764"/>
      <c r="AN1680" s="764"/>
      <c r="AO1680" s="764"/>
      <c r="AP1680" s="764"/>
      <c r="AQ1680" s="764"/>
      <c r="AR1680" s="764"/>
      <c r="AS1680" s="780"/>
    </row>
    <row r="1681" spans="1:45" ht="19.5" customHeight="1">
      <c r="B1681" s="364" t="s">
        <v>578</v>
      </c>
      <c r="C1681" s="383"/>
      <c r="D1681" s="384"/>
      <c r="E1681" s="384"/>
      <c r="F1681" s="384"/>
      <c r="G1681" s="384"/>
      <c r="H1681" s="384"/>
      <c r="I1681" s="384"/>
      <c r="J1681" s="384"/>
      <c r="K1681" s="384"/>
      <c r="L1681" s="384"/>
      <c r="M1681" s="384"/>
      <c r="N1681" s="384"/>
      <c r="O1681" s="384"/>
      <c r="P1681" s="384"/>
      <c r="Q1681" s="384"/>
      <c r="R1681" s="384"/>
      <c r="S1681" s="384"/>
      <c r="T1681" s="384"/>
      <c r="U1681" s="384"/>
      <c r="V1681" s="367"/>
      <c r="W1681" s="368"/>
      <c r="X1681" s="384"/>
      <c r="Y1681" s="384"/>
      <c r="Z1681" s="384"/>
      <c r="AA1681" s="384"/>
      <c r="AB1681" s="384"/>
      <c r="AC1681" s="384"/>
      <c r="AD1681" s="384"/>
      <c r="AE1681" s="405"/>
      <c r="AF1681" s="405"/>
      <c r="AG1681" s="405"/>
      <c r="AH1681" s="405"/>
      <c r="AI1681" s="405"/>
      <c r="AJ1681" s="405"/>
      <c r="AK1681" s="405"/>
      <c r="AL1681" s="405"/>
      <c r="AM1681" s="405"/>
      <c r="AN1681" s="405"/>
      <c r="AO1681" s="405"/>
      <c r="AP1681" s="405"/>
      <c r="AQ1681" s="405"/>
      <c r="AR1681" s="405"/>
      <c r="AS1681" s="385"/>
    </row>
    <row r="1682" spans="1:45" ht="19.5" customHeight="1">
      <c r="B1682" s="753"/>
      <c r="C1682" s="754"/>
      <c r="D1682" s="735"/>
      <c r="E1682" s="735"/>
      <c r="F1682" s="735"/>
      <c r="G1682" s="735"/>
      <c r="H1682" s="735"/>
      <c r="I1682" s="735"/>
      <c r="J1682" s="735"/>
      <c r="K1682" s="735"/>
      <c r="L1682" s="735"/>
      <c r="M1682" s="735"/>
      <c r="N1682" s="735"/>
      <c r="O1682" s="735"/>
      <c r="P1682" s="735"/>
      <c r="Q1682" s="735"/>
      <c r="R1682" s="735"/>
      <c r="S1682" s="735"/>
      <c r="T1682" s="735"/>
      <c r="U1682" s="735"/>
      <c r="V1682" s="301"/>
      <c r="W1682" s="755"/>
      <c r="X1682" s="735"/>
      <c r="Y1682" s="735"/>
      <c r="Z1682" s="735"/>
      <c r="AA1682" s="735"/>
      <c r="AB1682" s="735"/>
      <c r="AC1682" s="735"/>
      <c r="AD1682" s="735"/>
      <c r="AE1682" s="252"/>
      <c r="AF1682" s="252"/>
      <c r="AG1682" s="252"/>
      <c r="AH1682" s="252"/>
      <c r="AI1682" s="252"/>
      <c r="AJ1682" s="252"/>
      <c r="AK1682" s="252"/>
      <c r="AL1682" s="252"/>
      <c r="AM1682" s="252"/>
      <c r="AN1682" s="252"/>
      <c r="AO1682" s="252"/>
      <c r="AP1682" s="252"/>
      <c r="AQ1682" s="252"/>
      <c r="AR1682" s="252"/>
      <c r="AS1682" s="253"/>
    </row>
    <row r="1683" spans="1:45" ht="15.6">
      <c r="B1683" s="277" t="s">
        <v>803</v>
      </c>
      <c r="C1683" s="278"/>
      <c r="D1683" s="579" t="s">
        <v>523</v>
      </c>
      <c r="E1683" s="250"/>
      <c r="F1683" s="579"/>
      <c r="G1683" s="250"/>
      <c r="H1683" s="250"/>
      <c r="I1683" s="250"/>
      <c r="J1683" s="250"/>
      <c r="K1683" s="250"/>
      <c r="L1683" s="250"/>
      <c r="M1683" s="250"/>
      <c r="N1683" s="250"/>
      <c r="O1683" s="250"/>
      <c r="P1683" s="250"/>
      <c r="Q1683" s="250"/>
      <c r="R1683" s="278"/>
      <c r="S1683" s="250"/>
      <c r="T1683" s="250"/>
      <c r="U1683" s="250"/>
      <c r="V1683" s="250"/>
      <c r="W1683" s="250"/>
      <c r="X1683" s="250"/>
      <c r="Y1683" s="250"/>
      <c r="Z1683" s="250"/>
      <c r="AA1683" s="250"/>
      <c r="AB1683" s="250"/>
      <c r="AC1683" s="250"/>
      <c r="AD1683" s="250"/>
      <c r="AE1683" s="267"/>
      <c r="AF1683" s="264"/>
      <c r="AG1683" s="264"/>
      <c r="AH1683" s="264"/>
      <c r="AI1683" s="264"/>
      <c r="AJ1683" s="264"/>
      <c r="AK1683" s="264"/>
      <c r="AL1683" s="264"/>
      <c r="AM1683" s="264"/>
      <c r="AN1683" s="264"/>
      <c r="AO1683" s="264"/>
      <c r="AP1683" s="264"/>
      <c r="AQ1683" s="264"/>
      <c r="AR1683" s="264"/>
    </row>
    <row r="1684" spans="1:45" ht="39.75" customHeight="1">
      <c r="B1684" s="970" t="s">
        <v>211</v>
      </c>
      <c r="C1684" s="972" t="s">
        <v>33</v>
      </c>
      <c r="D1684" s="281" t="s">
        <v>421</v>
      </c>
      <c r="E1684" s="976" t="s">
        <v>209</v>
      </c>
      <c r="F1684" s="977"/>
      <c r="G1684" s="977"/>
      <c r="H1684" s="977"/>
      <c r="I1684" s="977"/>
      <c r="J1684" s="977"/>
      <c r="K1684" s="977"/>
      <c r="L1684" s="977"/>
      <c r="M1684" s="977"/>
      <c r="N1684" s="977"/>
      <c r="O1684" s="977"/>
      <c r="P1684" s="978"/>
      <c r="Q1684" s="974" t="s">
        <v>213</v>
      </c>
      <c r="R1684" s="281" t="s">
        <v>422</v>
      </c>
      <c r="S1684" s="967" t="s">
        <v>212</v>
      </c>
      <c r="T1684" s="968"/>
      <c r="U1684" s="968"/>
      <c r="V1684" s="968"/>
      <c r="W1684" s="968"/>
      <c r="X1684" s="968"/>
      <c r="Y1684" s="968"/>
      <c r="Z1684" s="968"/>
      <c r="AA1684" s="968"/>
      <c r="AB1684" s="968"/>
      <c r="AC1684" s="968"/>
      <c r="AD1684" s="979"/>
      <c r="AE1684" s="967" t="s">
        <v>242</v>
      </c>
      <c r="AF1684" s="968"/>
      <c r="AG1684" s="968"/>
      <c r="AH1684" s="968"/>
      <c r="AI1684" s="968"/>
      <c r="AJ1684" s="968"/>
      <c r="AK1684" s="968"/>
      <c r="AL1684" s="968"/>
      <c r="AM1684" s="968"/>
      <c r="AN1684" s="968"/>
      <c r="AO1684" s="968"/>
      <c r="AP1684" s="968"/>
      <c r="AQ1684" s="968"/>
      <c r="AR1684" s="968"/>
      <c r="AS1684" s="969"/>
    </row>
    <row r="1685" spans="1:45" ht="65.25" customHeight="1">
      <c r="B1685" s="971"/>
      <c r="C1685" s="973"/>
      <c r="D1685" s="282">
        <v>2027</v>
      </c>
      <c r="E1685" s="282">
        <v>2028</v>
      </c>
      <c r="F1685" s="282">
        <v>2029</v>
      </c>
      <c r="G1685" s="282">
        <v>2030</v>
      </c>
      <c r="H1685" s="282">
        <v>2031</v>
      </c>
      <c r="I1685" s="282">
        <v>2032</v>
      </c>
      <c r="J1685" s="282">
        <v>2033</v>
      </c>
      <c r="K1685" s="282">
        <v>2034</v>
      </c>
      <c r="L1685" s="282">
        <v>2035</v>
      </c>
      <c r="M1685" s="282">
        <v>2036</v>
      </c>
      <c r="N1685" s="282">
        <v>2037</v>
      </c>
      <c r="O1685" s="282">
        <v>2038</v>
      </c>
      <c r="P1685" s="282">
        <v>2039</v>
      </c>
      <c r="Q1685" s="975"/>
      <c r="R1685" s="282">
        <v>2027</v>
      </c>
      <c r="S1685" s="282">
        <v>2028</v>
      </c>
      <c r="T1685" s="282">
        <v>2029</v>
      </c>
      <c r="U1685" s="282">
        <v>2030</v>
      </c>
      <c r="V1685" s="282">
        <v>2031</v>
      </c>
      <c r="W1685" s="282">
        <v>2032</v>
      </c>
      <c r="X1685" s="282">
        <v>2033</v>
      </c>
      <c r="Y1685" s="282">
        <v>2034</v>
      </c>
      <c r="Z1685" s="282">
        <v>2035</v>
      </c>
      <c r="AA1685" s="282">
        <v>2036</v>
      </c>
      <c r="AB1685" s="282">
        <v>2037</v>
      </c>
      <c r="AC1685" s="282">
        <v>2038</v>
      </c>
      <c r="AD1685" s="282">
        <v>2039</v>
      </c>
      <c r="AE1685" s="282" t="str">
        <f>'1.  LRAMVA Summary'!$D$53</f>
        <v>Residential</v>
      </c>
      <c r="AF1685" s="282" t="str">
        <f>'1.  LRAMVA Summary'!$E$53</f>
        <v>GS&lt;50 kW</v>
      </c>
      <c r="AG1685" s="282" t="str">
        <f>'1.  LRAMVA Summary'!$F$53</f>
        <v>GS 50 TO 4,999 KW</v>
      </c>
      <c r="AH1685" s="282" t="str">
        <f>'1.  LRAMVA Summary'!$G$53</f>
        <v>Street Lighting</v>
      </c>
      <c r="AI1685" s="282" t="str">
        <f>'1.  LRAMVA Summary'!$H$53</f>
        <v/>
      </c>
      <c r="AJ1685" s="282" t="str">
        <f>'1.  LRAMVA Summary'!$I$53</f>
        <v/>
      </c>
      <c r="AK1685" s="282" t="str">
        <f>'1.  LRAMVA Summary'!$J$53</f>
        <v/>
      </c>
      <c r="AL1685" s="282" t="str">
        <f>'1.  LRAMVA Summary'!$K$53</f>
        <v/>
      </c>
      <c r="AM1685" s="282" t="str">
        <f>'1.  LRAMVA Summary'!$L$53</f>
        <v/>
      </c>
      <c r="AN1685" s="282" t="str">
        <f>'1.  LRAMVA Summary'!$M$53</f>
        <v/>
      </c>
      <c r="AO1685" s="282" t="str">
        <f>'1.  LRAMVA Summary'!$N$53</f>
        <v/>
      </c>
      <c r="AP1685" s="282" t="str">
        <f>'1.  LRAMVA Summary'!$O$53</f>
        <v/>
      </c>
      <c r="AQ1685" s="282" t="str">
        <f>'1.  LRAMVA Summary'!$P$53</f>
        <v/>
      </c>
      <c r="AR1685" s="282" t="str">
        <f>'1.  LRAMVA Summary'!$Q$53</f>
        <v/>
      </c>
      <c r="AS1685" s="284" t="str">
        <f>'1.  LRAMVA Summary'!$R$53</f>
        <v>Total</v>
      </c>
    </row>
    <row r="1686" spans="1:45" ht="15" hidden="1" customHeight="1" outlineLevel="1">
      <c r="A1686" s="521"/>
      <c r="B1686" s="291"/>
      <c r="C1686" s="302"/>
      <c r="D1686" s="288"/>
      <c r="E1686" s="288"/>
      <c r="F1686" s="288"/>
      <c r="G1686" s="288"/>
      <c r="H1686" s="288"/>
      <c r="I1686" s="288"/>
      <c r="J1686" s="288"/>
      <c r="K1686" s="288"/>
      <c r="L1686" s="288"/>
      <c r="M1686" s="288"/>
      <c r="N1686" s="288"/>
      <c r="O1686" s="288"/>
      <c r="P1686" s="288"/>
      <c r="Q1686" s="288"/>
      <c r="R1686" s="288"/>
      <c r="S1686" s="288"/>
      <c r="T1686" s="288"/>
      <c r="U1686" s="288"/>
      <c r="V1686" s="288"/>
      <c r="W1686" s="288"/>
      <c r="X1686" s="288"/>
      <c r="Y1686" s="288"/>
      <c r="Z1686" s="288"/>
      <c r="AA1686" s="288"/>
      <c r="AB1686" s="288"/>
      <c r="AC1686" s="288"/>
      <c r="AD1686" s="288"/>
      <c r="AE1686" s="288">
        <f>'1.  LRAMVA Summary'!D745</f>
        <v>0</v>
      </c>
      <c r="AF1686" s="288">
        <f>'1.  LRAMVA Summary'!E745</f>
        <v>0</v>
      </c>
      <c r="AG1686" s="288">
        <f>'1.  LRAMVA Summary'!F745</f>
        <v>0</v>
      </c>
      <c r="AH1686" s="288">
        <f>'1.  LRAMVA Summary'!G745</f>
        <v>0</v>
      </c>
      <c r="AI1686" s="288">
        <f>'1.  LRAMVA Summary'!H745</f>
        <v>0</v>
      </c>
      <c r="AJ1686" s="288">
        <f>'1.  LRAMVA Summary'!I745</f>
        <v>0</v>
      </c>
      <c r="AK1686" s="288">
        <f>'1.  LRAMVA Summary'!J745</f>
        <v>0</v>
      </c>
      <c r="AL1686" s="288">
        <f>'1.  LRAMVA Summary'!K745</f>
        <v>0</v>
      </c>
      <c r="AM1686" s="288">
        <f>'1.  LRAMVA Summary'!L745</f>
        <v>0</v>
      </c>
      <c r="AN1686" s="288">
        <f>'1.  LRAMVA Summary'!M745</f>
        <v>0</v>
      </c>
      <c r="AO1686" s="288">
        <f>'1.  LRAMVA Summary'!N745</f>
        <v>0</v>
      </c>
      <c r="AP1686" s="288">
        <f>'1.  LRAMVA Summary'!O745</f>
        <v>0</v>
      </c>
      <c r="AQ1686" s="288">
        <f>'1.  LRAMVA Summary'!P745</f>
        <v>0</v>
      </c>
      <c r="AR1686" s="288">
        <f>'1.  LRAMVA Summary'!Q745</f>
        <v>0</v>
      </c>
      <c r="AS1686" s="289"/>
    </row>
    <row r="1687" spans="1:45" ht="15.6" collapsed="1">
      <c r="B1687" s="821"/>
      <c r="C1687" s="332"/>
      <c r="D1687" s="332"/>
      <c r="E1687" s="332"/>
      <c r="F1687" s="332"/>
      <c r="G1687" s="332"/>
      <c r="H1687" s="332"/>
      <c r="I1687" s="332"/>
      <c r="J1687" s="332"/>
      <c r="K1687" s="332"/>
      <c r="L1687" s="332"/>
      <c r="M1687" s="332"/>
      <c r="N1687" s="332"/>
      <c r="O1687" s="332"/>
      <c r="P1687" s="332"/>
      <c r="Q1687" s="332"/>
      <c r="R1687" s="332"/>
      <c r="S1687" s="332"/>
      <c r="T1687" s="332"/>
      <c r="U1687" s="332"/>
      <c r="V1687" s="332"/>
      <c r="W1687" s="332"/>
      <c r="X1687" s="332"/>
      <c r="Y1687" s="332"/>
      <c r="Z1687" s="332"/>
      <c r="AA1687" s="332"/>
      <c r="AB1687" s="332"/>
      <c r="AC1687" s="332"/>
      <c r="AD1687" s="826"/>
      <c r="AE1687" s="288" t="str">
        <f>'1.  LRAMVA Summary'!$D$54</f>
        <v>kWh</v>
      </c>
      <c r="AF1687" s="288" t="str">
        <f>'1.  LRAMVA Summary'!$E$54</f>
        <v>kWh</v>
      </c>
      <c r="AG1687" s="288" t="str">
        <f>'1.  LRAMVA Summary'!$F$54</f>
        <v>kW</v>
      </c>
      <c r="AH1687" s="288" t="str">
        <f>'1.  LRAMVA Summary'!$G$54</f>
        <v>kW</v>
      </c>
      <c r="AI1687" s="288">
        <f>'1.  LRAMVA Summary'!$H$54</f>
        <v>0</v>
      </c>
      <c r="AJ1687" s="288">
        <f>'1.  LRAMVA Summary'!$I$54</f>
        <v>0</v>
      </c>
      <c r="AK1687" s="288">
        <f>'1.  LRAMVA Summary'!$J$54</f>
        <v>0</v>
      </c>
      <c r="AL1687" s="288">
        <f>'1.  LRAMVA Summary'!$K$54</f>
        <v>0</v>
      </c>
      <c r="AM1687" s="288">
        <f>'1.  LRAMVA Summary'!$L$54</f>
        <v>0</v>
      </c>
      <c r="AN1687" s="288">
        <f>'1.  LRAMVA Summary'!$M$54</f>
        <v>0</v>
      </c>
      <c r="AO1687" s="288">
        <f>'1.  LRAMVA Summary'!$N$54</f>
        <v>0</v>
      </c>
      <c r="AP1687" s="288">
        <f>'1.  LRAMVA Summary'!$O$54</f>
        <v>0</v>
      </c>
      <c r="AQ1687" s="288">
        <f>'1.  LRAMVA Summary'!$P$54</f>
        <v>0</v>
      </c>
      <c r="AR1687" s="288">
        <f>'1.  LRAMVA Summary'!$Q$54</f>
        <v>0</v>
      </c>
      <c r="AS1687" s="327"/>
    </row>
    <row r="1688" spans="1:45" ht="15.6">
      <c r="B1688" s="822" t="s">
        <v>950</v>
      </c>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26"/>
      <c r="AE1688" s="824">
        <v>0</v>
      </c>
      <c r="AF1688" s="819">
        <v>0</v>
      </c>
      <c r="AG1688" s="819">
        <v>0</v>
      </c>
      <c r="AH1688" s="819">
        <v>0</v>
      </c>
      <c r="AI1688" s="819">
        <v>0</v>
      </c>
      <c r="AJ1688" s="819">
        <v>0</v>
      </c>
      <c r="AK1688" s="819">
        <v>0</v>
      </c>
      <c r="AL1688" s="819">
        <v>0</v>
      </c>
      <c r="AM1688" s="819">
        <v>0</v>
      </c>
      <c r="AN1688" s="819">
        <v>0</v>
      </c>
      <c r="AO1688" s="819">
        <v>0</v>
      </c>
      <c r="AP1688" s="819">
        <v>0</v>
      </c>
      <c r="AQ1688" s="819">
        <v>0</v>
      </c>
      <c r="AR1688" s="819">
        <v>0</v>
      </c>
      <c r="AS1688" s="820"/>
    </row>
    <row r="1689" spans="1:45" ht="15.6">
      <c r="B1689" s="823" t="s">
        <v>804</v>
      </c>
      <c r="C1689" s="399"/>
      <c r="D1689" s="399"/>
      <c r="E1689" s="399"/>
      <c r="F1689" s="399"/>
      <c r="G1689" s="399"/>
      <c r="H1689" s="399"/>
      <c r="I1689" s="399"/>
      <c r="J1689" s="399"/>
      <c r="K1689" s="399"/>
      <c r="L1689" s="399"/>
      <c r="M1689" s="399"/>
      <c r="N1689" s="399"/>
      <c r="O1689" s="399"/>
      <c r="P1689" s="399"/>
      <c r="Q1689" s="399"/>
      <c r="R1689" s="399"/>
      <c r="S1689" s="399"/>
      <c r="T1689" s="399"/>
      <c r="U1689" s="399"/>
      <c r="V1689" s="399"/>
      <c r="W1689" s="399"/>
      <c r="X1689" s="399"/>
      <c r="Y1689" s="399"/>
      <c r="Z1689" s="399"/>
      <c r="AA1689" s="399"/>
      <c r="AB1689" s="399"/>
      <c r="AC1689" s="399"/>
      <c r="AD1689" s="827"/>
      <c r="AE1689" s="825">
        <f>HLOOKUP(AE1685,'2. LRAMVA Threshold'!$B$42:$Q$60,19,FALSE)</f>
        <v>0</v>
      </c>
      <c r="AF1689" s="825">
        <f>HLOOKUP(AF1685,'2. LRAMVA Threshold'!$B$42:$Q$60,19,FALSE)</f>
        <v>0</v>
      </c>
      <c r="AG1689" s="825">
        <f>HLOOKUP(AG1685,'2. LRAMVA Threshold'!$B$42:$Q$60,19,FALSE)</f>
        <v>0</v>
      </c>
      <c r="AH1689" s="825">
        <f>HLOOKUP(AH1685,'2. LRAMVA Threshold'!$B$42:$Q$60,19,FALSE)</f>
        <v>0</v>
      </c>
      <c r="AI1689" s="825">
        <f>HLOOKUP(AI1685,'2. LRAMVA Threshold'!$B$42:$Q$60,19,FALSE)</f>
        <v>0</v>
      </c>
      <c r="AJ1689" s="825">
        <f>HLOOKUP(AJ1685,'2. LRAMVA Threshold'!$B$42:$Q$60,19,FALSE)</f>
        <v>0</v>
      </c>
      <c r="AK1689" s="825">
        <f>HLOOKUP(AK1685,'2. LRAMVA Threshold'!$B$42:$Q$60,19,FALSE)</f>
        <v>0</v>
      </c>
      <c r="AL1689" s="825">
        <f>HLOOKUP(AL1685,'2. LRAMVA Threshold'!$B$42:$Q$60,19,FALSE)</f>
        <v>0</v>
      </c>
      <c r="AM1689" s="825">
        <f>HLOOKUP(AM1685,'2. LRAMVA Threshold'!$B$42:$Q$60,19,FALSE)</f>
        <v>0</v>
      </c>
      <c r="AN1689" s="825">
        <f>HLOOKUP(AN1685,'2. LRAMVA Threshold'!$B$42:$Q$60,19,FALSE)</f>
        <v>0</v>
      </c>
      <c r="AO1689" s="825">
        <f>HLOOKUP(AO1685,'2. LRAMVA Threshold'!$B$42:$Q$60,19,FALSE)</f>
        <v>0</v>
      </c>
      <c r="AP1689" s="825">
        <f>HLOOKUP(AP1685,'2. LRAMVA Threshold'!$B$42:$Q$60,19,FALSE)</f>
        <v>0</v>
      </c>
      <c r="AQ1689" s="825">
        <f>HLOOKUP(AQ1685,'2. LRAMVA Threshold'!$B$42:$Q$60,19,FALSE)</f>
        <v>0</v>
      </c>
      <c r="AR1689" s="825">
        <f>HLOOKUP(AR1685,'2. LRAMVA Threshold'!$B$42:$Q$60,19,FALSE)</f>
        <v>0</v>
      </c>
      <c r="AS1689" s="438"/>
    </row>
    <row r="1690" spans="1:45" ht="15">
      <c r="B1690" s="390"/>
      <c r="C1690" s="330"/>
      <c r="D1690" s="331"/>
      <c r="E1690" s="331"/>
      <c r="F1690" s="331"/>
      <c r="G1690" s="331"/>
      <c r="H1690" s="331"/>
      <c r="I1690" s="331"/>
      <c r="J1690" s="331"/>
      <c r="K1690" s="331"/>
      <c r="L1690" s="331"/>
      <c r="M1690" s="331"/>
      <c r="N1690" s="331"/>
      <c r="O1690" s="331"/>
      <c r="P1690" s="331"/>
      <c r="Q1690" s="331"/>
      <c r="R1690" s="332"/>
      <c r="S1690" s="331"/>
      <c r="T1690" s="331"/>
      <c r="U1690" s="331"/>
      <c r="V1690" s="333"/>
      <c r="W1690" s="333"/>
      <c r="X1690" s="333"/>
      <c r="Y1690" s="333"/>
      <c r="Z1690" s="331"/>
      <c r="AA1690" s="331"/>
      <c r="AB1690" s="331"/>
      <c r="AC1690" s="331"/>
      <c r="AD1690" s="331"/>
      <c r="AE1690" s="432"/>
      <c r="AF1690" s="432"/>
      <c r="AG1690" s="432"/>
      <c r="AH1690" s="432"/>
      <c r="AI1690" s="432"/>
      <c r="AJ1690" s="432"/>
      <c r="AK1690" s="432"/>
      <c r="AL1690" s="395"/>
      <c r="AM1690" s="395"/>
      <c r="AN1690" s="395"/>
      <c r="AO1690" s="395"/>
      <c r="AP1690" s="395"/>
      <c r="AQ1690" s="395"/>
      <c r="AR1690" s="395"/>
      <c r="AS1690" s="396"/>
    </row>
    <row r="1691" spans="1:45" ht="15">
      <c r="B1691" s="321" t="s">
        <v>729</v>
      </c>
      <c r="C1691" s="335"/>
      <c r="D1691" s="335"/>
      <c r="E1691" s="372"/>
      <c r="F1691" s="372"/>
      <c r="G1691" s="372"/>
      <c r="H1691" s="372"/>
      <c r="I1691" s="372"/>
      <c r="J1691" s="372"/>
      <c r="K1691" s="372"/>
      <c r="L1691" s="372"/>
      <c r="M1691" s="372"/>
      <c r="N1691" s="372"/>
      <c r="O1691" s="372"/>
      <c r="P1691" s="372"/>
      <c r="Q1691" s="372"/>
      <c r="R1691" s="288"/>
      <c r="S1691" s="337"/>
      <c r="T1691" s="337"/>
      <c r="U1691" s="337"/>
      <c r="V1691" s="336"/>
      <c r="W1691" s="336"/>
      <c r="X1691" s="336"/>
      <c r="Y1691" s="336"/>
      <c r="Z1691" s="337"/>
      <c r="AA1691" s="337"/>
      <c r="AB1691" s="337"/>
      <c r="AC1691" s="337"/>
      <c r="AD1691" s="337"/>
      <c r="AE1691" s="817">
        <f>HLOOKUP(AE35,'3.  Distribution Rates'!$C$122:$P$135,14,FALSE)</f>
        <v>0</v>
      </c>
      <c r="AF1691" s="817">
        <f>HLOOKUP(AF35,'3.  Distribution Rates'!$C$122:$P$135,14,FALSE)</f>
        <v>1.1599999999999999E-2</v>
      </c>
      <c r="AG1691" s="338">
        <f>HLOOKUP(AG35,'3.  Distribution Rates'!$C$122:$P$135,14,FALSE)</f>
        <v>2.3698000000000001</v>
      </c>
      <c r="AH1691" s="338">
        <f>HLOOKUP(AH35,'3.  Distribution Rates'!$C$122:$P$135,14,FALSE)</f>
        <v>13.4847</v>
      </c>
      <c r="AI1691" s="338">
        <f>HLOOKUP(AI35,'3.  Distribution Rates'!$C$122:$P$135,14,FALSE)</f>
        <v>0</v>
      </c>
      <c r="AJ1691" s="338">
        <f>HLOOKUP(AJ35,'3.  Distribution Rates'!$C$122:$P$135,14,FALSE)</f>
        <v>0</v>
      </c>
      <c r="AK1691" s="338">
        <f>HLOOKUP(AK35,'3.  Distribution Rates'!$C$122:$P$135,14,FALSE)</f>
        <v>0</v>
      </c>
      <c r="AL1691" s="338">
        <f>HLOOKUP(AL35,'3.  Distribution Rates'!$C$122:$P$135,14,FALSE)</f>
        <v>0</v>
      </c>
      <c r="AM1691" s="338">
        <f>HLOOKUP(AM35,'3.  Distribution Rates'!$C$122:$P$135,14,FALSE)</f>
        <v>0</v>
      </c>
      <c r="AN1691" s="338">
        <f>HLOOKUP(AN35,'3.  Distribution Rates'!$C$122:$P$135,14,FALSE)</f>
        <v>0</v>
      </c>
      <c r="AO1691" s="338">
        <f>HLOOKUP(AO35,'3.  Distribution Rates'!$C$122:$P$135,14,FALSE)</f>
        <v>0</v>
      </c>
      <c r="AP1691" s="338">
        <f>HLOOKUP(AP35,'3.  Distribution Rates'!$C$122:$P$135,14,FALSE)</f>
        <v>0</v>
      </c>
      <c r="AQ1691" s="338">
        <f>HLOOKUP(AQ35,'3.  Distribution Rates'!$C$122:$P$135,14,FALSE)</f>
        <v>0</v>
      </c>
      <c r="AR1691" s="338">
        <f>HLOOKUP(AR35,'3.  Distribution Rates'!$C$122:$P$135,14,FALSE)</f>
        <v>0</v>
      </c>
      <c r="AS1691" s="440"/>
    </row>
    <row r="1692" spans="1:45" ht="15">
      <c r="B1692" s="321" t="s">
        <v>805</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LRAM'!AM150*AE1691</f>
        <v>0</v>
      </c>
      <c r="AF1692" s="374">
        <f>'4.  2011-2014 LRAM'!AN150*AF1691</f>
        <v>0</v>
      </c>
      <c r="AG1692" s="374">
        <f>'4.  2011-2014 LRAM'!AO150*AG1691</f>
        <v>0</v>
      </c>
      <c r="AH1692" s="374">
        <f>'4.  2011-2014 LRAM'!AP150*AH1691</f>
        <v>0</v>
      </c>
      <c r="AI1692" s="374">
        <f>'4.  2011-2014 LRAM'!AQ150*AI1691</f>
        <v>0</v>
      </c>
      <c r="AJ1692" s="374">
        <f>'4.  2011-2014 LRAM'!AR150*AJ1691</f>
        <v>0</v>
      </c>
      <c r="AK1692" s="374">
        <f>'4.  2011-2014 LRAM'!AS150*AK1691</f>
        <v>0</v>
      </c>
      <c r="AL1692" s="374">
        <f>'4.  2011-2014 LRAM'!AT150*AL1691</f>
        <v>0</v>
      </c>
      <c r="AM1692" s="374">
        <f>'4.  2011-2014 LRAM'!AU150*AM1691</f>
        <v>0</v>
      </c>
      <c r="AN1692" s="374">
        <f>'4.  2011-2014 LRAM'!AV150*AN1691</f>
        <v>0</v>
      </c>
      <c r="AO1692" s="374">
        <f>'4.  2011-2014 LRAM'!AW150*AO1691</f>
        <v>0</v>
      </c>
      <c r="AP1692" s="374">
        <f>'4.  2011-2014 LRAM'!AX150*AP1691</f>
        <v>0</v>
      </c>
      <c r="AQ1692" s="374">
        <f>'4.  2011-2014 LRAM'!AY150*AQ1691</f>
        <v>0</v>
      </c>
      <c r="AR1692" s="374">
        <f>'4.  2011-2014 LRAM'!AZ150*AR1691</f>
        <v>0</v>
      </c>
      <c r="AS1692" s="615">
        <f>SUM(AE1692:AR1692)</f>
        <v>0</v>
      </c>
    </row>
    <row r="1693" spans="1:45" ht="15">
      <c r="B1693" s="321" t="s">
        <v>806</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LRAM'!AM289*AE1691</f>
        <v>0</v>
      </c>
      <c r="AF1693" s="374">
        <f>'4.  2011-2014 LRAM'!AN289*AF1691</f>
        <v>0</v>
      </c>
      <c r="AG1693" s="374">
        <f>'4.  2011-2014 LRAM'!AO289*AG1691</f>
        <v>0</v>
      </c>
      <c r="AH1693" s="374">
        <f>'4.  2011-2014 LRAM'!AP289*AH1691</f>
        <v>0</v>
      </c>
      <c r="AI1693" s="374">
        <f>'4.  2011-2014 LRAM'!AQ289*AI1691</f>
        <v>0</v>
      </c>
      <c r="AJ1693" s="374">
        <f>'4.  2011-2014 LRAM'!AR289*AJ1691</f>
        <v>0</v>
      </c>
      <c r="AK1693" s="374">
        <f>'4.  2011-2014 LRAM'!AS289*AK1691</f>
        <v>0</v>
      </c>
      <c r="AL1693" s="374">
        <f>'4.  2011-2014 LRAM'!AT289*AL1691</f>
        <v>0</v>
      </c>
      <c r="AM1693" s="374">
        <f>'4.  2011-2014 LRAM'!AU289*AM1691</f>
        <v>0</v>
      </c>
      <c r="AN1693" s="374">
        <f>'4.  2011-2014 LRAM'!AV289*AN1691</f>
        <v>0</v>
      </c>
      <c r="AO1693" s="374">
        <f>'4.  2011-2014 LRAM'!AW289*AO1691</f>
        <v>0</v>
      </c>
      <c r="AP1693" s="374">
        <f>'4.  2011-2014 LRAM'!AX289*AP1691</f>
        <v>0</v>
      </c>
      <c r="AQ1693" s="374">
        <f>'4.  2011-2014 LRAM'!AY289*AQ1691</f>
        <v>0</v>
      </c>
      <c r="AR1693" s="374">
        <f>'4.  2011-2014 LRAM'!AZ289*AR1691</f>
        <v>0</v>
      </c>
      <c r="AS1693" s="615">
        <f>SUM(AE1693:AR1693)</f>
        <v>0</v>
      </c>
    </row>
    <row r="1694" spans="1:45" ht="15">
      <c r="B1694" s="321" t="s">
        <v>807</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LRAM'!AM425*AE1691</f>
        <v>0</v>
      </c>
      <c r="AF1694" s="374">
        <f>'4.  2011-2014 LRAM'!AN425*AF1691</f>
        <v>0</v>
      </c>
      <c r="AG1694" s="374">
        <f>'4.  2011-2014 LRAM'!AO425*AG1691</f>
        <v>0</v>
      </c>
      <c r="AH1694" s="374">
        <f>'4.  2011-2014 LRAM'!AP425*AH1691</f>
        <v>0</v>
      </c>
      <c r="AI1694" s="374">
        <f>'4.  2011-2014 LRAM'!AQ425*AI1691</f>
        <v>0</v>
      </c>
      <c r="AJ1694" s="374">
        <f>'4.  2011-2014 LRAM'!AR425*AJ1691</f>
        <v>0</v>
      </c>
      <c r="AK1694" s="374">
        <f>'4.  2011-2014 LRAM'!AS425*AK1691</f>
        <v>0</v>
      </c>
      <c r="AL1694" s="374">
        <f>'4.  2011-2014 LRAM'!AT425*AL1691</f>
        <v>0</v>
      </c>
      <c r="AM1694" s="374">
        <f>'4.  2011-2014 LRAM'!AU425*AM1691</f>
        <v>0</v>
      </c>
      <c r="AN1694" s="374">
        <f>'4.  2011-2014 LRAM'!AV425*AN1691</f>
        <v>0</v>
      </c>
      <c r="AO1694" s="374">
        <f>'4.  2011-2014 LRAM'!AW425*AO1691</f>
        <v>0</v>
      </c>
      <c r="AP1694" s="374">
        <f>'4.  2011-2014 LRAM'!AX425*AP1691</f>
        <v>0</v>
      </c>
      <c r="AQ1694" s="374">
        <f>'4.  2011-2014 LRAM'!AY425*AQ1691</f>
        <v>0</v>
      </c>
      <c r="AR1694" s="374">
        <f>'4.  2011-2014 LRAM'!AZ425*AR1691</f>
        <v>0</v>
      </c>
      <c r="AS1694" s="615">
        <f>SUM(AE1694:AR1694)</f>
        <v>0</v>
      </c>
    </row>
    <row r="1695" spans="1:45" ht="15">
      <c r="B1695" s="321" t="s">
        <v>808</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LRAM'!AM562*AE1691</f>
        <v>0</v>
      </c>
      <c r="AF1695" s="374">
        <f>'4.  2011-2014 LRAM'!AN562*AF1691</f>
        <v>0</v>
      </c>
      <c r="AG1695" s="374">
        <f>'4.  2011-2014 LRAM'!AO562*AG1691</f>
        <v>0</v>
      </c>
      <c r="AH1695" s="374">
        <f>'4.  2011-2014 LRAM'!AP562*AH1691</f>
        <v>0</v>
      </c>
      <c r="AI1695" s="374">
        <f>'4.  2011-2014 LRAM'!AQ562*AI1691</f>
        <v>0</v>
      </c>
      <c r="AJ1695" s="374">
        <f>'4.  2011-2014 LRAM'!AR562*AJ1691</f>
        <v>0</v>
      </c>
      <c r="AK1695" s="374">
        <f>'4.  2011-2014 LRAM'!AS562*AK1691</f>
        <v>0</v>
      </c>
      <c r="AL1695" s="374">
        <f>'4.  2011-2014 LRAM'!AT562*AL1691</f>
        <v>0</v>
      </c>
      <c r="AM1695" s="374">
        <f>'4.  2011-2014 LRAM'!AU562*AM1691</f>
        <v>0</v>
      </c>
      <c r="AN1695" s="374">
        <f>'4.  2011-2014 LRAM'!AV562*AN1691</f>
        <v>0</v>
      </c>
      <c r="AO1695" s="374">
        <f>'4.  2011-2014 LRAM'!AW562*AO1691</f>
        <v>0</v>
      </c>
      <c r="AP1695" s="374">
        <f>'4.  2011-2014 LRAM'!AX562*AP1691</f>
        <v>0</v>
      </c>
      <c r="AQ1695" s="374">
        <f>'4.  2011-2014 LRAM'!AY562*AQ1691</f>
        <v>0</v>
      </c>
      <c r="AR1695" s="374">
        <f>'4.  2011-2014 LRAM'!AZ562*AR1691</f>
        <v>0</v>
      </c>
      <c r="AS1695" s="615">
        <f t="shared" ref="AS1695:AS1704" si="3659">SUM(AE1695:AR1695)</f>
        <v>0</v>
      </c>
    </row>
    <row r="1696" spans="1:45" ht="15">
      <c r="B1696" s="321" t="s">
        <v>809</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60">AE219*AE1691</f>
        <v>0</v>
      </c>
      <c r="AF1696" s="374">
        <f t="shared" si="3660"/>
        <v>0</v>
      </c>
      <c r="AG1696" s="374">
        <f t="shared" si="3660"/>
        <v>0</v>
      </c>
      <c r="AH1696" s="374">
        <f t="shared" si="3660"/>
        <v>0</v>
      </c>
      <c r="AI1696" s="374">
        <f t="shared" si="3660"/>
        <v>0</v>
      </c>
      <c r="AJ1696" s="374">
        <f t="shared" si="3660"/>
        <v>0</v>
      </c>
      <c r="AK1696" s="374">
        <f t="shared" si="3660"/>
        <v>0</v>
      </c>
      <c r="AL1696" s="374">
        <f t="shared" si="3660"/>
        <v>0</v>
      </c>
      <c r="AM1696" s="374">
        <f t="shared" si="3660"/>
        <v>0</v>
      </c>
      <c r="AN1696" s="374">
        <f t="shared" si="3660"/>
        <v>0</v>
      </c>
      <c r="AO1696" s="374">
        <f t="shared" si="3660"/>
        <v>0</v>
      </c>
      <c r="AP1696" s="374">
        <f t="shared" si="3660"/>
        <v>0</v>
      </c>
      <c r="AQ1696" s="374">
        <f t="shared" si="3660"/>
        <v>0</v>
      </c>
      <c r="AR1696" s="374">
        <f t="shared" si="3660"/>
        <v>0</v>
      </c>
      <c r="AS1696" s="615">
        <f t="shared" si="3659"/>
        <v>0</v>
      </c>
    </row>
    <row r="1697" spans="2:45" ht="15">
      <c r="B1697" s="321" t="s">
        <v>810</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61">AE409*AE1691</f>
        <v>0</v>
      </c>
      <c r="AF1697" s="374">
        <f t="shared" si="3661"/>
        <v>0</v>
      </c>
      <c r="AG1697" s="374">
        <f t="shared" si="3661"/>
        <v>0</v>
      </c>
      <c r="AH1697" s="374">
        <f t="shared" si="3661"/>
        <v>0</v>
      </c>
      <c r="AI1697" s="374">
        <f t="shared" si="3661"/>
        <v>0</v>
      </c>
      <c r="AJ1697" s="374">
        <f t="shared" si="3661"/>
        <v>0</v>
      </c>
      <c r="AK1697" s="374">
        <f t="shared" si="3661"/>
        <v>0</v>
      </c>
      <c r="AL1697" s="374">
        <f t="shared" si="3661"/>
        <v>0</v>
      </c>
      <c r="AM1697" s="374">
        <f t="shared" si="3661"/>
        <v>0</v>
      </c>
      <c r="AN1697" s="374">
        <f t="shared" si="3661"/>
        <v>0</v>
      </c>
      <c r="AO1697" s="374">
        <f t="shared" si="3661"/>
        <v>0</v>
      </c>
      <c r="AP1697" s="374">
        <f t="shared" si="3661"/>
        <v>0</v>
      </c>
      <c r="AQ1697" s="374">
        <f t="shared" si="3661"/>
        <v>0</v>
      </c>
      <c r="AR1697" s="374">
        <f t="shared" si="3661"/>
        <v>0</v>
      </c>
      <c r="AS1697" s="615">
        <f t="shared" si="3659"/>
        <v>0</v>
      </c>
    </row>
    <row r="1698" spans="2:45" ht="15">
      <c r="B1698" s="321" t="s">
        <v>811</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62">AE602*AE1691</f>
        <v>0</v>
      </c>
      <c r="AF1698" s="374">
        <f t="shared" si="3662"/>
        <v>0</v>
      </c>
      <c r="AG1698" s="374">
        <f t="shared" si="3662"/>
        <v>0</v>
      </c>
      <c r="AH1698" s="374">
        <f t="shared" si="3662"/>
        <v>0</v>
      </c>
      <c r="AI1698" s="374">
        <f t="shared" si="3662"/>
        <v>0</v>
      </c>
      <c r="AJ1698" s="374">
        <f t="shared" si="3662"/>
        <v>0</v>
      </c>
      <c r="AK1698" s="374">
        <f t="shared" si="3662"/>
        <v>0</v>
      </c>
      <c r="AL1698" s="374">
        <f t="shared" si="3662"/>
        <v>0</v>
      </c>
      <c r="AM1698" s="374">
        <f t="shared" si="3662"/>
        <v>0</v>
      </c>
      <c r="AN1698" s="374">
        <f t="shared" si="3662"/>
        <v>0</v>
      </c>
      <c r="AO1698" s="374">
        <f t="shared" si="3662"/>
        <v>0</v>
      </c>
      <c r="AP1698" s="374">
        <f t="shared" si="3662"/>
        <v>0</v>
      </c>
      <c r="AQ1698" s="374">
        <f t="shared" si="3662"/>
        <v>0</v>
      </c>
      <c r="AR1698" s="374">
        <f t="shared" si="3662"/>
        <v>0</v>
      </c>
      <c r="AS1698" s="615">
        <f t="shared" si="3659"/>
        <v>0</v>
      </c>
    </row>
    <row r="1699" spans="2:45" ht="15">
      <c r="B1699" s="321" t="s">
        <v>812</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63">AE792*AE1691</f>
        <v>0</v>
      </c>
      <c r="AF1699" s="374">
        <f t="shared" si="3663"/>
        <v>0</v>
      </c>
      <c r="AG1699" s="374">
        <f t="shared" si="3663"/>
        <v>0</v>
      </c>
      <c r="AH1699" s="374">
        <f t="shared" si="3663"/>
        <v>0</v>
      </c>
      <c r="AI1699" s="374">
        <f t="shared" si="3663"/>
        <v>0</v>
      </c>
      <c r="AJ1699" s="374">
        <f t="shared" si="3663"/>
        <v>0</v>
      </c>
      <c r="AK1699" s="374">
        <f t="shared" si="3663"/>
        <v>0</v>
      </c>
      <c r="AL1699" s="374">
        <f t="shared" si="3663"/>
        <v>0</v>
      </c>
      <c r="AM1699" s="374">
        <f t="shared" si="3663"/>
        <v>0</v>
      </c>
      <c r="AN1699" s="374">
        <f t="shared" si="3663"/>
        <v>0</v>
      </c>
      <c r="AO1699" s="374">
        <f t="shared" si="3663"/>
        <v>0</v>
      </c>
      <c r="AP1699" s="374">
        <f t="shared" si="3663"/>
        <v>0</v>
      </c>
      <c r="AQ1699" s="374">
        <f t="shared" si="3663"/>
        <v>0</v>
      </c>
      <c r="AR1699" s="374">
        <f t="shared" si="3663"/>
        <v>0</v>
      </c>
      <c r="AS1699" s="615">
        <f t="shared" si="3659"/>
        <v>0</v>
      </c>
    </row>
    <row r="1700" spans="2:45" ht="15">
      <c r="B1700" s="321" t="s">
        <v>813</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64">AE987*AE1691</f>
        <v>0</v>
      </c>
      <c r="AF1700" s="374">
        <f t="shared" si="3664"/>
        <v>0</v>
      </c>
      <c r="AG1700" s="374">
        <f t="shared" si="3664"/>
        <v>0</v>
      </c>
      <c r="AH1700" s="374">
        <f t="shared" si="3664"/>
        <v>0</v>
      </c>
      <c r="AI1700" s="374">
        <f t="shared" si="3664"/>
        <v>0</v>
      </c>
      <c r="AJ1700" s="374">
        <f t="shared" si="3664"/>
        <v>0</v>
      </c>
      <c r="AK1700" s="374">
        <f t="shared" si="3664"/>
        <v>0</v>
      </c>
      <c r="AL1700" s="374">
        <f t="shared" si="3664"/>
        <v>0</v>
      </c>
      <c r="AM1700" s="374">
        <f t="shared" si="3664"/>
        <v>0</v>
      </c>
      <c r="AN1700" s="374">
        <f t="shared" si="3664"/>
        <v>0</v>
      </c>
      <c r="AO1700" s="374">
        <f t="shared" si="3664"/>
        <v>0</v>
      </c>
      <c r="AP1700" s="374">
        <f t="shared" si="3664"/>
        <v>0</v>
      </c>
      <c r="AQ1700" s="374">
        <f t="shared" si="3664"/>
        <v>0</v>
      </c>
      <c r="AR1700" s="374">
        <f t="shared" si="3664"/>
        <v>0</v>
      </c>
      <c r="AS1700" s="615">
        <f t="shared" si="3659"/>
        <v>0</v>
      </c>
    </row>
    <row r="1701" spans="2:45" ht="15">
      <c r="B1701" s="321" t="s">
        <v>814</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665">AE1182*AE1691</f>
        <v>0</v>
      </c>
      <c r="AF1701" s="374">
        <f t="shared" si="3665"/>
        <v>0</v>
      </c>
      <c r="AG1701" s="374">
        <f t="shared" si="3665"/>
        <v>0</v>
      </c>
      <c r="AH1701" s="374">
        <f t="shared" si="3665"/>
        <v>0</v>
      </c>
      <c r="AI1701" s="374">
        <f t="shared" si="3665"/>
        <v>0</v>
      </c>
      <c r="AJ1701" s="374">
        <f t="shared" si="3665"/>
        <v>0</v>
      </c>
      <c r="AK1701" s="374">
        <f t="shared" si="3665"/>
        <v>0</v>
      </c>
      <c r="AL1701" s="374">
        <f t="shared" si="3665"/>
        <v>0</v>
      </c>
      <c r="AM1701" s="374">
        <f t="shared" si="3665"/>
        <v>0</v>
      </c>
      <c r="AN1701" s="374">
        <f t="shared" si="3665"/>
        <v>0</v>
      </c>
      <c r="AO1701" s="374">
        <f t="shared" si="3665"/>
        <v>0</v>
      </c>
      <c r="AP1701" s="374">
        <f t="shared" si="3665"/>
        <v>0</v>
      </c>
      <c r="AQ1701" s="374">
        <f t="shared" si="3665"/>
        <v>0</v>
      </c>
      <c r="AR1701" s="374">
        <f t="shared" si="3665"/>
        <v>0</v>
      </c>
      <c r="AS1701" s="615">
        <f t="shared" si="3659"/>
        <v>0</v>
      </c>
    </row>
    <row r="1702" spans="2:45" ht="15">
      <c r="B1702" s="321" t="s">
        <v>815</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666">AE1377*AE1691</f>
        <v>0</v>
      </c>
      <c r="AF1702" s="374">
        <f t="shared" si="3666"/>
        <v>0</v>
      </c>
      <c r="AG1702" s="374">
        <f t="shared" si="3666"/>
        <v>0</v>
      </c>
      <c r="AH1702" s="374">
        <f t="shared" si="3666"/>
        <v>0</v>
      </c>
      <c r="AI1702" s="374">
        <f t="shared" si="3666"/>
        <v>0</v>
      </c>
      <c r="AJ1702" s="374">
        <f t="shared" si="3666"/>
        <v>0</v>
      </c>
      <c r="AK1702" s="374">
        <f t="shared" si="3666"/>
        <v>0</v>
      </c>
      <c r="AL1702" s="374">
        <f t="shared" si="3666"/>
        <v>0</v>
      </c>
      <c r="AM1702" s="374">
        <f t="shared" si="3666"/>
        <v>0</v>
      </c>
      <c r="AN1702" s="374">
        <f t="shared" si="3666"/>
        <v>0</v>
      </c>
      <c r="AO1702" s="374">
        <f t="shared" si="3666"/>
        <v>0</v>
      </c>
      <c r="AP1702" s="374">
        <f t="shared" si="3666"/>
        <v>0</v>
      </c>
      <c r="AQ1702" s="374">
        <f t="shared" si="3666"/>
        <v>0</v>
      </c>
      <c r="AR1702" s="374">
        <f t="shared" si="3666"/>
        <v>0</v>
      </c>
      <c r="AS1702" s="615">
        <f t="shared" si="3659"/>
        <v>0</v>
      </c>
    </row>
    <row r="1703" spans="2:45" ht="15">
      <c r="B1703" s="321" t="s">
        <v>816</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667">AE1571*AE1691</f>
        <v>0</v>
      </c>
      <c r="AF1703" s="374">
        <f t="shared" si="3667"/>
        <v>0</v>
      </c>
      <c r="AG1703" s="374">
        <f t="shared" si="3667"/>
        <v>0</v>
      </c>
      <c r="AH1703" s="374">
        <f t="shared" si="3667"/>
        <v>0</v>
      </c>
      <c r="AI1703" s="374">
        <f t="shared" si="3667"/>
        <v>0</v>
      </c>
      <c r="AJ1703" s="374">
        <f t="shared" si="3667"/>
        <v>0</v>
      </c>
      <c r="AK1703" s="374">
        <f t="shared" si="3667"/>
        <v>0</v>
      </c>
      <c r="AL1703" s="374">
        <f t="shared" si="3667"/>
        <v>0</v>
      </c>
      <c r="AM1703" s="374">
        <f t="shared" si="3667"/>
        <v>0</v>
      </c>
      <c r="AN1703" s="374">
        <f t="shared" si="3667"/>
        <v>0</v>
      </c>
      <c r="AO1703" s="374">
        <f t="shared" si="3667"/>
        <v>0</v>
      </c>
      <c r="AP1703" s="374">
        <f t="shared" si="3667"/>
        <v>0</v>
      </c>
      <c r="AQ1703" s="374">
        <f t="shared" si="3667"/>
        <v>0</v>
      </c>
      <c r="AR1703" s="374">
        <f t="shared" si="3667"/>
        <v>0</v>
      </c>
      <c r="AS1703" s="615">
        <f t="shared" si="3659"/>
        <v>0</v>
      </c>
    </row>
    <row r="1704" spans="2:45" ht="15.6">
      <c r="B1704" s="346" t="s">
        <v>894</v>
      </c>
      <c r="C1704" s="342"/>
      <c r="D1704" s="333"/>
      <c r="E1704" s="331"/>
      <c r="F1704" s="331"/>
      <c r="G1704" s="331"/>
      <c r="H1704" s="331"/>
      <c r="I1704" s="331"/>
      <c r="J1704" s="331"/>
      <c r="K1704" s="331"/>
      <c r="L1704" s="331"/>
      <c r="M1704" s="331"/>
      <c r="N1704" s="331"/>
      <c r="O1704" s="331"/>
      <c r="P1704" s="331"/>
      <c r="Q1704" s="331"/>
      <c r="R1704" s="297"/>
      <c r="S1704" s="331"/>
      <c r="T1704" s="331"/>
      <c r="U1704" s="331"/>
      <c r="V1704" s="333"/>
      <c r="W1704" s="333"/>
      <c r="X1704" s="333"/>
      <c r="Y1704" s="333"/>
      <c r="Z1704" s="331"/>
      <c r="AA1704" s="331"/>
      <c r="AB1704" s="331"/>
      <c r="AC1704" s="331"/>
      <c r="AD1704" s="331"/>
      <c r="AE1704" s="343">
        <f>SUM(AE1692:AE1703)</f>
        <v>0</v>
      </c>
      <c r="AF1704" s="343">
        <f t="shared" ref="AF1704:AR1704" si="3668">SUM(AF1692:AF1703)</f>
        <v>0</v>
      </c>
      <c r="AG1704" s="343">
        <f t="shared" si="3668"/>
        <v>0</v>
      </c>
      <c r="AH1704" s="343">
        <f t="shared" si="3668"/>
        <v>0</v>
      </c>
      <c r="AI1704" s="343">
        <f t="shared" si="3668"/>
        <v>0</v>
      </c>
      <c r="AJ1704" s="343">
        <f t="shared" si="3668"/>
        <v>0</v>
      </c>
      <c r="AK1704" s="343">
        <f t="shared" si="3668"/>
        <v>0</v>
      </c>
      <c r="AL1704" s="343">
        <f t="shared" si="3668"/>
        <v>0</v>
      </c>
      <c r="AM1704" s="343">
        <f t="shared" si="3668"/>
        <v>0</v>
      </c>
      <c r="AN1704" s="343">
        <f t="shared" si="3668"/>
        <v>0</v>
      </c>
      <c r="AO1704" s="343">
        <f t="shared" si="3668"/>
        <v>0</v>
      </c>
      <c r="AP1704" s="343">
        <f t="shared" si="3668"/>
        <v>0</v>
      </c>
      <c r="AQ1704" s="343">
        <f t="shared" si="3668"/>
        <v>0</v>
      </c>
      <c r="AR1704" s="343">
        <f t="shared" si="3668"/>
        <v>0</v>
      </c>
      <c r="AS1704" s="403">
        <f t="shared" si="3659"/>
        <v>0</v>
      </c>
    </row>
    <row r="1705" spans="2:45" ht="15.6">
      <c r="B1705" s="346" t="s">
        <v>895</v>
      </c>
      <c r="C1705" s="342"/>
      <c r="D1705" s="347"/>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4">
        <f>AE1689*AE1691</f>
        <v>0</v>
      </c>
      <c r="AF1705" s="344">
        <f t="shared" ref="AF1705:AR1705" si="3669">AF1689*AF1691</f>
        <v>0</v>
      </c>
      <c r="AG1705" s="344">
        <f t="shared" si="3669"/>
        <v>0</v>
      </c>
      <c r="AH1705" s="344">
        <f t="shared" si="3669"/>
        <v>0</v>
      </c>
      <c r="AI1705" s="344">
        <f t="shared" si="3669"/>
        <v>0</v>
      </c>
      <c r="AJ1705" s="344">
        <f t="shared" si="3669"/>
        <v>0</v>
      </c>
      <c r="AK1705" s="344">
        <f t="shared" si="3669"/>
        <v>0</v>
      </c>
      <c r="AL1705" s="344">
        <f t="shared" si="3669"/>
        <v>0</v>
      </c>
      <c r="AM1705" s="344">
        <f t="shared" si="3669"/>
        <v>0</v>
      </c>
      <c r="AN1705" s="344">
        <f t="shared" si="3669"/>
        <v>0</v>
      </c>
      <c r="AO1705" s="344">
        <f t="shared" si="3669"/>
        <v>0</v>
      </c>
      <c r="AP1705" s="344">
        <f t="shared" si="3669"/>
        <v>0</v>
      </c>
      <c r="AQ1705" s="344">
        <f t="shared" si="3669"/>
        <v>0</v>
      </c>
      <c r="AR1705" s="344">
        <f t="shared" si="3669"/>
        <v>0</v>
      </c>
      <c r="AS1705" s="403">
        <f>SUM(AE1705:AR1705)</f>
        <v>0</v>
      </c>
    </row>
    <row r="1706" spans="2:45" ht="15.6">
      <c r="B1706" s="346" t="s">
        <v>896</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47"/>
      <c r="W1706" s="347"/>
      <c r="X1706" s="347"/>
      <c r="Y1706" s="347"/>
      <c r="Z1706" s="331"/>
      <c r="AA1706" s="331"/>
      <c r="AB1706" s="331"/>
      <c r="AC1706" s="331"/>
      <c r="AD1706" s="331"/>
      <c r="AE1706" s="348"/>
      <c r="AF1706" s="348"/>
      <c r="AG1706" s="348"/>
      <c r="AH1706" s="348"/>
      <c r="AI1706" s="348"/>
      <c r="AJ1706" s="348"/>
      <c r="AK1706" s="348"/>
      <c r="AL1706" s="348"/>
      <c r="AM1706" s="348"/>
      <c r="AN1706" s="348"/>
      <c r="AO1706" s="348"/>
      <c r="AP1706" s="348"/>
      <c r="AQ1706" s="348"/>
      <c r="AR1706" s="348"/>
      <c r="AS1706" s="403">
        <f>AS1704-AS1705</f>
        <v>0</v>
      </c>
    </row>
    <row r="1707" spans="2:45" ht="15">
      <c r="B1707" s="377"/>
      <c r="C1707" s="441"/>
      <c r="D1707" s="441"/>
      <c r="E1707" s="442"/>
      <c r="F1707" s="442"/>
      <c r="G1707" s="442"/>
      <c r="H1707" s="442"/>
      <c r="I1707" s="442"/>
      <c r="J1707" s="442"/>
      <c r="K1707" s="442"/>
      <c r="L1707" s="442"/>
      <c r="M1707" s="442"/>
      <c r="N1707" s="442"/>
      <c r="O1707" s="442"/>
      <c r="P1707" s="442"/>
      <c r="Q1707" s="442"/>
      <c r="R1707" s="443"/>
      <c r="S1707" s="442"/>
      <c r="T1707" s="442"/>
      <c r="U1707" s="442"/>
      <c r="V1707" s="441"/>
      <c r="W1707" s="444"/>
      <c r="X1707" s="441"/>
      <c r="Y1707" s="441"/>
      <c r="Z1707" s="442"/>
      <c r="AA1707" s="442"/>
      <c r="AB1707" s="442"/>
      <c r="AC1707" s="442"/>
      <c r="AD1707" s="442"/>
      <c r="AE1707" s="445"/>
      <c r="AF1707" s="445"/>
      <c r="AG1707" s="445"/>
      <c r="AH1707" s="445"/>
      <c r="AI1707" s="445"/>
      <c r="AJ1707" s="445"/>
      <c r="AK1707" s="445"/>
      <c r="AL1707" s="445"/>
      <c r="AM1707" s="445"/>
      <c r="AN1707" s="445"/>
      <c r="AO1707" s="445"/>
      <c r="AP1707" s="445"/>
      <c r="AQ1707" s="445"/>
      <c r="AR1707" s="445"/>
      <c r="AS1707" s="382"/>
    </row>
  </sheetData>
  <sheetProtection formatCells="0" formatColumns="0" formatRows="0" insertColumns="0" insertRows="0" insertHyperlinks="0" deleteColumns="0" deleteRows="0" sort="0" autoFilter="0" pivotTables="0"/>
  <mergeCells count="87">
    <mergeCell ref="AE1684:AS1684"/>
    <mergeCell ref="B1684:B1685"/>
    <mergeCell ref="C1684:C1685"/>
    <mergeCell ref="Q1684:Q1685"/>
    <mergeCell ref="E1684:P1684"/>
    <mergeCell ref="S1684:AD1684"/>
    <mergeCell ref="AE1630:AS1630"/>
    <mergeCell ref="B1657:B1658"/>
    <mergeCell ref="C1657:C1658"/>
    <mergeCell ref="Q1657:Q1658"/>
    <mergeCell ref="AE1657:AS1657"/>
    <mergeCell ref="B1630:B1631"/>
    <mergeCell ref="C1630:C1631"/>
    <mergeCell ref="Q1630:Q1631"/>
    <mergeCell ref="E1630:P1630"/>
    <mergeCell ref="E1657:P1657"/>
    <mergeCell ref="S1657:AD1657"/>
    <mergeCell ref="S1630:AD1630"/>
    <mergeCell ref="AE1578:AS1578"/>
    <mergeCell ref="B1604:B1605"/>
    <mergeCell ref="C1604:C1605"/>
    <mergeCell ref="Q1604:Q1605"/>
    <mergeCell ref="AE1604:AS1604"/>
    <mergeCell ref="B1578:B1579"/>
    <mergeCell ref="C1578:C1579"/>
    <mergeCell ref="Q1578:Q1579"/>
    <mergeCell ref="E1578:P1578"/>
    <mergeCell ref="E1604:P1604"/>
    <mergeCell ref="S1578:AD1578"/>
    <mergeCell ref="S1604:AD1604"/>
    <mergeCell ref="AE1187:AS1187"/>
    <mergeCell ref="B1381:B1382"/>
    <mergeCell ref="C1381:C1382"/>
    <mergeCell ref="Q1381:Q1382"/>
    <mergeCell ref="AE1381:AS1381"/>
    <mergeCell ref="B1187:B1188"/>
    <mergeCell ref="C1187:C1188"/>
    <mergeCell ref="Q1187:Q1188"/>
    <mergeCell ref="E1187:P1187"/>
    <mergeCell ref="E1381:P1381"/>
    <mergeCell ref="S1187:AD1187"/>
    <mergeCell ref="S1381:AD1381"/>
    <mergeCell ref="AE607:AS607"/>
    <mergeCell ref="Q992:Q993"/>
    <mergeCell ref="B992:B993"/>
    <mergeCell ref="C992:C993"/>
    <mergeCell ref="E797:P797"/>
    <mergeCell ref="E992:P992"/>
    <mergeCell ref="AE992:AS992"/>
    <mergeCell ref="B797:B798"/>
    <mergeCell ref="C797:C798"/>
    <mergeCell ref="Q797:Q798"/>
    <mergeCell ref="AE797:AS797"/>
    <mergeCell ref="S607:AD607"/>
    <mergeCell ref="S797:AD797"/>
    <mergeCell ref="S992:AD992"/>
    <mergeCell ref="B607:B608"/>
    <mergeCell ref="C607:C608"/>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5:AD1575"/>
    <mergeCell ref="C22:AD22"/>
    <mergeCell ref="C21:AD21"/>
    <mergeCell ref="C20:AD20"/>
    <mergeCell ref="C19:AD19"/>
    <mergeCell ref="C414:C415"/>
    <mergeCell ref="S224:AD224"/>
    <mergeCell ref="Q607:Q608"/>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6" location="'5.  2015-2027 LRAM'!A1" display="Return to top" xr:uid="{00000000-0004-0000-0A00-000009000000}"/>
    <hyperlink ref="D991" location="'5.  2015-2020 LRAM'!A1" display="Return to top" xr:uid="{00000000-0004-0000-0A00-00000A000000}"/>
    <hyperlink ref="B1185"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6" location="'5.  2015-2020 LRAM'!A1" display="Return to top" xr:uid="{141C9DF9-F462-465C-8607-9E22DF653212}"/>
    <hyperlink ref="D1380" location="'5.  2015-2020 LRAM'!A1" display="Return to top" xr:uid="{019149FC-4E2B-4E1F-8127-0F67A8621F66}"/>
    <hyperlink ref="D1603" location="'5.  2015-2020 LRAM'!A1" display="Return to top" xr:uid="{6EC8DA8E-6F1F-4C73-A137-6E5BB30C5B94}"/>
    <hyperlink ref="D1629" location="'5.  2015-2020 LRAM'!A1" display="Return to top" xr:uid="{31D5DA7B-CBF7-4225-982B-2FD4C5554E84}"/>
    <hyperlink ref="D1656" location="'5.  2015-2020 LRAM'!A1" display="Return to top" xr:uid="{278D811C-DEDB-43E0-A919-D4F625F1C6E5}"/>
    <hyperlink ref="D1683" location="'5.  2015-2020 LRAM'!A1" display="Return to top" xr:uid="{223528A0-8936-430C-B9FD-6493F6E71F79}"/>
    <hyperlink ref="D1577"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139" zoomScale="80" zoomScaleNormal="80" workbookViewId="0">
      <selection activeCell="B63" sqref="B63:B64"/>
    </sheetView>
  </sheetViews>
  <sheetFormatPr defaultColWidth="9" defaultRowHeight="14.4"/>
  <cols>
    <col min="1" max="1" width="4.6640625" style="12" customWidth="1"/>
    <col min="2" max="2" width="19.6640625" style="11" customWidth="1"/>
    <col min="3" max="3" width="31" style="12" customWidth="1"/>
    <col min="4" max="4" width="5" style="12" customWidth="1"/>
    <col min="5" max="5" width="14.21875" style="12" customWidth="1"/>
    <col min="6" max="6" width="15" style="12" customWidth="1"/>
    <col min="7" max="7" width="11.3320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640625" style="12" customWidth="1"/>
    <col min="17" max="17" width="14" style="12" customWidth="1"/>
    <col min="18" max="18" width="15.6640625" style="12" customWidth="1"/>
    <col min="19" max="19" width="14" style="12" customWidth="1"/>
    <col min="20" max="22" width="15" style="12" customWidth="1"/>
    <col min="23" max="23" width="13.3320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991" t="s">
        <v>640</v>
      </c>
      <c r="D8" s="991"/>
      <c r="E8" s="991"/>
      <c r="F8" s="991"/>
      <c r="G8" s="991"/>
      <c r="H8" s="991"/>
      <c r="I8" s="991"/>
      <c r="J8" s="991"/>
      <c r="K8" s="991"/>
      <c r="L8" s="991"/>
      <c r="M8" s="991"/>
      <c r="N8" s="991"/>
      <c r="O8" s="991"/>
      <c r="P8" s="991"/>
      <c r="Q8" s="991"/>
      <c r="R8" s="991"/>
      <c r="S8" s="991"/>
      <c r="T8" s="103"/>
      <c r="U8" s="103"/>
      <c r="V8" s="103"/>
      <c r="W8" s="103"/>
    </row>
    <row r="9" spans="1:28" s="9" customFormat="1" ht="47.1" customHeight="1">
      <c r="B9" s="55"/>
      <c r="C9" s="943" t="s">
        <v>651</v>
      </c>
      <c r="D9" s="943"/>
      <c r="E9" s="943"/>
      <c r="F9" s="943"/>
      <c r="G9" s="943"/>
      <c r="H9" s="943"/>
      <c r="I9" s="943"/>
      <c r="J9" s="943"/>
      <c r="K9" s="943"/>
      <c r="L9" s="943"/>
      <c r="M9" s="943"/>
      <c r="N9" s="943"/>
      <c r="O9" s="943"/>
      <c r="P9" s="943"/>
      <c r="Q9" s="943"/>
      <c r="R9" s="943"/>
      <c r="S9" s="943"/>
      <c r="T9" s="103"/>
      <c r="U9" s="103"/>
      <c r="V9" s="103"/>
      <c r="W9" s="103"/>
    </row>
    <row r="10" spans="1:28" s="9" customFormat="1" ht="38.1" customHeight="1">
      <c r="B10" s="86"/>
      <c r="C10" s="966" t="s">
        <v>652</v>
      </c>
      <c r="D10" s="943"/>
      <c r="E10" s="943"/>
      <c r="F10" s="943"/>
      <c r="G10" s="943"/>
      <c r="H10" s="943"/>
      <c r="I10" s="943"/>
      <c r="J10" s="943"/>
      <c r="K10" s="943"/>
      <c r="L10" s="943"/>
      <c r="M10" s="943"/>
      <c r="N10" s="943"/>
      <c r="O10" s="943"/>
      <c r="P10" s="943"/>
      <c r="Q10" s="943"/>
      <c r="R10" s="943"/>
      <c r="S10" s="943"/>
      <c r="T10" s="86"/>
      <c r="U10" s="86"/>
      <c r="V10" s="86"/>
    </row>
    <row r="11" spans="1:28" ht="32.549999999999997"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90" t="s">
        <v>235</v>
      </c>
      <c r="C12" s="990"/>
      <c r="D12" s="178"/>
      <c r="E12" s="179" t="s">
        <v>236</v>
      </c>
      <c r="F12" s="51"/>
      <c r="G12" s="51"/>
      <c r="H12" s="44"/>
      <c r="I12" s="51"/>
      <c r="K12" s="581"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 50 TO 4,999 KW</v>
      </c>
      <c r="L14" s="201" t="str">
        <f>'1.  LRAMVA Summary'!G53</f>
        <v>Street Lighting</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3">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6">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6">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6">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6">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6">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6">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6">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2" t="s">
        <v>92</v>
      </c>
      <c r="C54" s="726">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680</v>
      </c>
      <c r="C55" s="726">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681</v>
      </c>
      <c r="C56" s="726">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682</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683</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684</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685</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686</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687</v>
      </c>
      <c r="C62" s="233">
        <v>3.8699999999999998E-2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74" t="s">
        <v>1057</v>
      </c>
      <c r="C63" s="233">
        <f>C62</f>
        <v>3.8699999999999998E-2</v>
      </c>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c r="B64" s="874" t="s">
        <v>1058</v>
      </c>
      <c r="C64" s="233">
        <f t="shared" ref="C64" si="16">C63</f>
        <v>3.8699999999999998E-2</v>
      </c>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B65" s="232" t="s">
        <v>1059</v>
      </c>
      <c r="C65" s="233"/>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232" t="s">
        <v>1056</v>
      </c>
      <c r="C66" s="233"/>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96"/>
      <c r="C67" s="796"/>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96"/>
      <c r="C68" s="796"/>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96"/>
      <c r="C69" s="796"/>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96"/>
      <c r="C70" s="796"/>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96"/>
      <c r="C71" s="796"/>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6.2" thickBot="1">
      <c r="B72" s="180" t="s">
        <v>182</v>
      </c>
      <c r="C72" s="796"/>
      <c r="E72" s="213" t="s">
        <v>461</v>
      </c>
      <c r="F72" s="213"/>
      <c r="G72" s="214"/>
      <c r="H72" s="215"/>
      <c r="I72" s="216">
        <f>SUM(I59:I71)</f>
        <v>0</v>
      </c>
      <c r="J72" s="216">
        <f t="shared" ref="J72:V72" si="17">SUM(J59:J71)</f>
        <v>0</v>
      </c>
      <c r="K72" s="216">
        <f t="shared" si="17"/>
        <v>0</v>
      </c>
      <c r="L72" s="216">
        <f t="shared" si="17"/>
        <v>0</v>
      </c>
      <c r="M72" s="216">
        <f t="shared" si="17"/>
        <v>0</v>
      </c>
      <c r="N72" s="216">
        <f t="shared" si="17"/>
        <v>0</v>
      </c>
      <c r="O72" s="216">
        <f t="shared" si="17"/>
        <v>0</v>
      </c>
      <c r="P72" s="216">
        <f t="shared" si="17"/>
        <v>0</v>
      </c>
      <c r="Q72" s="216">
        <f t="shared" si="17"/>
        <v>0</v>
      </c>
      <c r="R72" s="216">
        <f t="shared" si="17"/>
        <v>0</v>
      </c>
      <c r="S72" s="216">
        <f t="shared" si="17"/>
        <v>0</v>
      </c>
      <c r="T72" s="216">
        <f t="shared" si="17"/>
        <v>0</v>
      </c>
      <c r="U72" s="216">
        <f t="shared" si="17"/>
        <v>0</v>
      </c>
      <c r="V72" s="216">
        <f t="shared" si="17"/>
        <v>0</v>
      </c>
      <c r="W72" s="216">
        <f>SUM(W59:W71)</f>
        <v>0</v>
      </c>
    </row>
    <row r="73" spans="2:23" s="9" customFormat="1" ht="15" thickTop="1">
      <c r="B73" s="796"/>
      <c r="C73" s="796"/>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6"/>
      <c r="C74" s="796"/>
      <c r="E74" s="222" t="s">
        <v>427</v>
      </c>
      <c r="F74" s="222"/>
      <c r="G74" s="223"/>
      <c r="H74" s="224"/>
      <c r="I74" s="225">
        <f t="shared" ref="I74:O74" si="18">I72+I73</f>
        <v>0</v>
      </c>
      <c r="J74" s="225">
        <f t="shared" si="18"/>
        <v>0</v>
      </c>
      <c r="K74" s="225">
        <f t="shared" si="18"/>
        <v>0</v>
      </c>
      <c r="L74" s="225">
        <f t="shared" si="18"/>
        <v>0</v>
      </c>
      <c r="M74" s="225">
        <f t="shared" si="18"/>
        <v>0</v>
      </c>
      <c r="N74" s="225">
        <f t="shared" si="18"/>
        <v>0</v>
      </c>
      <c r="O74" s="225">
        <f t="shared" si="18"/>
        <v>0</v>
      </c>
      <c r="P74" s="225">
        <f t="shared" ref="P74:V74" si="19">P72+P73</f>
        <v>0</v>
      </c>
      <c r="Q74" s="225">
        <f t="shared" si="19"/>
        <v>0</v>
      </c>
      <c r="R74" s="225">
        <f t="shared" si="19"/>
        <v>0</v>
      </c>
      <c r="S74" s="225">
        <f t="shared" si="19"/>
        <v>0</v>
      </c>
      <c r="T74" s="225">
        <f t="shared" si="19"/>
        <v>0</v>
      </c>
      <c r="U74" s="225">
        <f t="shared" si="19"/>
        <v>0</v>
      </c>
      <c r="V74" s="225">
        <f t="shared" si="19"/>
        <v>0</v>
      </c>
      <c r="W74" s="225">
        <f>W72+W73</f>
        <v>0</v>
      </c>
    </row>
    <row r="75" spans="2:23" s="9" customFormat="1">
      <c r="B75" s="796"/>
      <c r="C75" s="796"/>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96"/>
      <c r="C76" s="796"/>
      <c r="E76" s="211">
        <v>42036</v>
      </c>
      <c r="F76" s="211" t="s">
        <v>181</v>
      </c>
      <c r="G76" s="212" t="s">
        <v>65</v>
      </c>
      <c r="H76" s="226">
        <f t="shared" ref="H76:H77" si="20">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96"/>
      <c r="C77" s="796"/>
      <c r="E77" s="211">
        <v>42064</v>
      </c>
      <c r="F77" s="211" t="s">
        <v>181</v>
      </c>
      <c r="G77" s="212" t="s">
        <v>65</v>
      </c>
      <c r="H77" s="226">
        <f t="shared" si="20"/>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96"/>
      <c r="C78" s="796"/>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1">SUM(I78:V78)</f>
        <v>0</v>
      </c>
    </row>
    <row r="79" spans="2:23" s="9" customFormat="1">
      <c r="B79" s="796"/>
      <c r="C79" s="796"/>
      <c r="E79" s="211">
        <v>42125</v>
      </c>
      <c r="F79" s="211" t="s">
        <v>181</v>
      </c>
      <c r="G79" s="212" t="s">
        <v>66</v>
      </c>
      <c r="H79" s="226">
        <f t="shared" ref="H79:H80" si="22">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1"/>
        <v>0</v>
      </c>
    </row>
    <row r="80" spans="2:23" s="9" customFormat="1">
      <c r="B80" s="796"/>
      <c r="C80" s="796"/>
      <c r="E80" s="211">
        <v>42156</v>
      </c>
      <c r="F80" s="211" t="s">
        <v>181</v>
      </c>
      <c r="G80" s="212" t="s">
        <v>66</v>
      </c>
      <c r="H80" s="226">
        <f t="shared" si="22"/>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1"/>
        <v>0</v>
      </c>
    </row>
    <row r="81" spans="2:23" s="9" customFormat="1">
      <c r="B81" s="796"/>
      <c r="C81" s="796"/>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1"/>
        <v>0</v>
      </c>
    </row>
    <row r="82" spans="2:23" s="9" customFormat="1">
      <c r="B82" s="796"/>
      <c r="C82" s="796"/>
      <c r="E82" s="211">
        <v>42217</v>
      </c>
      <c r="F82" s="211" t="s">
        <v>181</v>
      </c>
      <c r="G82" s="212" t="s">
        <v>68</v>
      </c>
      <c r="H82" s="226">
        <f t="shared" ref="H82:H83" si="23">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1"/>
        <v>0</v>
      </c>
    </row>
    <row r="83" spans="2:23" s="9" customFormat="1">
      <c r="B83" s="234"/>
      <c r="C83" s="235"/>
      <c r="E83" s="211">
        <v>42248</v>
      </c>
      <c r="F83" s="211" t="s">
        <v>181</v>
      </c>
      <c r="G83" s="212" t="s">
        <v>68</v>
      </c>
      <c r="H83" s="226">
        <f t="shared" si="23"/>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1"/>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1"/>
        <v>0</v>
      </c>
    </row>
    <row r="85" spans="2:23" s="9" customFormat="1">
      <c r="B85" s="66"/>
      <c r="E85" s="211">
        <v>42309</v>
      </c>
      <c r="F85" s="211" t="s">
        <v>181</v>
      </c>
      <c r="G85" s="212" t="s">
        <v>69</v>
      </c>
      <c r="H85" s="226">
        <f t="shared" ref="H85:H86" si="24">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1"/>
        <v>0</v>
      </c>
    </row>
    <row r="86" spans="2:23" s="9" customFormat="1">
      <c r="B86" s="66"/>
      <c r="E86" s="211">
        <v>42339</v>
      </c>
      <c r="F86" s="211" t="s">
        <v>181</v>
      </c>
      <c r="G86" s="212" t="s">
        <v>69</v>
      </c>
      <c r="H86" s="226">
        <f t="shared" si="24"/>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1"/>
        <v>0</v>
      </c>
    </row>
    <row r="87" spans="2:23" s="9" customFormat="1" ht="15" thickBot="1">
      <c r="B87" s="66"/>
      <c r="E87" s="213" t="s">
        <v>462</v>
      </c>
      <c r="F87" s="213"/>
      <c r="G87" s="214"/>
      <c r="H87" s="215"/>
      <c r="I87" s="216">
        <f>SUM(I74:I86)</f>
        <v>0</v>
      </c>
      <c r="J87" s="216">
        <f>SUM(J74:J86)</f>
        <v>0</v>
      </c>
      <c r="K87" s="216">
        <f t="shared" ref="K87:O87" si="25">SUM(K74:K86)</f>
        <v>0</v>
      </c>
      <c r="L87" s="216">
        <f t="shared" si="25"/>
        <v>0</v>
      </c>
      <c r="M87" s="216">
        <f t="shared" si="25"/>
        <v>0</v>
      </c>
      <c r="N87" s="216">
        <f t="shared" si="25"/>
        <v>0</v>
      </c>
      <c r="O87" s="216">
        <f t="shared" si="25"/>
        <v>0</v>
      </c>
      <c r="P87" s="216">
        <f t="shared" ref="P87:V87" si="26">SUM(P74:P86)</f>
        <v>0</v>
      </c>
      <c r="Q87" s="216">
        <f t="shared" si="26"/>
        <v>0</v>
      </c>
      <c r="R87" s="216">
        <f t="shared" si="26"/>
        <v>0</v>
      </c>
      <c r="S87" s="216">
        <f t="shared" si="26"/>
        <v>0</v>
      </c>
      <c r="T87" s="216">
        <f t="shared" si="26"/>
        <v>0</v>
      </c>
      <c r="U87" s="216">
        <f t="shared" si="26"/>
        <v>0</v>
      </c>
      <c r="V87" s="216">
        <f t="shared" si="26"/>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7">J87+J88</f>
        <v>0</v>
      </c>
      <c r="K89" s="225">
        <f t="shared" ref="K89" si="28">K87+K88</f>
        <v>0</v>
      </c>
      <c r="L89" s="225">
        <f t="shared" ref="L89" si="29">L87+L88</f>
        <v>0</v>
      </c>
      <c r="M89" s="225">
        <f t="shared" ref="M89" si="30">M87+M88</f>
        <v>0</v>
      </c>
      <c r="N89" s="225">
        <f t="shared" ref="N89" si="31">N87+N88</f>
        <v>0</v>
      </c>
      <c r="O89" s="225">
        <f t="shared" ref="O89:U89" si="32">O87+O88</f>
        <v>0</v>
      </c>
      <c r="P89" s="225">
        <f t="shared" si="32"/>
        <v>0</v>
      </c>
      <c r="Q89" s="225">
        <f t="shared" si="32"/>
        <v>0</v>
      </c>
      <c r="R89" s="225">
        <f t="shared" si="32"/>
        <v>0</v>
      </c>
      <c r="S89" s="225">
        <f t="shared" si="32"/>
        <v>0</v>
      </c>
      <c r="T89" s="225">
        <f t="shared" si="32"/>
        <v>0</v>
      </c>
      <c r="U89" s="225">
        <f t="shared" si="32"/>
        <v>0</v>
      </c>
      <c r="V89" s="225">
        <f t="shared" ref="V89" si="33">V87+V88</f>
        <v>0</v>
      </c>
      <c r="W89" s="225">
        <f t="shared" ref="W89" si="34">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5">$C$35/12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6">SUM(I91:V91)</f>
        <v>0</v>
      </c>
    </row>
    <row r="92" spans="2:23" s="9" customFormat="1" ht="14.25" customHeight="1">
      <c r="B92" s="66"/>
      <c r="E92" s="211">
        <v>42430</v>
      </c>
      <c r="F92" s="211" t="s">
        <v>183</v>
      </c>
      <c r="G92" s="212" t="s">
        <v>65</v>
      </c>
      <c r="H92" s="226">
        <f t="shared" si="35"/>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6"/>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6"/>
        <v>0</v>
      </c>
    </row>
    <row r="94" spans="2:23" s="9" customFormat="1">
      <c r="B94" s="66"/>
      <c r="E94" s="211">
        <v>42491</v>
      </c>
      <c r="F94" s="211" t="s">
        <v>183</v>
      </c>
      <c r="G94" s="212" t="s">
        <v>66</v>
      </c>
      <c r="H94" s="226">
        <f t="shared" ref="H94:H95" si="37">$C$36/12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6"/>
        <v>0</v>
      </c>
    </row>
    <row r="95" spans="2:23" s="235" customFormat="1">
      <c r="B95" s="9"/>
      <c r="C95" s="9"/>
      <c r="D95" s="9"/>
      <c r="E95" s="211">
        <v>42522</v>
      </c>
      <c r="F95" s="211" t="s">
        <v>183</v>
      </c>
      <c r="G95" s="212" t="s">
        <v>66</v>
      </c>
      <c r="H95" s="226">
        <f t="shared" si="37"/>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6"/>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6"/>
        <v>0</v>
      </c>
    </row>
    <row r="97" spans="2:23" s="9" customFormat="1">
      <c r="B97" s="66"/>
      <c r="E97" s="211">
        <v>42583</v>
      </c>
      <c r="F97" s="211" t="s">
        <v>183</v>
      </c>
      <c r="G97" s="212" t="s">
        <v>68</v>
      </c>
      <c r="H97" s="226">
        <f t="shared" ref="H97:H98" si="38">$C$37/12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6"/>
        <v>0</v>
      </c>
    </row>
    <row r="98" spans="2:23" s="9" customFormat="1">
      <c r="B98" s="66"/>
      <c r="E98" s="211">
        <v>42614</v>
      </c>
      <c r="F98" s="211" t="s">
        <v>183</v>
      </c>
      <c r="G98" s="212" t="s">
        <v>68</v>
      </c>
      <c r="H98" s="226">
        <f t="shared" si="38"/>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6"/>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6"/>
        <v>0</v>
      </c>
    </row>
    <row r="100" spans="2:23" s="9" customFormat="1">
      <c r="B100" s="236"/>
      <c r="C100" s="8"/>
      <c r="E100" s="211">
        <v>42675</v>
      </c>
      <c r="F100" s="211" t="s">
        <v>183</v>
      </c>
      <c r="G100" s="212" t="s">
        <v>69</v>
      </c>
      <c r="H100" s="207">
        <f t="shared" ref="H100:H101" si="39">$C$38/12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6"/>
        <v>0</v>
      </c>
    </row>
    <row r="101" spans="2:23" s="9" customFormat="1">
      <c r="B101" s="66"/>
      <c r="E101" s="211">
        <v>42705</v>
      </c>
      <c r="F101" s="211" t="s">
        <v>183</v>
      </c>
      <c r="G101" s="212" t="s">
        <v>69</v>
      </c>
      <c r="H101" s="207">
        <f t="shared" si="39"/>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6"/>
        <v>0</v>
      </c>
    </row>
    <row r="102" spans="2:23" s="9" customFormat="1" ht="15" thickBot="1">
      <c r="B102" s="234"/>
      <c r="C102" s="235"/>
      <c r="E102" s="213" t="s">
        <v>463</v>
      </c>
      <c r="F102" s="213"/>
      <c r="G102" s="214"/>
      <c r="H102" s="215"/>
      <c r="I102" s="216">
        <f>SUM(I89:I101)</f>
        <v>0</v>
      </c>
      <c r="J102" s="216">
        <f>SUM(J89:J101)</f>
        <v>0</v>
      </c>
      <c r="K102" s="216">
        <f t="shared" ref="K102:O102" si="40">SUM(K89:K101)</f>
        <v>0</v>
      </c>
      <c r="L102" s="216">
        <f t="shared" si="40"/>
        <v>0</v>
      </c>
      <c r="M102" s="216">
        <f t="shared" si="40"/>
        <v>0</v>
      </c>
      <c r="N102" s="216">
        <f t="shared" si="40"/>
        <v>0</v>
      </c>
      <c r="O102" s="216">
        <f t="shared" si="40"/>
        <v>0</v>
      </c>
      <c r="P102" s="216">
        <f t="shared" ref="P102:V102" si="41">SUM(P89:P101)</f>
        <v>0</v>
      </c>
      <c r="Q102" s="216">
        <f t="shared" si="41"/>
        <v>0</v>
      </c>
      <c r="R102" s="216">
        <f t="shared" si="41"/>
        <v>0</v>
      </c>
      <c r="S102" s="216">
        <f t="shared" si="41"/>
        <v>0</v>
      </c>
      <c r="T102" s="216">
        <f t="shared" si="41"/>
        <v>0</v>
      </c>
      <c r="U102" s="216">
        <f t="shared" si="41"/>
        <v>0</v>
      </c>
      <c r="V102" s="216">
        <f t="shared" si="41"/>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2">J102+J103</f>
        <v>0</v>
      </c>
      <c r="K104" s="225">
        <f t="shared" ref="K104" si="43">K102+K103</f>
        <v>0</v>
      </c>
      <c r="L104" s="225">
        <f t="shared" ref="L104" si="44">L102+L103</f>
        <v>0</v>
      </c>
      <c r="M104" s="225">
        <f t="shared" ref="M104" si="45">M102+M103</f>
        <v>0</v>
      </c>
      <c r="N104" s="225">
        <f t="shared" ref="N104" si="46">N102+N103</f>
        <v>0</v>
      </c>
      <c r="O104" s="225">
        <f t="shared" ref="O104:V104" si="47">O102+O103</f>
        <v>0</v>
      </c>
      <c r="P104" s="225">
        <f t="shared" si="47"/>
        <v>0</v>
      </c>
      <c r="Q104" s="225">
        <f t="shared" si="47"/>
        <v>0</v>
      </c>
      <c r="R104" s="225">
        <f t="shared" si="47"/>
        <v>0</v>
      </c>
      <c r="S104" s="225">
        <f t="shared" si="47"/>
        <v>0</v>
      </c>
      <c r="T104" s="225">
        <f t="shared" si="47"/>
        <v>0</v>
      </c>
      <c r="U104" s="225">
        <f t="shared" si="47"/>
        <v>0</v>
      </c>
      <c r="V104" s="225">
        <f t="shared" si="47"/>
        <v>0</v>
      </c>
      <c r="W104" s="225">
        <f t="shared" ref="W104" si="48">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9">$C$39/12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50">SUM(I106:V106)</f>
        <v>0</v>
      </c>
    </row>
    <row r="107" spans="2:23" s="9" customFormat="1">
      <c r="B107" s="66"/>
      <c r="E107" s="211">
        <v>42795</v>
      </c>
      <c r="F107" s="211" t="s">
        <v>184</v>
      </c>
      <c r="G107" s="212" t="s">
        <v>65</v>
      </c>
      <c r="H107" s="237">
        <f t="shared" si="49"/>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50"/>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50"/>
        <v>0</v>
      </c>
    </row>
    <row r="109" spans="2:23" s="9" customFormat="1">
      <c r="B109" s="66"/>
      <c r="E109" s="211">
        <v>42856</v>
      </c>
      <c r="F109" s="211" t="s">
        <v>184</v>
      </c>
      <c r="G109" s="212" t="s">
        <v>66</v>
      </c>
      <c r="H109" s="237">
        <f t="shared" ref="H109:H110" si="51">$C$40/12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50"/>
        <v>0</v>
      </c>
    </row>
    <row r="110" spans="2:23" s="235" customFormat="1">
      <c r="B110" s="66"/>
      <c r="C110" s="9"/>
      <c r="E110" s="211">
        <v>42887</v>
      </c>
      <c r="F110" s="211" t="s">
        <v>184</v>
      </c>
      <c r="G110" s="212" t="s">
        <v>66</v>
      </c>
      <c r="H110" s="237">
        <f t="shared" si="51"/>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50"/>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50"/>
        <v>0</v>
      </c>
    </row>
    <row r="112" spans="2:23" s="9" customFormat="1">
      <c r="B112" s="66"/>
      <c r="E112" s="211">
        <v>42948</v>
      </c>
      <c r="F112" s="211" t="s">
        <v>184</v>
      </c>
      <c r="G112" s="212" t="s">
        <v>68</v>
      </c>
      <c r="H112" s="237">
        <f t="shared" ref="H112:H113" si="52">$C$41/12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50"/>
        <v>0</v>
      </c>
    </row>
    <row r="113" spans="2:23" s="9" customFormat="1">
      <c r="B113" s="66"/>
      <c r="E113" s="211">
        <v>42979</v>
      </c>
      <c r="F113" s="211" t="s">
        <v>184</v>
      </c>
      <c r="G113" s="212" t="s">
        <v>68</v>
      </c>
      <c r="H113" s="237">
        <f t="shared" si="52"/>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50"/>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50"/>
        <v>0</v>
      </c>
    </row>
    <row r="115" spans="2:23" s="9" customFormat="1">
      <c r="B115" s="236"/>
      <c r="C115" s="8"/>
      <c r="E115" s="211">
        <v>43040</v>
      </c>
      <c r="F115" s="211" t="s">
        <v>184</v>
      </c>
      <c r="G115" s="212" t="s">
        <v>69</v>
      </c>
      <c r="H115" s="237">
        <f t="shared" ref="H115:H116" si="53">$C$42/12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50"/>
        <v>0</v>
      </c>
    </row>
    <row r="116" spans="2:23" s="9" customFormat="1">
      <c r="B116" s="66"/>
      <c r="E116" s="211">
        <v>43070</v>
      </c>
      <c r="F116" s="211" t="s">
        <v>184</v>
      </c>
      <c r="G116" s="212" t="s">
        <v>69</v>
      </c>
      <c r="H116" s="237">
        <f t="shared" si="53"/>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50"/>
        <v>0</v>
      </c>
    </row>
    <row r="117" spans="2:23" s="9" customFormat="1" ht="15" thickBot="1">
      <c r="B117" s="234"/>
      <c r="C117" s="235"/>
      <c r="E117" s="213" t="s">
        <v>464</v>
      </c>
      <c r="F117" s="213"/>
      <c r="G117" s="214"/>
      <c r="H117" s="215"/>
      <c r="I117" s="216">
        <f>SUM(I104:I116)</f>
        <v>0</v>
      </c>
      <c r="J117" s="216">
        <f>SUM(J104:J116)</f>
        <v>0</v>
      </c>
      <c r="K117" s="216">
        <f t="shared" ref="K117:O117" si="54">SUM(K104:K116)</f>
        <v>0</v>
      </c>
      <c r="L117" s="216">
        <f t="shared" si="54"/>
        <v>0</v>
      </c>
      <c r="M117" s="216">
        <f t="shared" si="54"/>
        <v>0</v>
      </c>
      <c r="N117" s="216">
        <f t="shared" si="54"/>
        <v>0</v>
      </c>
      <c r="O117" s="216">
        <f t="shared" si="54"/>
        <v>0</v>
      </c>
      <c r="P117" s="216">
        <f t="shared" ref="P117:V117" si="55">SUM(P104:P116)</f>
        <v>0</v>
      </c>
      <c r="Q117" s="216">
        <f t="shared" si="55"/>
        <v>0</v>
      </c>
      <c r="R117" s="216">
        <f t="shared" si="55"/>
        <v>0</v>
      </c>
      <c r="S117" s="216">
        <f t="shared" si="55"/>
        <v>0</v>
      </c>
      <c r="T117" s="216">
        <f t="shared" si="55"/>
        <v>0</v>
      </c>
      <c r="U117" s="216">
        <f t="shared" si="55"/>
        <v>0</v>
      </c>
      <c r="V117" s="216">
        <f t="shared" si="55"/>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6">J117+J118</f>
        <v>0</v>
      </c>
      <c r="K119" s="225">
        <f t="shared" ref="K119" si="57">K117+K118</f>
        <v>0</v>
      </c>
      <c r="L119" s="225">
        <f t="shared" ref="L119" si="58">L117+L118</f>
        <v>0</v>
      </c>
      <c r="M119" s="225">
        <f t="shared" ref="M119" si="59">M117+M118</f>
        <v>0</v>
      </c>
      <c r="N119" s="225">
        <f t="shared" ref="N119" si="60">N117+N118</f>
        <v>0</v>
      </c>
      <c r="O119" s="225">
        <f t="shared" ref="O119:V119" si="61">O117+O118</f>
        <v>0</v>
      </c>
      <c r="P119" s="225">
        <f t="shared" si="61"/>
        <v>0</v>
      </c>
      <c r="Q119" s="225">
        <f t="shared" si="61"/>
        <v>0</v>
      </c>
      <c r="R119" s="225">
        <f t="shared" si="61"/>
        <v>0</v>
      </c>
      <c r="S119" s="225">
        <f t="shared" si="61"/>
        <v>0</v>
      </c>
      <c r="T119" s="225">
        <f t="shared" si="61"/>
        <v>0</v>
      </c>
      <c r="U119" s="225">
        <f t="shared" si="61"/>
        <v>0</v>
      </c>
      <c r="V119" s="225">
        <f t="shared" si="61"/>
        <v>0</v>
      </c>
      <c r="W119" s="225">
        <f t="shared" ref="W119" si="62">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3">$C$43/12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4">SUM(I121:V121)</f>
        <v>0</v>
      </c>
    </row>
    <row r="122" spans="2:23" s="9" customFormat="1">
      <c r="B122" s="66"/>
      <c r="E122" s="211">
        <v>43160</v>
      </c>
      <c r="F122" s="211" t="s">
        <v>185</v>
      </c>
      <c r="G122" s="212" t="s">
        <v>65</v>
      </c>
      <c r="H122" s="237">
        <f t="shared" si="63"/>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4"/>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4"/>
        <v>0</v>
      </c>
    </row>
    <row r="124" spans="2:23" s="9" customFormat="1">
      <c r="B124" s="66"/>
      <c r="E124" s="211">
        <v>43221</v>
      </c>
      <c r="F124" s="211" t="s">
        <v>185</v>
      </c>
      <c r="G124" s="212" t="s">
        <v>66</v>
      </c>
      <c r="H124" s="237">
        <f t="shared" ref="H124:H125" si="65">$C$44/12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4"/>
        <v>0</v>
      </c>
    </row>
    <row r="125" spans="2:23" s="235" customFormat="1">
      <c r="B125" s="66"/>
      <c r="C125" s="9"/>
      <c r="E125" s="211">
        <v>43252</v>
      </c>
      <c r="F125" s="211" t="s">
        <v>185</v>
      </c>
      <c r="G125" s="212" t="s">
        <v>66</v>
      </c>
      <c r="H125" s="237">
        <f t="shared" si="65"/>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4"/>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4"/>
        <v>0</v>
      </c>
    </row>
    <row r="127" spans="2:23" s="9" customFormat="1">
      <c r="B127" s="66"/>
      <c r="E127" s="211">
        <v>43313</v>
      </c>
      <c r="F127" s="211" t="s">
        <v>185</v>
      </c>
      <c r="G127" s="212" t="s">
        <v>68</v>
      </c>
      <c r="H127" s="237">
        <f t="shared" ref="H127:H128" si="66">$C$45/12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4"/>
        <v>0</v>
      </c>
    </row>
    <row r="128" spans="2:23" s="9" customFormat="1">
      <c r="B128" s="66"/>
      <c r="E128" s="211">
        <v>43344</v>
      </c>
      <c r="F128" s="211" t="s">
        <v>185</v>
      </c>
      <c r="G128" s="212" t="s">
        <v>68</v>
      </c>
      <c r="H128" s="237">
        <f t="shared" si="66"/>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4"/>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4"/>
        <v>0</v>
      </c>
    </row>
    <row r="130" spans="2:23" s="9" customFormat="1">
      <c r="B130" s="236"/>
      <c r="C130" s="8"/>
      <c r="E130" s="211">
        <v>43405</v>
      </c>
      <c r="F130" s="211" t="s">
        <v>185</v>
      </c>
      <c r="G130" s="212" t="s">
        <v>69</v>
      </c>
      <c r="H130" s="237">
        <f t="shared" ref="H130:H131" si="67">$C$46/12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4"/>
        <v>0</v>
      </c>
    </row>
    <row r="131" spans="2:23" s="9" customFormat="1">
      <c r="B131" s="66"/>
      <c r="E131" s="211">
        <v>43435</v>
      </c>
      <c r="F131" s="211" t="s">
        <v>185</v>
      </c>
      <c r="G131" s="212" t="s">
        <v>69</v>
      </c>
      <c r="H131" s="237">
        <f t="shared" si="67"/>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4"/>
        <v>0</v>
      </c>
    </row>
    <row r="132" spans="2:23" s="9" customFormat="1" ht="15" thickBot="1">
      <c r="B132" s="234"/>
      <c r="C132" s="235"/>
      <c r="E132" s="213" t="s">
        <v>465</v>
      </c>
      <c r="F132" s="213"/>
      <c r="G132" s="214"/>
      <c r="H132" s="215"/>
      <c r="I132" s="216">
        <f>SUM(I119:I131)</f>
        <v>0</v>
      </c>
      <c r="J132" s="216">
        <f>SUM(J119:J131)</f>
        <v>0</v>
      </c>
      <c r="K132" s="216">
        <f t="shared" ref="K132:O132" si="68">SUM(K119:K131)</f>
        <v>0</v>
      </c>
      <c r="L132" s="216">
        <f t="shared" si="68"/>
        <v>0</v>
      </c>
      <c r="M132" s="216">
        <f t="shared" si="68"/>
        <v>0</v>
      </c>
      <c r="N132" s="216">
        <f t="shared" si="68"/>
        <v>0</v>
      </c>
      <c r="O132" s="216">
        <f t="shared" si="68"/>
        <v>0</v>
      </c>
      <c r="P132" s="216">
        <f t="shared" ref="P132:V132" si="69">SUM(P119:P131)</f>
        <v>0</v>
      </c>
      <c r="Q132" s="216">
        <f t="shared" si="69"/>
        <v>0</v>
      </c>
      <c r="R132" s="216">
        <f t="shared" si="69"/>
        <v>0</v>
      </c>
      <c r="S132" s="216">
        <f t="shared" si="69"/>
        <v>0</v>
      </c>
      <c r="T132" s="216">
        <f t="shared" si="69"/>
        <v>0</v>
      </c>
      <c r="U132" s="216">
        <f t="shared" si="69"/>
        <v>0</v>
      </c>
      <c r="V132" s="216">
        <f t="shared" si="69"/>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70">J132+J133</f>
        <v>0</v>
      </c>
      <c r="K134" s="225">
        <f t="shared" ref="K134" si="71">K132+K133</f>
        <v>0</v>
      </c>
      <c r="L134" s="225">
        <f t="shared" ref="L134" si="72">L132+L133</f>
        <v>0</v>
      </c>
      <c r="M134" s="225">
        <f t="shared" ref="M134" si="73">M132+M133</f>
        <v>0</v>
      </c>
      <c r="N134" s="225">
        <f t="shared" ref="N134" si="74">N132+N133</f>
        <v>0</v>
      </c>
      <c r="O134" s="225">
        <f t="shared" ref="O134:V134" si="75">O132+O133</f>
        <v>0</v>
      </c>
      <c r="P134" s="225">
        <f t="shared" si="75"/>
        <v>0</v>
      </c>
      <c r="Q134" s="225">
        <f t="shared" si="75"/>
        <v>0</v>
      </c>
      <c r="R134" s="225">
        <f t="shared" si="75"/>
        <v>0</v>
      </c>
      <c r="S134" s="225">
        <f t="shared" si="75"/>
        <v>0</v>
      </c>
      <c r="T134" s="225">
        <f t="shared" si="75"/>
        <v>0</v>
      </c>
      <c r="U134" s="225">
        <f t="shared" si="75"/>
        <v>0</v>
      </c>
      <c r="V134" s="225">
        <f t="shared" si="75"/>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6">$C$47/12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7">SUM(I136:V136)</f>
        <v>0</v>
      </c>
    </row>
    <row r="137" spans="2:23" s="9" customFormat="1">
      <c r="B137" s="66"/>
      <c r="E137" s="211">
        <v>43525</v>
      </c>
      <c r="F137" s="211" t="s">
        <v>186</v>
      </c>
      <c r="G137" s="212" t="s">
        <v>65</v>
      </c>
      <c r="H137" s="237">
        <f t="shared" si="76"/>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7"/>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7"/>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7"/>
        <v>0</v>
      </c>
    </row>
    <row r="140" spans="2:23" s="9" customFormat="1">
      <c r="B140" s="66"/>
      <c r="E140" s="211">
        <v>43617</v>
      </c>
      <c r="F140" s="211" t="s">
        <v>186</v>
      </c>
      <c r="G140" s="212" t="s">
        <v>66</v>
      </c>
      <c r="H140" s="237">
        <f t="shared" ref="H140" si="78">$C$48/12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7"/>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7"/>
        <v>0</v>
      </c>
    </row>
    <row r="142" spans="2:23" s="9" customFormat="1">
      <c r="B142" s="66"/>
      <c r="E142" s="211">
        <v>43678</v>
      </c>
      <c r="F142" s="211" t="s">
        <v>186</v>
      </c>
      <c r="G142" s="212" t="s">
        <v>68</v>
      </c>
      <c r="H142" s="237">
        <f t="shared" ref="H142" si="79">$C$49/12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7"/>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7"/>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7"/>
        <v>0</v>
      </c>
    </row>
    <row r="145" spans="2:23" s="9" customFormat="1">
      <c r="B145" s="236"/>
      <c r="C145" s="8"/>
      <c r="E145" s="211">
        <v>43770</v>
      </c>
      <c r="F145" s="211" t="s">
        <v>186</v>
      </c>
      <c r="G145" s="212" t="s">
        <v>69</v>
      </c>
      <c r="H145" s="237">
        <f t="shared" ref="H145:H146" si="80">$C$50/12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7"/>
        <v>0</v>
      </c>
    </row>
    <row r="146" spans="2:23" s="9" customFormat="1">
      <c r="B146" s="66"/>
      <c r="E146" s="211">
        <v>43800</v>
      </c>
      <c r="F146" s="211" t="s">
        <v>186</v>
      </c>
      <c r="G146" s="212" t="s">
        <v>69</v>
      </c>
      <c r="H146" s="237">
        <f t="shared" si="80"/>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7"/>
        <v>0</v>
      </c>
    </row>
    <row r="147" spans="2:23" s="9" customFormat="1" ht="15" thickBot="1">
      <c r="B147" s="66"/>
      <c r="E147" s="213" t="s">
        <v>466</v>
      </c>
      <c r="F147" s="213"/>
      <c r="G147" s="214"/>
      <c r="H147" s="215"/>
      <c r="I147" s="216">
        <f>SUM(I134:I146)</f>
        <v>0</v>
      </c>
      <c r="J147" s="216">
        <f>SUM(J134:J146)</f>
        <v>0</v>
      </c>
      <c r="K147" s="216">
        <f t="shared" ref="K147:O147" si="81">SUM(K134:K146)</f>
        <v>0</v>
      </c>
      <c r="L147" s="216">
        <f t="shared" si="81"/>
        <v>0</v>
      </c>
      <c r="M147" s="216">
        <f t="shared" si="81"/>
        <v>0</v>
      </c>
      <c r="N147" s="216">
        <f t="shared" si="81"/>
        <v>0</v>
      </c>
      <c r="O147" s="216">
        <f t="shared" si="81"/>
        <v>0</v>
      </c>
      <c r="P147" s="216">
        <f t="shared" ref="P147:V147" si="82">SUM(P134:P146)</f>
        <v>0</v>
      </c>
      <c r="Q147" s="216">
        <f t="shared" si="82"/>
        <v>0</v>
      </c>
      <c r="R147" s="216">
        <f t="shared" si="82"/>
        <v>0</v>
      </c>
      <c r="S147" s="216">
        <f t="shared" si="82"/>
        <v>0</v>
      </c>
      <c r="T147" s="216">
        <f t="shared" si="82"/>
        <v>0</v>
      </c>
      <c r="U147" s="216">
        <f t="shared" si="82"/>
        <v>0</v>
      </c>
      <c r="V147" s="216">
        <f t="shared" si="82"/>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3">J147+J148</f>
        <v>0</v>
      </c>
      <c r="K149" s="225">
        <f t="shared" ref="K149" si="84">K147+K148</f>
        <v>0</v>
      </c>
      <c r="L149" s="225">
        <f t="shared" ref="L149" si="85">L147+L148</f>
        <v>0</v>
      </c>
      <c r="M149" s="225">
        <f t="shared" ref="M149" si="86">M147+M148</f>
        <v>0</v>
      </c>
      <c r="N149" s="225">
        <f t="shared" ref="N149" si="87">N147+N148</f>
        <v>0</v>
      </c>
      <c r="O149" s="225">
        <f t="shared" ref="O149:V149" si="88">O147+O148</f>
        <v>0</v>
      </c>
      <c r="P149" s="225">
        <f t="shared" si="88"/>
        <v>0</v>
      </c>
      <c r="Q149" s="225">
        <f t="shared" si="88"/>
        <v>0</v>
      </c>
      <c r="R149" s="225">
        <f t="shared" si="88"/>
        <v>0</v>
      </c>
      <c r="S149" s="225">
        <f t="shared" si="88"/>
        <v>0</v>
      </c>
      <c r="T149" s="225">
        <f t="shared" si="88"/>
        <v>0</v>
      </c>
      <c r="U149" s="225">
        <f t="shared" si="88"/>
        <v>0</v>
      </c>
      <c r="V149" s="225">
        <f t="shared" si="88"/>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9">$C$51/12</f>
        <v>1.8166666666666667E-3</v>
      </c>
      <c r="I151" s="227">
        <f>(SUM('1.  LRAMVA Summary'!D$55:D$81)+SUM('1.  LRAMVA Summary'!D$82:D$83)*(MONTH($E151)-1)/12)*$H151</f>
        <v>0.45259488837788359</v>
      </c>
      <c r="J151" s="227">
        <f>(SUM('1.  LRAMVA Summary'!E$55:E$81)+SUM('1.  LRAMVA Summary'!E$82:E$83)*(MONTH($E151)-1)/12)*$H151</f>
        <v>1.5259588954612344</v>
      </c>
      <c r="K151" s="227">
        <f>(SUM('1.  LRAMVA Summary'!F$55:F$81)+SUM('1.  LRAMVA Summary'!F$82:F$83)*(MONTH($E151)-1)/12)*$H151</f>
        <v>0.65868161809912951</v>
      </c>
      <c r="L151" s="227">
        <f>(SUM('1.  LRAMVA Summary'!G$55:G$81)+SUM('1.  LRAMVA Summary'!G$82:G$83)*(MONTH($E151)-1)/12)*$H151</f>
        <v>0.55732823259291142</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90">SUM(I151:V151)</f>
        <v>3.1945636345311588</v>
      </c>
    </row>
    <row r="152" spans="2:23" s="9" customFormat="1">
      <c r="B152" s="66"/>
      <c r="E152" s="211">
        <v>43891</v>
      </c>
      <c r="F152" s="211" t="s">
        <v>187</v>
      </c>
      <c r="G152" s="212" t="s">
        <v>65</v>
      </c>
      <c r="H152" s="237">
        <f t="shared" si="89"/>
        <v>1.8166666666666667E-3</v>
      </c>
      <c r="I152" s="227">
        <f>(SUM('1.  LRAMVA Summary'!D$55:D$81)+SUM('1.  LRAMVA Summary'!D$82:D$83)*(MONTH($E152)-1)/12)*$H152</f>
        <v>0.90518977675576717</v>
      </c>
      <c r="J152" s="227">
        <f>(SUM('1.  LRAMVA Summary'!E$55:E$81)+SUM('1.  LRAMVA Summary'!E$82:E$83)*(MONTH($E152)-1)/12)*$H152</f>
        <v>3.0519177909224688</v>
      </c>
      <c r="K152" s="227">
        <f>(SUM('1.  LRAMVA Summary'!F$55:F$81)+SUM('1.  LRAMVA Summary'!F$82:F$83)*(MONTH($E152)-1)/12)*$H152</f>
        <v>1.317363236198259</v>
      </c>
      <c r="L152" s="227">
        <f>(SUM('1.  LRAMVA Summary'!G$55:G$81)+SUM('1.  LRAMVA Summary'!G$82:G$83)*(MONTH($E152)-1)/12)*$H152</f>
        <v>1.1146564651858228</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90"/>
        <v>6.3891272690623175</v>
      </c>
    </row>
    <row r="153" spans="2:23" s="9" customFormat="1">
      <c r="B153" s="66"/>
      <c r="E153" s="211">
        <v>43922</v>
      </c>
      <c r="F153" s="211" t="s">
        <v>187</v>
      </c>
      <c r="G153" s="212" t="s">
        <v>66</v>
      </c>
      <c r="H153" s="237">
        <f>$C$52/12</f>
        <v>1.8166666666666667E-3</v>
      </c>
      <c r="I153" s="227">
        <f>(SUM('1.  LRAMVA Summary'!D$55:D$81)+SUM('1.  LRAMVA Summary'!D$82:D$83)*(MONTH($E153)-1)/12)*$H153</f>
        <v>1.3577846651336507</v>
      </c>
      <c r="J153" s="227">
        <f>(SUM('1.  LRAMVA Summary'!E$55:E$81)+SUM('1.  LRAMVA Summary'!E$82:E$83)*(MONTH($E153)-1)/12)*$H153</f>
        <v>4.5778766863837035</v>
      </c>
      <c r="K153" s="227">
        <f>(SUM('1.  LRAMVA Summary'!F$55:F$81)+SUM('1.  LRAMVA Summary'!F$82:F$83)*(MONTH($E153)-1)/12)*$H153</f>
        <v>1.9760448542973887</v>
      </c>
      <c r="L153" s="227">
        <f>(SUM('1.  LRAMVA Summary'!G$55:G$81)+SUM('1.  LRAMVA Summary'!G$82:G$83)*(MONTH($E153)-1)/12)*$H153</f>
        <v>1.671984697778734</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90"/>
        <v>9.5836909035934781</v>
      </c>
    </row>
    <row r="154" spans="2:23" s="9" customFormat="1">
      <c r="B154" s="66"/>
      <c r="E154" s="211">
        <v>43952</v>
      </c>
      <c r="F154" s="211" t="s">
        <v>187</v>
      </c>
      <c r="G154" s="212" t="s">
        <v>66</v>
      </c>
      <c r="H154" s="237">
        <f>$C$52/12</f>
        <v>1.8166666666666667E-3</v>
      </c>
      <c r="I154" s="227">
        <f>(SUM('1.  LRAMVA Summary'!D$55:D$81)+SUM('1.  LRAMVA Summary'!D$82:D$83)*(MONTH($E154)-1)/12)*$H154</f>
        <v>1.8103795535115343</v>
      </c>
      <c r="J154" s="227">
        <f>(SUM('1.  LRAMVA Summary'!E$55:E$81)+SUM('1.  LRAMVA Summary'!E$82:E$83)*(MONTH($E154)-1)/12)*$H154</f>
        <v>6.1038355818449377</v>
      </c>
      <c r="K154" s="227">
        <f>(SUM('1.  LRAMVA Summary'!F$55:F$81)+SUM('1.  LRAMVA Summary'!F$82:F$83)*(MONTH($E154)-1)/12)*$H154</f>
        <v>2.634726472396518</v>
      </c>
      <c r="L154" s="227">
        <f>(SUM('1.  LRAMVA Summary'!G$55:G$81)+SUM('1.  LRAMVA Summary'!G$82:G$83)*(MONTH($E154)-1)/12)*$H154</f>
        <v>2.2293129303716457</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90"/>
        <v>12.778254538124635</v>
      </c>
    </row>
    <row r="155" spans="2:23" s="9" customFormat="1">
      <c r="B155" s="66"/>
      <c r="E155" s="211">
        <v>43983</v>
      </c>
      <c r="F155" s="211" t="s">
        <v>187</v>
      </c>
      <c r="G155" s="212" t="s">
        <v>66</v>
      </c>
      <c r="H155" s="237">
        <f>$C$52/12</f>
        <v>1.8166666666666667E-3</v>
      </c>
      <c r="I155" s="227">
        <f>(SUM('1.  LRAMVA Summary'!D$55:D$81)+SUM('1.  LRAMVA Summary'!D$82:D$83)*(MONTH($E155)-1)/12)*$H155</f>
        <v>2.2629744418894178</v>
      </c>
      <c r="J155" s="227">
        <f>(SUM('1.  LRAMVA Summary'!E$55:E$81)+SUM('1.  LRAMVA Summary'!E$82:E$83)*(MONTH($E155)-1)/12)*$H155</f>
        <v>7.6297944773061728</v>
      </c>
      <c r="K155" s="227">
        <f>(SUM('1.  LRAMVA Summary'!F$55:F$81)+SUM('1.  LRAMVA Summary'!F$82:F$83)*(MONTH($E155)-1)/12)*$H155</f>
        <v>3.2934080904956478</v>
      </c>
      <c r="L155" s="227">
        <f>(SUM('1.  LRAMVA Summary'!G$55:G$81)+SUM('1.  LRAMVA Summary'!G$82:G$83)*(MONTH($E155)-1)/12)*$H155</f>
        <v>2.7866411629645573</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90"/>
        <v>15.972818172655796</v>
      </c>
    </row>
    <row r="156" spans="2:23" s="9" customFormat="1">
      <c r="B156" s="66"/>
      <c r="E156" s="211">
        <v>44013</v>
      </c>
      <c r="F156" s="211" t="s">
        <v>187</v>
      </c>
      <c r="G156" s="212" t="s">
        <v>68</v>
      </c>
      <c r="H156" s="237">
        <f>$C$53/12</f>
        <v>4.75E-4</v>
      </c>
      <c r="I156" s="227">
        <f>(SUM('1.  LRAMVA Summary'!D$55:D$81)+SUM('1.  LRAMVA Summary'!D$82:D$83)*(MONTH($E156)-1)/12)*$H156</f>
        <v>0.71003418268456964</v>
      </c>
      <c r="J156" s="227">
        <f>(SUM('1.  LRAMVA Summary'!E$55:E$81)+SUM('1.  LRAMVA Summary'!E$82:E$83)*(MONTH($E156)-1)/12)*$H156</f>
        <v>2.3939355148978998</v>
      </c>
      <c r="K156" s="227">
        <f>(SUM('1.  LRAMVA Summary'!F$55:F$81)+SUM('1.  LRAMVA Summary'!F$82:F$83)*(MONTH($E156)-1)/12)*$H156</f>
        <v>1.0333445568344142</v>
      </c>
      <c r="L156" s="227">
        <f>(SUM('1.  LRAMVA Summary'!G$55:G$81)+SUM('1.  LRAMVA Summary'!G$82:G$83)*(MONTH($E156)-1)/12)*$H156</f>
        <v>0.87434062177420035</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90"/>
        <v>5.0116548761910842</v>
      </c>
    </row>
    <row r="157" spans="2:23" s="9" customFormat="1">
      <c r="B157" s="66"/>
      <c r="E157" s="211">
        <v>44044</v>
      </c>
      <c r="F157" s="211" t="s">
        <v>187</v>
      </c>
      <c r="G157" s="212" t="s">
        <v>68</v>
      </c>
      <c r="H157" s="237">
        <f t="shared" ref="H157:H158" si="91">$C$53/12</f>
        <v>4.75E-4</v>
      </c>
      <c r="I157" s="227">
        <f>(SUM('1.  LRAMVA Summary'!D$55:D$81)+SUM('1.  LRAMVA Summary'!D$82:D$83)*(MONTH($E157)-1)/12)*$H157</f>
        <v>0.82837321313199785</v>
      </c>
      <c r="J157" s="227">
        <f>(SUM('1.  LRAMVA Summary'!E$55:E$81)+SUM('1.  LRAMVA Summary'!E$82:E$83)*(MONTH($E157)-1)/12)*$H157</f>
        <v>2.792924767380883</v>
      </c>
      <c r="K157" s="227">
        <f>(SUM('1.  LRAMVA Summary'!F$55:F$81)+SUM('1.  LRAMVA Summary'!F$82:F$83)*(MONTH($E157)-1)/12)*$H157</f>
        <v>1.2055686496401499</v>
      </c>
      <c r="L157" s="227">
        <f>(SUM('1.  LRAMVA Summary'!G$55:G$81)+SUM('1.  LRAMVA Summary'!G$82:G$83)*(MONTH($E157)-1)/12)*$H157</f>
        <v>1.0200640587365672</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90"/>
        <v>5.8469306888895982</v>
      </c>
    </row>
    <row r="158" spans="2:23" s="9" customFormat="1">
      <c r="B158" s="66"/>
      <c r="E158" s="211">
        <v>44075</v>
      </c>
      <c r="F158" s="211" t="s">
        <v>187</v>
      </c>
      <c r="G158" s="212" t="s">
        <v>68</v>
      </c>
      <c r="H158" s="237">
        <f t="shared" si="91"/>
        <v>4.75E-4</v>
      </c>
      <c r="I158" s="227">
        <f>(SUM('1.  LRAMVA Summary'!D$55:D$81)+SUM('1.  LRAMVA Summary'!D$82:D$83)*(MONTH($E158)-1)/12)*$H158</f>
        <v>0.94671224357942618</v>
      </c>
      <c r="J158" s="227">
        <f>(SUM('1.  LRAMVA Summary'!E$55:E$81)+SUM('1.  LRAMVA Summary'!E$82:E$83)*(MONTH($E158)-1)/12)*$H158</f>
        <v>3.1919140198638662</v>
      </c>
      <c r="K158" s="227">
        <f>(SUM('1.  LRAMVA Summary'!F$55:F$81)+SUM('1.  LRAMVA Summary'!F$82:F$83)*(MONTH($E158)-1)/12)*$H158</f>
        <v>1.3777927424458856</v>
      </c>
      <c r="L158" s="227">
        <f>(SUM('1.  LRAMVA Summary'!G$55:G$81)+SUM('1.  LRAMVA Summary'!G$82:G$83)*(MONTH($E158)-1)/12)*$H158</f>
        <v>1.165787495698934</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90"/>
        <v>6.6822065015881122</v>
      </c>
    </row>
    <row r="159" spans="2:23" s="9" customFormat="1">
      <c r="B159" s="66"/>
      <c r="E159" s="211">
        <v>44105</v>
      </c>
      <c r="F159" s="211" t="s">
        <v>187</v>
      </c>
      <c r="G159" s="212" t="s">
        <v>69</v>
      </c>
      <c r="H159" s="237">
        <f>$C$54/12</f>
        <v>4.75E-4</v>
      </c>
      <c r="I159" s="227">
        <f>(SUM('1.  LRAMVA Summary'!D$55:D$81)+SUM('1.  LRAMVA Summary'!D$82:D$83)*(MONTH($E159)-1)/12)*$H159</f>
        <v>1.0650512740268545</v>
      </c>
      <c r="J159" s="227">
        <f>(SUM('1.  LRAMVA Summary'!E$55:E$81)+SUM('1.  LRAMVA Summary'!E$82:E$83)*(MONTH($E159)-1)/12)*$H159</f>
        <v>3.5909032723468499</v>
      </c>
      <c r="K159" s="227">
        <f>(SUM('1.  LRAMVA Summary'!F$55:F$81)+SUM('1.  LRAMVA Summary'!F$82:F$83)*(MONTH($E159)-1)/12)*$H159</f>
        <v>1.5500168352516215</v>
      </c>
      <c r="L159" s="227">
        <f>(SUM('1.  LRAMVA Summary'!G$55:G$81)+SUM('1.  LRAMVA Summary'!G$82:G$83)*(MONTH($E159)-1)/12)*$H159</f>
        <v>1.3115109326613006</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90"/>
        <v>7.5174823142866272</v>
      </c>
    </row>
    <row r="160" spans="2:23" s="9" customFormat="1">
      <c r="B160" s="66"/>
      <c r="E160" s="211">
        <v>44136</v>
      </c>
      <c r="F160" s="211" t="s">
        <v>187</v>
      </c>
      <c r="G160" s="212" t="s">
        <v>69</v>
      </c>
      <c r="H160" s="237">
        <f>$C$54/12</f>
        <v>4.75E-4</v>
      </c>
      <c r="I160" s="227">
        <f>(SUM('1.  LRAMVA Summary'!D$55:D$81)+SUM('1.  LRAMVA Summary'!D$82:D$83)*(MONTH($E160)-1)/12)*$H160</f>
        <v>1.1833903044742826</v>
      </c>
      <c r="J160" s="227">
        <f>(SUM('1.  LRAMVA Summary'!E$55:E$81)+SUM('1.  LRAMVA Summary'!E$82:E$83)*(MONTH($E160)-1)/12)*$H160</f>
        <v>3.9898925248298331</v>
      </c>
      <c r="K160" s="227">
        <f>(SUM('1.  LRAMVA Summary'!F$55:F$81)+SUM('1.  LRAMVA Summary'!F$82:F$83)*(MONTH($E160)-1)/12)*$H160</f>
        <v>1.722240928057357</v>
      </c>
      <c r="L160" s="227">
        <f>(SUM('1.  LRAMVA Summary'!G$55:G$81)+SUM('1.  LRAMVA Summary'!G$82:G$83)*(MONTH($E160)-1)/12)*$H160</f>
        <v>1.4572343696236676</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90"/>
        <v>8.3527581269851403</v>
      </c>
    </row>
    <row r="161" spans="2:23" s="9" customFormat="1">
      <c r="B161" s="66"/>
      <c r="E161" s="211">
        <v>44166</v>
      </c>
      <c r="F161" s="211" t="s">
        <v>187</v>
      </c>
      <c r="G161" s="212" t="s">
        <v>69</v>
      </c>
      <c r="H161" s="237">
        <f>$C$54/12</f>
        <v>4.75E-4</v>
      </c>
      <c r="I161" s="227">
        <f>(SUM('1.  LRAMVA Summary'!D$55:D$81)+SUM('1.  LRAMVA Summary'!D$82:D$83)*(MONTH($E161)-1)/12)*$H161</f>
        <v>1.3017293349217109</v>
      </c>
      <c r="J161" s="227">
        <f>(SUM('1.  LRAMVA Summary'!E$55:E$81)+SUM('1.  LRAMVA Summary'!E$82:E$83)*(MONTH($E161)-1)/12)*$H161</f>
        <v>4.3888817773128164</v>
      </c>
      <c r="K161" s="227">
        <f>(SUM('1.  LRAMVA Summary'!F$55:F$81)+SUM('1.  LRAMVA Summary'!F$82:F$83)*(MONTH($E161)-1)/12)*$H161</f>
        <v>1.8944650208630929</v>
      </c>
      <c r="L161" s="227">
        <f>(SUM('1.  LRAMVA Summary'!G$55:G$81)+SUM('1.  LRAMVA Summary'!G$82:G$83)*(MONTH($E161)-1)/12)*$H161</f>
        <v>1.6029578065860342</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9.1880339396836543</v>
      </c>
    </row>
    <row r="162" spans="2:23" s="9" customFormat="1" ht="15" thickBot="1">
      <c r="B162" s="66"/>
      <c r="E162" s="213" t="s">
        <v>467</v>
      </c>
      <c r="F162" s="213"/>
      <c r="G162" s="214"/>
      <c r="H162" s="215"/>
      <c r="I162" s="216">
        <f>SUM(I149:I161)</f>
        <v>12.824213878487098</v>
      </c>
      <c r="J162" s="216">
        <f>SUM(J149:J161)</f>
        <v>43.237835308550665</v>
      </c>
      <c r="K162" s="216">
        <f t="shared" ref="K162:O162" si="92">SUM(K149:K161)</f>
        <v>18.663653004579466</v>
      </c>
      <c r="L162" s="216">
        <f t="shared" si="92"/>
        <v>15.791818773974375</v>
      </c>
      <c r="M162" s="216">
        <f t="shared" si="92"/>
        <v>0</v>
      </c>
      <c r="N162" s="216">
        <f t="shared" si="92"/>
        <v>0</v>
      </c>
      <c r="O162" s="216">
        <f t="shared" si="92"/>
        <v>0</v>
      </c>
      <c r="P162" s="216">
        <f t="shared" ref="P162:V162" si="93">SUM(P149:P161)</f>
        <v>0</v>
      </c>
      <c r="Q162" s="216">
        <f t="shared" si="93"/>
        <v>0</v>
      </c>
      <c r="R162" s="216">
        <f t="shared" si="93"/>
        <v>0</v>
      </c>
      <c r="S162" s="216">
        <f t="shared" si="93"/>
        <v>0</v>
      </c>
      <c r="T162" s="216">
        <f t="shared" si="93"/>
        <v>0</v>
      </c>
      <c r="U162" s="216">
        <f t="shared" si="93"/>
        <v>0</v>
      </c>
      <c r="V162" s="216">
        <f t="shared" si="93"/>
        <v>0</v>
      </c>
      <c r="W162" s="216">
        <f>SUM(W149:W161)</f>
        <v>90.517520965591601</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688</v>
      </c>
      <c r="F164" s="222"/>
      <c r="G164" s="223"/>
      <c r="H164" s="224"/>
      <c r="I164" s="225">
        <f>I162+I163</f>
        <v>12.824213878487098</v>
      </c>
      <c r="J164" s="225">
        <f t="shared" ref="J164:U164" si="94">J162+J163</f>
        <v>43.237835308550665</v>
      </c>
      <c r="K164" s="225">
        <f t="shared" si="94"/>
        <v>18.663653004579466</v>
      </c>
      <c r="L164" s="225">
        <f t="shared" si="94"/>
        <v>15.791818773974375</v>
      </c>
      <c r="M164" s="225">
        <f t="shared" si="94"/>
        <v>0</v>
      </c>
      <c r="N164" s="225">
        <f t="shared" si="94"/>
        <v>0</v>
      </c>
      <c r="O164" s="225">
        <f t="shared" si="94"/>
        <v>0</v>
      </c>
      <c r="P164" s="225">
        <f t="shared" si="94"/>
        <v>0</v>
      </c>
      <c r="Q164" s="225">
        <f t="shared" si="94"/>
        <v>0</v>
      </c>
      <c r="R164" s="225">
        <f t="shared" si="94"/>
        <v>0</v>
      </c>
      <c r="S164" s="225">
        <f t="shared" si="94"/>
        <v>0</v>
      </c>
      <c r="T164" s="225">
        <f t="shared" si="94"/>
        <v>0</v>
      </c>
      <c r="U164" s="225">
        <f t="shared" si="94"/>
        <v>0</v>
      </c>
      <c r="V164" s="225">
        <f>V162+V163</f>
        <v>0</v>
      </c>
      <c r="W164" s="225">
        <f>W162+W163</f>
        <v>90.517520965591601</v>
      </c>
    </row>
    <row r="165" spans="2:23">
      <c r="B165" s="66"/>
      <c r="C165" s="9"/>
      <c r="E165" s="211">
        <v>44197</v>
      </c>
      <c r="F165" s="211" t="s">
        <v>692</v>
      </c>
      <c r="G165" s="212" t="s">
        <v>65</v>
      </c>
      <c r="H165" s="237">
        <f>$C$55/12</f>
        <v>4.75E-4</v>
      </c>
      <c r="I165" s="227">
        <f>(SUM('1.  LRAMVA Summary'!D$55:D$84)+SUM('1.  LRAMVA Summary'!D$85:D$86)*(MONTH($E165)-1)/12)*$H165</f>
        <v>1.4200683653691393</v>
      </c>
      <c r="J165" s="227">
        <f>(SUM('1.  LRAMVA Summary'!E$55:E$84)+SUM('1.  LRAMVA Summary'!E$85:E$86)*(MONTH($E165)-1)/12)*$H165</f>
        <v>4.7878710297957996</v>
      </c>
      <c r="K165" s="227">
        <f>(SUM('1.  LRAMVA Summary'!F$55:F$84)+SUM('1.  LRAMVA Summary'!F$85:F$86)*(MONTH($E165)-1)/12)*$H165</f>
        <v>2.0666891136688283</v>
      </c>
      <c r="L165" s="227">
        <f>(SUM('1.  LRAMVA Summary'!G$55:G$84)+SUM('1.  LRAMVA Summary'!G$85:G$86)*(MONTH($E165)-1)/12)*$H165</f>
        <v>1.7486812435484009</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5">SUM(I165:V165)</f>
        <v>10.023309752382168</v>
      </c>
    </row>
    <row r="166" spans="2:23">
      <c r="B166" s="66"/>
      <c r="C166" s="9"/>
      <c r="E166" s="211">
        <v>44228</v>
      </c>
      <c r="F166" s="211" t="s">
        <v>692</v>
      </c>
      <c r="G166" s="212" t="s">
        <v>65</v>
      </c>
      <c r="H166" s="237">
        <f t="shared" ref="H166:H167" si="96">$C$55/12</f>
        <v>4.75E-4</v>
      </c>
      <c r="I166" s="227">
        <f>(SUM('1.  LRAMVA Summary'!D$55:D$84)+SUM('1.  LRAMVA Summary'!D$85:D$86)*(MONTH($E166)-1)/12)*$H166</f>
        <v>1.4200683653691393</v>
      </c>
      <c r="J166" s="227">
        <f>(SUM('1.  LRAMVA Summary'!E$55:E$84)+SUM('1.  LRAMVA Summary'!E$85:E$86)*(MONTH($E166)-1)/12)*$H166</f>
        <v>5.1900735035534353</v>
      </c>
      <c r="K166" s="227">
        <f>(SUM('1.  LRAMVA Summary'!F$55:F$84)+SUM('1.  LRAMVA Summary'!F$85:F$86)*(MONTH($E166)-1)/12)*$H166</f>
        <v>2.2432841476054266</v>
      </c>
      <c r="L166" s="227">
        <f>(SUM('1.  LRAMVA Summary'!G$55:G$84)+SUM('1.  LRAMVA Summary'!G$85:G$86)*(MONTH($E166)-1)/12)*$H166</f>
        <v>1.898101090782401</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5"/>
        <v>10.751527107310402</v>
      </c>
    </row>
    <row r="167" spans="2:23">
      <c r="B167" s="66"/>
      <c r="C167" s="9"/>
      <c r="E167" s="211">
        <v>44256</v>
      </c>
      <c r="F167" s="211" t="s">
        <v>692</v>
      </c>
      <c r="G167" s="212" t="s">
        <v>65</v>
      </c>
      <c r="H167" s="237">
        <f t="shared" si="96"/>
        <v>4.75E-4</v>
      </c>
      <c r="I167" s="227">
        <f>(SUM('1.  LRAMVA Summary'!D$55:D$84)+SUM('1.  LRAMVA Summary'!D$85:D$86)*(MONTH($E167)-1)/12)*$H167</f>
        <v>1.4200683653691393</v>
      </c>
      <c r="J167" s="227">
        <f>(SUM('1.  LRAMVA Summary'!E$55:E$84)+SUM('1.  LRAMVA Summary'!E$85:E$86)*(MONTH($E167)-1)/12)*$H167</f>
        <v>5.592275977311072</v>
      </c>
      <c r="K167" s="227">
        <f>(SUM('1.  LRAMVA Summary'!F$55:F$84)+SUM('1.  LRAMVA Summary'!F$85:F$86)*(MONTH($E167)-1)/12)*$H167</f>
        <v>2.4198791815420249</v>
      </c>
      <c r="L167" s="227">
        <f>(SUM('1.  LRAMVA Summary'!G$55:G$84)+SUM('1.  LRAMVA Summary'!G$85:G$86)*(MONTH($E167)-1)/12)*$H167</f>
        <v>2.047520938016401</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5"/>
        <v>11.479744462238637</v>
      </c>
    </row>
    <row r="168" spans="2:23">
      <c r="B168" s="66"/>
      <c r="C168" s="9"/>
      <c r="E168" s="211">
        <v>44287</v>
      </c>
      <c r="F168" s="211" t="s">
        <v>692</v>
      </c>
      <c r="G168" s="212" t="s">
        <v>66</v>
      </c>
      <c r="H168" s="237">
        <f>$C$56/12</f>
        <v>4.75E-4</v>
      </c>
      <c r="I168" s="227">
        <f>(SUM('1.  LRAMVA Summary'!D$55:D$84)+SUM('1.  LRAMVA Summary'!D$85:D$86)*(MONTH($E168)-1)/12)*$H168</f>
        <v>1.4200683653691393</v>
      </c>
      <c r="J168" s="227">
        <f>(SUM('1.  LRAMVA Summary'!E$55:E$84)+SUM('1.  LRAMVA Summary'!E$85:E$86)*(MONTH($E168)-1)/12)*$H168</f>
        <v>5.9944784510687086</v>
      </c>
      <c r="K168" s="227">
        <f>(SUM('1.  LRAMVA Summary'!F$55:F$84)+SUM('1.  LRAMVA Summary'!F$85:F$86)*(MONTH($E168)-1)/12)*$H168</f>
        <v>2.5964742154786231</v>
      </c>
      <c r="L168" s="227">
        <f>(SUM('1.  LRAMVA Summary'!G$55:G$84)+SUM('1.  LRAMVA Summary'!G$85:G$86)*(MONTH($E168)-1)/12)*$H168</f>
        <v>2.1969407852504008</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5"/>
        <v>12.207961817166872</v>
      </c>
    </row>
    <row r="169" spans="2:23">
      <c r="B169" s="66"/>
      <c r="C169" s="9"/>
      <c r="E169" s="211">
        <v>44317</v>
      </c>
      <c r="F169" s="211" t="s">
        <v>692</v>
      </c>
      <c r="G169" s="212" t="s">
        <v>66</v>
      </c>
      <c r="H169" s="237">
        <f t="shared" ref="H169:H170" si="97">$C$56/12</f>
        <v>4.75E-4</v>
      </c>
      <c r="I169" s="227">
        <f>(SUM('1.  LRAMVA Summary'!D$55:D$84)+SUM('1.  LRAMVA Summary'!D$85:D$86)*(MONTH($E169)-1)/12)*$H169</f>
        <v>1.4200683653691393</v>
      </c>
      <c r="J169" s="227">
        <f>(SUM('1.  LRAMVA Summary'!E$55:E$84)+SUM('1.  LRAMVA Summary'!E$85:E$86)*(MONTH($E169)-1)/12)*$H169</f>
        <v>6.3966809248263443</v>
      </c>
      <c r="K169" s="227">
        <f>(SUM('1.  LRAMVA Summary'!F$55:F$84)+SUM('1.  LRAMVA Summary'!F$85:F$86)*(MONTH($E169)-1)/12)*$H169</f>
        <v>2.7730692494152214</v>
      </c>
      <c r="L169" s="227">
        <f>(SUM('1.  LRAMVA Summary'!G$55:G$84)+SUM('1.  LRAMVA Summary'!G$85:G$86)*(MONTH($E169)-1)/12)*$H169</f>
        <v>2.3463606324844011</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5"/>
        <v>12.936179172095105</v>
      </c>
    </row>
    <row r="170" spans="2:23">
      <c r="B170" s="66"/>
      <c r="C170" s="9"/>
      <c r="E170" s="211">
        <v>44348</v>
      </c>
      <c r="F170" s="211" t="s">
        <v>692</v>
      </c>
      <c r="G170" s="212" t="s">
        <v>66</v>
      </c>
      <c r="H170" s="237">
        <f t="shared" si="97"/>
        <v>4.75E-4</v>
      </c>
      <c r="I170" s="227">
        <f>(SUM('1.  LRAMVA Summary'!D$55:D$84)+SUM('1.  LRAMVA Summary'!D$85:D$86)*(MONTH($E170)-1)/12)*$H170</f>
        <v>1.4200683653691393</v>
      </c>
      <c r="J170" s="227">
        <f>(SUM('1.  LRAMVA Summary'!E$55:E$84)+SUM('1.  LRAMVA Summary'!E$85:E$86)*(MONTH($E170)-1)/12)*$H170</f>
        <v>6.7988833985839801</v>
      </c>
      <c r="K170" s="227">
        <f>(SUM('1.  LRAMVA Summary'!F$55:F$84)+SUM('1.  LRAMVA Summary'!F$85:F$86)*(MONTH($E170)-1)/12)*$H170</f>
        <v>2.9496642833518196</v>
      </c>
      <c r="L170" s="227">
        <f>(SUM('1.  LRAMVA Summary'!G$55:G$84)+SUM('1.  LRAMVA Summary'!G$85:G$86)*(MONTH($E170)-1)/12)*$H170</f>
        <v>2.4957804797184009</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5"/>
        <v>13.664396527023342</v>
      </c>
    </row>
    <row r="171" spans="2:23">
      <c r="B171" s="66"/>
      <c r="C171" s="9"/>
      <c r="E171" s="211">
        <v>44378</v>
      </c>
      <c r="F171" s="211" t="s">
        <v>692</v>
      </c>
      <c r="G171" s="212" t="s">
        <v>68</v>
      </c>
      <c r="H171" s="237">
        <f>$C$57/12</f>
        <v>4.75E-4</v>
      </c>
      <c r="I171" s="227">
        <f>(SUM('1.  LRAMVA Summary'!D$55:D$84)+SUM('1.  LRAMVA Summary'!D$85:D$86)*(MONTH($E171)-1)/12)*$H171</f>
        <v>1.4200683653691393</v>
      </c>
      <c r="J171" s="227">
        <f>(SUM('1.  LRAMVA Summary'!E$55:E$84)+SUM('1.  LRAMVA Summary'!E$85:E$86)*(MONTH($E171)-1)/12)*$H171</f>
        <v>7.2010858723416167</v>
      </c>
      <c r="K171" s="227">
        <f>(SUM('1.  LRAMVA Summary'!F$55:F$84)+SUM('1.  LRAMVA Summary'!F$85:F$86)*(MONTH($E171)-1)/12)*$H171</f>
        <v>3.1262593172884179</v>
      </c>
      <c r="L171" s="227">
        <f>(SUM('1.  LRAMVA Summary'!G$55:G$84)+SUM('1.  LRAMVA Summary'!G$85:G$86)*(MONTH($E171)-1)/12)*$H171</f>
        <v>2.6452003269524011</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5"/>
        <v>14.392613881951576</v>
      </c>
    </row>
    <row r="172" spans="2:23">
      <c r="E172" s="211">
        <v>44409</v>
      </c>
      <c r="F172" s="211" t="s">
        <v>692</v>
      </c>
      <c r="G172" s="212" t="s">
        <v>68</v>
      </c>
      <c r="H172" s="237">
        <f t="shared" ref="H172:H173" si="98">$C$57/12</f>
        <v>4.75E-4</v>
      </c>
      <c r="I172" s="227">
        <f>(SUM('1.  LRAMVA Summary'!D$55:D$84)+SUM('1.  LRAMVA Summary'!D$85:D$86)*(MONTH($E172)-1)/12)*$H172</f>
        <v>1.4200683653691393</v>
      </c>
      <c r="J172" s="227">
        <f>(SUM('1.  LRAMVA Summary'!E$55:E$84)+SUM('1.  LRAMVA Summary'!E$85:E$86)*(MONTH($E172)-1)/12)*$H172</f>
        <v>7.6032883460992533</v>
      </c>
      <c r="K172" s="227">
        <f>(SUM('1.  LRAMVA Summary'!F$55:F$84)+SUM('1.  LRAMVA Summary'!F$85:F$86)*(MONTH($E172)-1)/12)*$H172</f>
        <v>3.3028543512250157</v>
      </c>
      <c r="L172" s="227">
        <f>(SUM('1.  LRAMVA Summary'!G$55:G$84)+SUM('1.  LRAMVA Summary'!G$85:G$86)*(MONTH($E172)-1)/12)*$H172</f>
        <v>2.794620174186401</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5"/>
        <v>15.120831236879809</v>
      </c>
    </row>
    <row r="173" spans="2:23">
      <c r="E173" s="211">
        <v>44440</v>
      </c>
      <c r="F173" s="211" t="s">
        <v>692</v>
      </c>
      <c r="G173" s="212" t="s">
        <v>68</v>
      </c>
      <c r="H173" s="237">
        <f t="shared" si="98"/>
        <v>4.75E-4</v>
      </c>
      <c r="I173" s="227">
        <f>(SUM('1.  LRAMVA Summary'!D$55:D$84)+SUM('1.  LRAMVA Summary'!D$85:D$86)*(MONTH($E173)-1)/12)*$H173</f>
        <v>1.4200683653691393</v>
      </c>
      <c r="J173" s="227">
        <f>(SUM('1.  LRAMVA Summary'!E$55:E$84)+SUM('1.  LRAMVA Summary'!E$85:E$86)*(MONTH($E173)-1)/12)*$H173</f>
        <v>8.0054908198568882</v>
      </c>
      <c r="K173" s="227">
        <f>(SUM('1.  LRAMVA Summary'!F$55:F$84)+SUM('1.  LRAMVA Summary'!F$85:F$86)*(MONTH($E173)-1)/12)*$H173</f>
        <v>3.4794493851616144</v>
      </c>
      <c r="L173" s="227">
        <f>(SUM('1.  LRAMVA Summary'!G$55:G$84)+SUM('1.  LRAMVA Summary'!G$85:G$86)*(MONTH($E173)-1)/12)*$H173</f>
        <v>2.9440400214204012</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5"/>
        <v>15.849048591808044</v>
      </c>
    </row>
    <row r="174" spans="2:23">
      <c r="E174" s="211">
        <v>44470</v>
      </c>
      <c r="F174" s="211" t="s">
        <v>692</v>
      </c>
      <c r="G174" s="212" t="s">
        <v>69</v>
      </c>
      <c r="H174" s="237">
        <f>$C$58/12</f>
        <v>4.75E-4</v>
      </c>
      <c r="I174" s="227">
        <f>(SUM('1.  LRAMVA Summary'!D$55:D$84)+SUM('1.  LRAMVA Summary'!D$85:D$86)*(MONTH($E174)-1)/12)*$H174</f>
        <v>1.4200683653691393</v>
      </c>
      <c r="J174" s="227">
        <f>(SUM('1.  LRAMVA Summary'!E$55:E$84)+SUM('1.  LRAMVA Summary'!E$85:E$86)*(MONTH($E174)-1)/12)*$H174</f>
        <v>8.4076932936145248</v>
      </c>
      <c r="K174" s="227">
        <f>(SUM('1.  LRAMVA Summary'!F$55:F$84)+SUM('1.  LRAMVA Summary'!F$85:F$86)*(MONTH($E174)-1)/12)*$H174</f>
        <v>3.6560444190982122</v>
      </c>
      <c r="L174" s="227">
        <f>(SUM('1.  LRAMVA Summary'!G$55:G$84)+SUM('1.  LRAMVA Summary'!G$85:G$86)*(MONTH($E174)-1)/12)*$H174</f>
        <v>3.093459868654401</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5"/>
        <v>16.577265946736276</v>
      </c>
    </row>
    <row r="175" spans="2:23">
      <c r="E175" s="211">
        <v>44501</v>
      </c>
      <c r="F175" s="211" t="s">
        <v>692</v>
      </c>
      <c r="G175" s="212" t="s">
        <v>69</v>
      </c>
      <c r="H175" s="237">
        <f t="shared" ref="H175:H176" si="99">$C$58/12</f>
        <v>4.75E-4</v>
      </c>
      <c r="I175" s="227">
        <f>(SUM('1.  LRAMVA Summary'!D$55:D$84)+SUM('1.  LRAMVA Summary'!D$85:D$86)*(MONTH($E175)-1)/12)*$H175</f>
        <v>1.4200683653691393</v>
      </c>
      <c r="J175" s="227">
        <f>(SUM('1.  LRAMVA Summary'!E$55:E$84)+SUM('1.  LRAMVA Summary'!E$85:E$86)*(MONTH($E175)-1)/12)*$H175</f>
        <v>8.8098957673721614</v>
      </c>
      <c r="K175" s="227">
        <f>(SUM('1.  LRAMVA Summary'!F$55:F$84)+SUM('1.  LRAMVA Summary'!F$85:F$86)*(MONTH($E175)-1)/12)*$H175</f>
        <v>3.8326394530348105</v>
      </c>
      <c r="L175" s="227">
        <f>(SUM('1.  LRAMVA Summary'!G$55:G$84)+SUM('1.  LRAMVA Summary'!G$85:G$86)*(MONTH($E175)-1)/12)*$H175</f>
        <v>3.2428797158884013</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5"/>
        <v>17.305483301664513</v>
      </c>
    </row>
    <row r="176" spans="2:23">
      <c r="E176" s="211">
        <v>44531</v>
      </c>
      <c r="F176" s="211" t="s">
        <v>692</v>
      </c>
      <c r="G176" s="212" t="s">
        <v>69</v>
      </c>
      <c r="H176" s="237">
        <f t="shared" si="99"/>
        <v>4.75E-4</v>
      </c>
      <c r="I176" s="227">
        <f>(SUM('1.  LRAMVA Summary'!D$55:D$84)+SUM('1.  LRAMVA Summary'!D$85:D$86)*(MONTH($E176)-1)/12)*$H176</f>
        <v>1.4200683653691393</v>
      </c>
      <c r="J176" s="227">
        <f>(SUM('1.  LRAMVA Summary'!E$55:E$84)+SUM('1.  LRAMVA Summary'!E$85:E$86)*(MONTH($E176)-1)/12)*$H176</f>
        <v>9.212098241129798</v>
      </c>
      <c r="K176" s="227">
        <f>(SUM('1.  LRAMVA Summary'!F$55:F$84)+SUM('1.  LRAMVA Summary'!F$85:F$86)*(MONTH($E176)-1)/12)*$H176</f>
        <v>4.0092344869714092</v>
      </c>
      <c r="L176" s="227">
        <f>(SUM('1.  LRAMVA Summary'!G$55:G$84)+SUM('1.  LRAMVA Summary'!G$85:G$86)*(MONTH($E176)-1)/12)*$H176</f>
        <v>3.3922995631224011</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18.033700656592746</v>
      </c>
    </row>
    <row r="177" spans="5:23" ht="15" thickBot="1">
      <c r="E177" s="213" t="s">
        <v>689</v>
      </c>
      <c r="F177" s="213"/>
      <c r="G177" s="214"/>
      <c r="H177" s="215"/>
      <c r="I177" s="216">
        <f>SUM(I164:I176)</f>
        <v>29.865034262916776</v>
      </c>
      <c r="J177" s="216">
        <f>SUM(J164:J176)</f>
        <v>127.23765093410425</v>
      </c>
      <c r="K177" s="216">
        <f t="shared" ref="K177:V177" si="100">SUM(K164:K176)</f>
        <v>55.119194608420891</v>
      </c>
      <c r="L177" s="216">
        <f t="shared" si="100"/>
        <v>46.637703613999186</v>
      </c>
      <c r="M177" s="216">
        <f t="shared" si="100"/>
        <v>0</v>
      </c>
      <c r="N177" s="216">
        <f t="shared" si="100"/>
        <v>0</v>
      </c>
      <c r="O177" s="216">
        <f t="shared" si="100"/>
        <v>0</v>
      </c>
      <c r="P177" s="216">
        <f t="shared" si="100"/>
        <v>0</v>
      </c>
      <c r="Q177" s="216">
        <f t="shared" si="100"/>
        <v>0</v>
      </c>
      <c r="R177" s="216">
        <f t="shared" si="100"/>
        <v>0</v>
      </c>
      <c r="S177" s="216">
        <f t="shared" si="100"/>
        <v>0</v>
      </c>
      <c r="T177" s="216">
        <f t="shared" si="100"/>
        <v>0</v>
      </c>
      <c r="U177" s="216">
        <f t="shared" si="100"/>
        <v>0</v>
      </c>
      <c r="V177" s="216">
        <f t="shared" si="100"/>
        <v>0</v>
      </c>
      <c r="W177" s="216">
        <f>SUM(W164:W176)</f>
        <v>258.85958341944109</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690</v>
      </c>
      <c r="F179" s="222"/>
      <c r="G179" s="223"/>
      <c r="H179" s="224"/>
      <c r="I179" s="225">
        <f>I177+I178</f>
        <v>29.865034262916776</v>
      </c>
      <c r="J179" s="225">
        <f t="shared" ref="J179:U179" si="101">J177+J178</f>
        <v>127.23765093410425</v>
      </c>
      <c r="K179" s="225">
        <f t="shared" si="101"/>
        <v>55.119194608420891</v>
      </c>
      <c r="L179" s="225">
        <f t="shared" si="101"/>
        <v>46.637703613999186</v>
      </c>
      <c r="M179" s="225">
        <f t="shared" si="101"/>
        <v>0</v>
      </c>
      <c r="N179" s="225">
        <f t="shared" si="101"/>
        <v>0</v>
      </c>
      <c r="O179" s="225">
        <f t="shared" si="101"/>
        <v>0</v>
      </c>
      <c r="P179" s="225">
        <f t="shared" si="101"/>
        <v>0</v>
      </c>
      <c r="Q179" s="225">
        <f t="shared" si="101"/>
        <v>0</v>
      </c>
      <c r="R179" s="225">
        <f t="shared" si="101"/>
        <v>0</v>
      </c>
      <c r="S179" s="225">
        <f t="shared" si="101"/>
        <v>0</v>
      </c>
      <c r="T179" s="225">
        <f t="shared" si="101"/>
        <v>0</v>
      </c>
      <c r="U179" s="225">
        <f t="shared" si="101"/>
        <v>0</v>
      </c>
      <c r="V179" s="225">
        <f>V177+V178</f>
        <v>0</v>
      </c>
      <c r="W179" s="225">
        <f>W177+W178</f>
        <v>258.85958341944109</v>
      </c>
    </row>
    <row r="180" spans="5:23">
      <c r="E180" s="211">
        <v>44562</v>
      </c>
      <c r="F180" s="211" t="s">
        <v>693</v>
      </c>
      <c r="G180" s="212" t="s">
        <v>65</v>
      </c>
      <c r="H180" s="237">
        <f>$C$59/12</f>
        <v>4.75E-4</v>
      </c>
      <c r="I180" s="227">
        <f>(SUM('1.  LRAMVA Summary'!D$55:D$87)+SUM('1.  LRAMVA Summary'!D$88:D$89)*(MONTH($E180)-1)/12)*$H180</f>
        <v>1.4200683653691393</v>
      </c>
      <c r="J180" s="227">
        <f>(SUM('1.  LRAMVA Summary'!E$55:E$87)+SUM('1.  LRAMVA Summary'!E$88:E$89)*(MONTH($E180)-1)/12)*$H180</f>
        <v>9.6143007148874347</v>
      </c>
      <c r="K180" s="227">
        <f>(SUM('1.  LRAMVA Summary'!F$55:F$87)+SUM('1.  LRAMVA Summary'!F$88:F$89)*(MONTH($E180)-1)/12)*$H180</f>
        <v>4.1858295209080065</v>
      </c>
      <c r="L180" s="227">
        <f>(SUM('1.  LRAMVA Summary'!G$55:G$87)+SUM('1.  LRAMVA Summary'!G$88:G$89)*(MONTH($E180)-1)/12)*$H180</f>
        <v>3.5417194103564018</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18.761918011520983</v>
      </c>
    </row>
    <row r="181" spans="5:23">
      <c r="E181" s="211">
        <v>44593</v>
      </c>
      <c r="F181" s="211" t="s">
        <v>693</v>
      </c>
      <c r="G181" s="212" t="s">
        <v>65</v>
      </c>
      <c r="H181" s="237">
        <f t="shared" ref="H181:H182" si="102">$C$59/12</f>
        <v>4.75E-4</v>
      </c>
      <c r="I181" s="227">
        <f>(SUM('1.  LRAMVA Summary'!D$55:D$87)+SUM('1.  LRAMVA Summary'!D$88:D$89)*(MONTH($E181)-1)/12)*$H181</f>
        <v>1.4200683653691393</v>
      </c>
      <c r="J181" s="227">
        <f>(SUM('1.  LRAMVA Summary'!E$55:E$87)+SUM('1.  LRAMVA Summary'!E$88:E$89)*(MONTH($E181)-1)/12)*$H181</f>
        <v>9.8131159517156163</v>
      </c>
      <c r="K181" s="227">
        <f>(SUM('1.  LRAMVA Summary'!F$55:F$87)+SUM('1.  LRAMVA Summary'!F$88:F$89)*(MONTH($E181)-1)/12)*$H181</f>
        <v>4.2743828114576994</v>
      </c>
      <c r="L181" s="227">
        <f>(SUM('1.  LRAMVA Summary'!G$55:G$87)+SUM('1.  LRAMVA Summary'!G$88:G$89)*(MONTH($E181)-1)/12)*$H181</f>
        <v>3.6170139475012566</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3">SUM(I181:V181)</f>
        <v>19.124581076043711</v>
      </c>
    </row>
    <row r="182" spans="5:23">
      <c r="E182" s="211">
        <v>44621</v>
      </c>
      <c r="F182" s="211" t="s">
        <v>693</v>
      </c>
      <c r="G182" s="212" t="s">
        <v>65</v>
      </c>
      <c r="H182" s="237">
        <f t="shared" si="102"/>
        <v>4.75E-4</v>
      </c>
      <c r="I182" s="227">
        <f>(SUM('1.  LRAMVA Summary'!D$55:D$87)+SUM('1.  LRAMVA Summary'!D$88:D$89)*(MONTH($E182)-1)/12)*$H182</f>
        <v>1.4200683653691393</v>
      </c>
      <c r="J182" s="227">
        <f>(SUM('1.  LRAMVA Summary'!E$55:E$87)+SUM('1.  LRAMVA Summary'!E$88:E$89)*(MONTH($E182)-1)/12)*$H182</f>
        <v>10.011931188543798</v>
      </c>
      <c r="K182" s="227">
        <f>(SUM('1.  LRAMVA Summary'!F$55:F$87)+SUM('1.  LRAMVA Summary'!F$88:F$89)*(MONTH($E182)-1)/12)*$H182</f>
        <v>4.3629361020073931</v>
      </c>
      <c r="L182" s="227">
        <f>(SUM('1.  LRAMVA Summary'!G$55:G$87)+SUM('1.  LRAMVA Summary'!G$88:G$89)*(MONTH($E182)-1)/12)*$H182</f>
        <v>3.6923084846461114</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3"/>
        <v>19.487244140566442</v>
      </c>
    </row>
    <row r="183" spans="5:23">
      <c r="E183" s="211">
        <v>44652</v>
      </c>
      <c r="F183" s="211" t="s">
        <v>693</v>
      </c>
      <c r="G183" s="212" t="s">
        <v>66</v>
      </c>
      <c r="H183" s="237">
        <f>$C$60/12</f>
        <v>8.5000000000000006E-4</v>
      </c>
      <c r="I183" s="227">
        <f>(SUM('1.  LRAMVA Summary'!D$55:D$87)+SUM('1.  LRAMVA Summary'!D$88:D$89)*(MONTH($E183)-1)/12)*$H183</f>
        <v>2.5411749696079338</v>
      </c>
      <c r="J183" s="227">
        <f>(SUM('1.  LRAMVA Summary'!E$55:E$87)+SUM('1.  LRAMVA Summary'!E$88:E$89)*(MONTH($E183)-1)/12)*$H183</f>
        <v>18.271862024349858</v>
      </c>
      <c r="K183" s="227">
        <f>(SUM('1.  LRAMVA Summary'!F$55:F$87)+SUM('1.  LRAMVA Summary'!F$88:F$89)*(MONTH($E183)-1)/12)*$H183</f>
        <v>7.965823123523208</v>
      </c>
      <c r="L183" s="227">
        <f>(SUM('1.  LRAMVA Summary'!G$55:G$87)+SUM('1.  LRAMVA Summary'!G$88:G$89)*(MONTH($E183)-1)/12)*$H183</f>
        <v>6.7420264600469935</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3"/>
        <v>35.520886577527989</v>
      </c>
    </row>
    <row r="184" spans="5:23">
      <c r="E184" s="211">
        <v>44682</v>
      </c>
      <c r="F184" s="211" t="s">
        <v>693</v>
      </c>
      <c r="G184" s="212" t="s">
        <v>66</v>
      </c>
      <c r="H184" s="237">
        <f t="shared" ref="H184:H185" si="104">$C$60/12</f>
        <v>8.5000000000000006E-4</v>
      </c>
      <c r="I184" s="227">
        <f>(SUM('1.  LRAMVA Summary'!D$55:D$87)+SUM('1.  LRAMVA Summary'!D$88:D$89)*(MONTH($E184)-1)/12)*$H184</f>
        <v>2.5411749696079338</v>
      </c>
      <c r="J184" s="227">
        <f>(SUM('1.  LRAMVA Summary'!E$55:E$87)+SUM('1.  LRAMVA Summary'!E$88:E$89)*(MONTH($E184)-1)/12)*$H184</f>
        <v>18.627636658673975</v>
      </c>
      <c r="K184" s="227">
        <f>(SUM('1.  LRAMVA Summary'!F$55:F$87)+SUM('1.  LRAMVA Summary'!F$88:F$89)*(MONTH($E184)-1)/12)*$H184</f>
        <v>8.1242869066121326</v>
      </c>
      <c r="L184" s="227">
        <f>(SUM('1.  LRAMVA Summary'!G$55:G$87)+SUM('1.  LRAMVA Summary'!G$88:G$89)*(MONTH($E184)-1)/12)*$H184</f>
        <v>6.8767640528325238</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3"/>
        <v>36.16986258772657</v>
      </c>
    </row>
    <row r="185" spans="5:23">
      <c r="E185" s="211">
        <v>44713</v>
      </c>
      <c r="F185" s="211" t="s">
        <v>693</v>
      </c>
      <c r="G185" s="212" t="s">
        <v>66</v>
      </c>
      <c r="H185" s="237">
        <f t="shared" si="104"/>
        <v>8.5000000000000006E-4</v>
      </c>
      <c r="I185" s="227">
        <f>(SUM('1.  LRAMVA Summary'!D$55:D$87)+SUM('1.  LRAMVA Summary'!D$88:D$89)*(MONTH($E185)-1)/12)*$H185</f>
        <v>2.5411749696079338</v>
      </c>
      <c r="J185" s="227">
        <f>(SUM('1.  LRAMVA Summary'!E$55:E$87)+SUM('1.  LRAMVA Summary'!E$88:E$89)*(MONTH($E185)-1)/12)*$H185</f>
        <v>18.983411292998088</v>
      </c>
      <c r="K185" s="227">
        <f>(SUM('1.  LRAMVA Summary'!F$55:F$87)+SUM('1.  LRAMVA Summary'!F$88:F$89)*(MONTH($E185)-1)/12)*$H185</f>
        <v>8.282750689701059</v>
      </c>
      <c r="L185" s="227">
        <f>(SUM('1.  LRAMVA Summary'!G$55:G$87)+SUM('1.  LRAMVA Summary'!G$88:G$89)*(MONTH($E185)-1)/12)*$H185</f>
        <v>7.0115016456180532</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3"/>
        <v>36.818838597925136</v>
      </c>
    </row>
    <row r="186" spans="5:23">
      <c r="E186" s="211">
        <v>44743</v>
      </c>
      <c r="F186" s="211" t="s">
        <v>693</v>
      </c>
      <c r="G186" s="212" t="s">
        <v>68</v>
      </c>
      <c r="H186" s="237">
        <f>$C$61/12</f>
        <v>1.8333333333333333E-3</v>
      </c>
      <c r="I186" s="227">
        <f>(SUM('1.  LRAMVA Summary'!D$55:D$87)+SUM('1.  LRAMVA Summary'!D$88:D$89)*(MONTH($E186)-1)/12)*$H186</f>
        <v>5.4809656207229942</v>
      </c>
      <c r="J186" s="227">
        <f>(SUM('1.  LRAMVA Summary'!E$55:E$87)+SUM('1.  LRAMVA Summary'!E$88:E$89)*(MONTH($E186)-1)/12)*$H186</f>
        <v>41.711969647165532</v>
      </c>
      <c r="K186" s="227">
        <f>(SUM('1.  LRAMVA Summary'!F$55:F$87)+SUM('1.  LRAMVA Summary'!F$88:F$89)*(MONTH($E186)-1)/12)*$H186</f>
        <v>18.206541019743099</v>
      </c>
      <c r="L186" s="227">
        <f>(SUM('1.  LRAMVA Summary'!G$55:G$87)+SUM('1.  LRAMVA Summary'!G$88:G$89)*(MONTH($E186)-1)/12)*$H186</f>
        <v>15.413457180870473</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3"/>
        <v>80.812933468502109</v>
      </c>
    </row>
    <row r="187" spans="5:23">
      <c r="E187" s="211">
        <v>44774</v>
      </c>
      <c r="F187" s="211" t="s">
        <v>693</v>
      </c>
      <c r="G187" s="212" t="s">
        <v>68</v>
      </c>
      <c r="H187" s="237">
        <f t="shared" ref="H187:H188" si="105">$C$61/12</f>
        <v>1.8333333333333333E-3</v>
      </c>
      <c r="I187" s="227">
        <f>(SUM('1.  LRAMVA Summary'!D$55:D$87)+SUM('1.  LRAMVA Summary'!D$88:D$89)*(MONTH($E187)-1)/12)*$H187</f>
        <v>5.4809656207229942</v>
      </c>
      <c r="J187" s="227">
        <f>(SUM('1.  LRAMVA Summary'!E$55:E$87)+SUM('1.  LRAMVA Summary'!E$88:E$89)*(MONTH($E187)-1)/12)*$H187</f>
        <v>42.479326701590104</v>
      </c>
      <c r="K187" s="227">
        <f>(SUM('1.  LRAMVA Summary'!F$55:F$87)+SUM('1.  LRAMVA Summary'!F$88:F$89)*(MONTH($E187)-1)/12)*$H187</f>
        <v>18.548325649934899</v>
      </c>
      <c r="L187" s="227">
        <f>(SUM('1.  LRAMVA Summary'!G$55:G$87)+SUM('1.  LRAMVA Summary'!G$88:G$89)*(MONTH($E187)-1)/12)*$H187</f>
        <v>15.704067675113775</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3"/>
        <v>82.212685647361766</v>
      </c>
    </row>
    <row r="188" spans="5:23">
      <c r="E188" s="211">
        <v>44805</v>
      </c>
      <c r="F188" s="211" t="s">
        <v>693</v>
      </c>
      <c r="G188" s="212" t="s">
        <v>68</v>
      </c>
      <c r="H188" s="237">
        <f t="shared" si="105"/>
        <v>1.8333333333333333E-3</v>
      </c>
      <c r="I188" s="227">
        <f>(SUM('1.  LRAMVA Summary'!D$55:D$87)+SUM('1.  LRAMVA Summary'!D$88:D$89)*(MONTH($E188)-1)/12)*$H188</f>
        <v>5.4809656207229942</v>
      </c>
      <c r="J188" s="227">
        <f>(SUM('1.  LRAMVA Summary'!E$55:E$87)+SUM('1.  LRAMVA Summary'!E$88:E$89)*(MONTH($E188)-1)/12)*$H188</f>
        <v>43.246683756014662</v>
      </c>
      <c r="K188" s="227">
        <f>(SUM('1.  LRAMVA Summary'!F$55:F$87)+SUM('1.  LRAMVA Summary'!F$88:F$89)*(MONTH($E188)-1)/12)*$H188</f>
        <v>18.890110280126699</v>
      </c>
      <c r="L188" s="227">
        <f>(SUM('1.  LRAMVA Summary'!G$55:G$87)+SUM('1.  LRAMVA Summary'!G$88:G$89)*(MONTH($E188)-1)/12)*$H188</f>
        <v>15.994678169357073</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3"/>
        <v>83.612437826221438</v>
      </c>
    </row>
    <row r="189" spans="5:23">
      <c r="E189" s="211">
        <v>44835</v>
      </c>
      <c r="F189" s="211" t="s">
        <v>693</v>
      </c>
      <c r="G189" s="212" t="s">
        <v>69</v>
      </c>
      <c r="H189" s="237">
        <f>$C$62/12</f>
        <v>3.225E-3</v>
      </c>
      <c r="I189" s="227">
        <f>(SUM('1.  LRAMVA Summary'!D$55:D$87)+SUM('1.  LRAMVA Summary'!D$88:D$89)*(MONTH($E189)-1)/12)*$H189</f>
        <v>9.6415167964536295</v>
      </c>
      <c r="J189" s="227">
        <f>(SUM('1.  LRAMVA Summary'!E$55:E$87)+SUM('1.  LRAMVA Summary'!E$88:E$89)*(MONTH($E189)-1)/12)*$H189</f>
        <v>77.424699061999917</v>
      </c>
      <c r="K189" s="227">
        <f>(SUM('1.  LRAMVA Summary'!F$55:F$87)+SUM('1.  LRAMVA Summary'!F$88:F$89)*(MONTH($E189)-1)/12)*$H189</f>
        <v>33.830651501332994</v>
      </c>
      <c r="L189" s="227">
        <f>(SUM('1.  LRAMVA Summary'!G$55:G$87)+SUM('1.  LRAMVA Summary'!G$88:G$89)*(MONTH($E189)-1)/12)*$H189</f>
        <v>28.647303240060658</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3"/>
        <v>149.54417059984721</v>
      </c>
    </row>
    <row r="190" spans="5:23">
      <c r="E190" s="211">
        <v>44866</v>
      </c>
      <c r="F190" s="211" t="s">
        <v>693</v>
      </c>
      <c r="G190" s="212" t="s">
        <v>69</v>
      </c>
      <c r="H190" s="237">
        <f t="shared" ref="H190:H191" si="106">$C$62/12</f>
        <v>3.225E-3</v>
      </c>
      <c r="I190" s="227">
        <f>(SUM('1.  LRAMVA Summary'!D$55:D$87)+SUM('1.  LRAMVA Summary'!D$88:D$89)*(MONTH($E190)-1)/12)*$H190</f>
        <v>9.6415167964536295</v>
      </c>
      <c r="J190" s="227">
        <f>(SUM('1.  LRAMVA Summary'!E$55:E$87)+SUM('1.  LRAMVA Summary'!E$88:E$89)*(MONTH($E190)-1)/12)*$H190</f>
        <v>78.774549880464932</v>
      </c>
      <c r="K190" s="227">
        <f>(SUM('1.  LRAMVA Summary'!F$55:F$87)+SUM('1.  LRAMVA Summary'!F$88:F$89)*(MONTH($E190)-1)/12)*$H190</f>
        <v>34.431881737170386</v>
      </c>
      <c r="L190" s="227">
        <f>(SUM('1.  LRAMVA Summary'!G$55:G$87)+SUM('1.  LRAMVA Summary'!G$88:G$89)*(MONTH($E190)-1)/12)*$H190</f>
        <v>29.158513518570462</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3"/>
        <v>152.00646193265942</v>
      </c>
    </row>
    <row r="191" spans="5:23">
      <c r="E191" s="211">
        <v>44896</v>
      </c>
      <c r="F191" s="211" t="s">
        <v>693</v>
      </c>
      <c r="G191" s="212" t="s">
        <v>69</v>
      </c>
      <c r="H191" s="237">
        <f t="shared" si="106"/>
        <v>3.225E-3</v>
      </c>
      <c r="I191" s="227">
        <f>(SUM('1.  LRAMVA Summary'!D$55:D$87)+SUM('1.  LRAMVA Summary'!D$88:D$89)*(MONTH($E191)-1)/12)*$H191</f>
        <v>9.6415167964536295</v>
      </c>
      <c r="J191" s="227">
        <f>(SUM('1.  LRAMVA Summary'!E$55:E$87)+SUM('1.  LRAMVA Summary'!E$88:E$89)*(MONTH($E191)-1)/12)*$H191</f>
        <v>80.124400698929961</v>
      </c>
      <c r="K191" s="227">
        <f>(SUM('1.  LRAMVA Summary'!F$55:F$87)+SUM('1.  LRAMVA Summary'!F$88:F$89)*(MONTH($E191)-1)/12)*$H191</f>
        <v>35.033111973007777</v>
      </c>
      <c r="L191" s="227">
        <f>(SUM('1.  LRAMVA Summary'!G$55:G$87)+SUM('1.  LRAMVA Summary'!G$88:G$89)*(MONTH($E191)-1)/12)*$H191</f>
        <v>29.66972379708027</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154.46875326547163</v>
      </c>
    </row>
    <row r="192" spans="5:23" ht="15" thickBot="1">
      <c r="E192" s="213" t="s">
        <v>691</v>
      </c>
      <c r="F192" s="213"/>
      <c r="G192" s="214"/>
      <c r="H192" s="215"/>
      <c r="I192" s="216">
        <f>SUM(I179:I191)</f>
        <v>87.116211519377885</v>
      </c>
      <c r="J192" s="216">
        <f>SUM(J179:J191)</f>
        <v>576.32153851143801</v>
      </c>
      <c r="K192" s="216">
        <f t="shared" ref="K192:V192" si="107">SUM(K179:K191)</f>
        <v>251.25582592394625</v>
      </c>
      <c r="L192" s="216">
        <f t="shared" si="107"/>
        <v>212.70678119605324</v>
      </c>
      <c r="M192" s="216">
        <f t="shared" si="107"/>
        <v>0</v>
      </c>
      <c r="N192" s="216">
        <f t="shared" si="107"/>
        <v>0</v>
      </c>
      <c r="O192" s="216">
        <f t="shared" si="107"/>
        <v>0</v>
      </c>
      <c r="P192" s="216">
        <f t="shared" si="107"/>
        <v>0</v>
      </c>
      <c r="Q192" s="216">
        <f t="shared" si="107"/>
        <v>0</v>
      </c>
      <c r="R192" s="216">
        <f t="shared" si="107"/>
        <v>0</v>
      </c>
      <c r="S192" s="216">
        <f t="shared" si="107"/>
        <v>0</v>
      </c>
      <c r="T192" s="216">
        <f t="shared" si="107"/>
        <v>0</v>
      </c>
      <c r="U192" s="216">
        <f t="shared" si="107"/>
        <v>0</v>
      </c>
      <c r="V192" s="216">
        <f t="shared" si="107"/>
        <v>0</v>
      </c>
      <c r="W192" s="216">
        <f>SUM(W179:W191)</f>
        <v>1127.4003571508156</v>
      </c>
    </row>
    <row r="193" spans="3:23" ht="15" thickTop="1">
      <c r="E193" s="791" t="s">
        <v>67</v>
      </c>
      <c r="F193" s="791"/>
      <c r="G193" s="792"/>
      <c r="H193" s="793"/>
      <c r="I193" s="794"/>
      <c r="J193" s="794"/>
      <c r="K193" s="794"/>
      <c r="L193" s="794"/>
      <c r="M193" s="794"/>
      <c r="N193" s="794"/>
      <c r="O193" s="794"/>
      <c r="P193" s="794"/>
      <c r="Q193" s="794"/>
      <c r="R193" s="794"/>
      <c r="S193" s="794"/>
      <c r="T193" s="794"/>
      <c r="U193" s="794"/>
      <c r="V193" s="794"/>
      <c r="W193" s="795"/>
    </row>
    <row r="194" spans="3:23">
      <c r="C194" s="910"/>
      <c r="E194" s="905" t="s">
        <v>1053</v>
      </c>
      <c r="F194" s="905"/>
      <c r="G194" s="223"/>
      <c r="H194" s="224"/>
      <c r="I194" s="225">
        <f>I192+I193</f>
        <v>87.116211519377885</v>
      </c>
      <c r="J194" s="225">
        <f t="shared" ref="J194:U194" si="108">J192+J193</f>
        <v>576.32153851143801</v>
      </c>
      <c r="K194" s="225">
        <f t="shared" si="108"/>
        <v>251.25582592394625</v>
      </c>
      <c r="L194" s="225">
        <f t="shared" si="108"/>
        <v>212.70678119605324</v>
      </c>
      <c r="M194" s="225">
        <f t="shared" si="108"/>
        <v>0</v>
      </c>
      <c r="N194" s="225">
        <f t="shared" si="108"/>
        <v>0</v>
      </c>
      <c r="O194" s="225">
        <f t="shared" si="108"/>
        <v>0</v>
      </c>
      <c r="P194" s="225">
        <f t="shared" si="108"/>
        <v>0</v>
      </c>
      <c r="Q194" s="225">
        <f t="shared" si="108"/>
        <v>0</v>
      </c>
      <c r="R194" s="225">
        <f t="shared" si="108"/>
        <v>0</v>
      </c>
      <c r="S194" s="225">
        <f t="shared" si="108"/>
        <v>0</v>
      </c>
      <c r="T194" s="225">
        <f t="shared" si="108"/>
        <v>0</v>
      </c>
      <c r="U194" s="225">
        <f t="shared" si="108"/>
        <v>0</v>
      </c>
      <c r="V194" s="225">
        <f>V192+V193</f>
        <v>0</v>
      </c>
      <c r="W194" s="225">
        <f>W192+W193</f>
        <v>1127.4003571508156</v>
      </c>
    </row>
    <row r="195" spans="3:23">
      <c r="C195" s="910"/>
      <c r="E195" s="211">
        <v>44927</v>
      </c>
      <c r="F195" s="211" t="s">
        <v>1054</v>
      </c>
      <c r="G195" s="212" t="s">
        <v>65</v>
      </c>
      <c r="H195" s="237">
        <f>$C$63/12</f>
        <v>3.225E-3</v>
      </c>
      <c r="I195" s="227">
        <f>(SUM('1.  LRAMVA Summary'!D$55:D$87)+SUM('1.  LRAMVA Summary'!D$88:D$89)*(MONTH($E195)-1)/12)*$H195</f>
        <v>9.6415167964536295</v>
      </c>
      <c r="J195" s="227">
        <f>(SUM('1.  LRAMVA Summary'!E$55:E$87)+SUM('1.  LRAMVA Summary'!E$88:E$89)*(MONTH($E195)-1)/12)*$H195</f>
        <v>65.276041695814683</v>
      </c>
      <c r="K195" s="227">
        <f>(SUM('1.  LRAMVA Summary'!F$55:F$87)+SUM('1.  LRAMVA Summary'!F$88:F$89)*(MONTH($E195)-1)/12)*$H195</f>
        <v>28.419579378796463</v>
      </c>
      <c r="L195" s="227">
        <f>(SUM('1.  LRAMVA Summary'!G$55:G$87)+SUM('1.  LRAMVA Summary'!G$88:G$89)*(MONTH($E195)-1)/12)*$H195</f>
        <v>24.04641073347241</v>
      </c>
      <c r="M195" s="227">
        <f>(SUM('1.  LRAMVA Summary'!H$55:H$87)+SUM('1.  LRAMVA Summary'!H$88:H$89)*(MONTH($E195)-1)/12)*$H195</f>
        <v>0</v>
      </c>
      <c r="N195" s="227">
        <f>(SUM('1.  LRAMVA Summary'!I$55:I$87)+SUM('1.  LRAMVA Summary'!I$88:I$89)*(MONTH($E195)-1)/12)*$H195</f>
        <v>0</v>
      </c>
      <c r="O195" s="227">
        <f>(SUM('1.  LRAMVA Summary'!J$55:J$87)+SUM('1.  LRAMVA Summary'!J$88:J$89)*(MONTH($E195)-1)/12)*$H195</f>
        <v>0</v>
      </c>
      <c r="P195" s="227">
        <f>(SUM('1.  LRAMVA Summary'!K$55:K$87)+SUM('1.  LRAMVA Summary'!K$88:K$89)*(MONTH($E195)-1)/12)*$H195</f>
        <v>0</v>
      </c>
      <c r="Q195" s="227">
        <f>(SUM('1.  LRAMVA Summary'!L$55:L$87)+SUM('1.  LRAMVA Summary'!L$88:L$89)*(MONTH($E195)-1)/12)*$H195</f>
        <v>0</v>
      </c>
      <c r="R195" s="227">
        <f>(SUM('1.  LRAMVA Summary'!M$55:M$87)+SUM('1.  LRAMVA Summary'!M$88:M$89)*(MONTH($E195)-1)/12)*$H195</f>
        <v>0</v>
      </c>
      <c r="S195" s="227">
        <f>(SUM('1.  LRAMVA Summary'!N$55:N$87)+SUM('1.  LRAMVA Summary'!N$88:N$89)*(MONTH($E195)-1)/12)*$H195</f>
        <v>0</v>
      </c>
      <c r="T195" s="227">
        <f>(SUM('1.  LRAMVA Summary'!O$55:O$87)+SUM('1.  LRAMVA Summary'!O$88:O$89)*(MONTH($E195)-1)/12)*$H195</f>
        <v>0</v>
      </c>
      <c r="U195" s="227">
        <f>(SUM('1.  LRAMVA Summary'!P$55:P$87)+SUM('1.  LRAMVA Summary'!P$88:P$89)*(MONTH($E195)-1)/12)*$H195</f>
        <v>0</v>
      </c>
      <c r="V195" s="227">
        <f>(SUM('1.  LRAMVA Summary'!Q$55:Q$87)+SUM('1.  LRAMVA Summary'!Q$88:Q$89)*(MONTH($E195)-1)/12)*$H195</f>
        <v>0</v>
      </c>
      <c r="W195" s="228">
        <f>SUM(I195:V195)</f>
        <v>127.3835486045372</v>
      </c>
    </row>
    <row r="196" spans="3:23">
      <c r="E196" s="211">
        <v>44958</v>
      </c>
      <c r="F196" s="211" t="s">
        <v>1054</v>
      </c>
      <c r="G196" s="212" t="s">
        <v>65</v>
      </c>
      <c r="H196" s="237">
        <f t="shared" ref="H196:H197" si="109">$C$63/12</f>
        <v>3.225E-3</v>
      </c>
      <c r="I196" s="227">
        <f>(SUM('1.  LRAMVA Summary'!D$55:D$87)+SUM('1.  LRAMVA Summary'!D$88:D$89)*(MONTH($E196)-1)/12)*$H196</f>
        <v>9.6415167964536295</v>
      </c>
      <c r="J196" s="227">
        <f>(SUM('1.  LRAMVA Summary'!E$55:E$87)+SUM('1.  LRAMVA Summary'!E$88:E$89)*(MONTH($E196)-1)/12)*$H196</f>
        <v>66.625892514279712</v>
      </c>
      <c r="K196" s="227">
        <f>(SUM('1.  LRAMVA Summary'!F$55:F$87)+SUM('1.  LRAMVA Summary'!F$88:F$89)*(MONTH($E196)-1)/12)*$H196</f>
        <v>29.020809614633855</v>
      </c>
      <c r="L196" s="227">
        <f>(SUM('1.  LRAMVA Summary'!G$55:G$87)+SUM('1.  LRAMVA Summary'!G$88:G$89)*(MONTH($E196)-1)/12)*$H196</f>
        <v>24.557621011982217</v>
      </c>
      <c r="M196" s="227">
        <f>(SUM('1.  LRAMVA Summary'!H$55:H$87)+SUM('1.  LRAMVA Summary'!H$88:H$89)*(MONTH($E196)-1)/12)*$H196</f>
        <v>0</v>
      </c>
      <c r="N196" s="227">
        <f>(SUM('1.  LRAMVA Summary'!I$55:I$87)+SUM('1.  LRAMVA Summary'!I$88:I$89)*(MONTH($E196)-1)/12)*$H196</f>
        <v>0</v>
      </c>
      <c r="O196" s="227">
        <f>(SUM('1.  LRAMVA Summary'!J$55:J$87)+SUM('1.  LRAMVA Summary'!J$88:J$89)*(MONTH($E196)-1)/12)*$H196</f>
        <v>0</v>
      </c>
      <c r="P196" s="227">
        <f>(SUM('1.  LRAMVA Summary'!K$55:K$87)+SUM('1.  LRAMVA Summary'!K$88:K$89)*(MONTH($E196)-1)/12)*$H196</f>
        <v>0</v>
      </c>
      <c r="Q196" s="227">
        <f>(SUM('1.  LRAMVA Summary'!L$55:L$87)+SUM('1.  LRAMVA Summary'!L$88:L$89)*(MONTH($E196)-1)/12)*$H196</f>
        <v>0</v>
      </c>
      <c r="R196" s="227">
        <f>(SUM('1.  LRAMVA Summary'!M$55:M$87)+SUM('1.  LRAMVA Summary'!M$88:M$89)*(MONTH($E196)-1)/12)*$H196</f>
        <v>0</v>
      </c>
      <c r="S196" s="227">
        <f>(SUM('1.  LRAMVA Summary'!N$55:N$87)+SUM('1.  LRAMVA Summary'!N$88:N$89)*(MONTH($E196)-1)/12)*$H196</f>
        <v>0</v>
      </c>
      <c r="T196" s="227">
        <f>(SUM('1.  LRAMVA Summary'!O$55:O$87)+SUM('1.  LRAMVA Summary'!O$88:O$89)*(MONTH($E196)-1)/12)*$H196</f>
        <v>0</v>
      </c>
      <c r="U196" s="227">
        <f>(SUM('1.  LRAMVA Summary'!P$55:P$87)+SUM('1.  LRAMVA Summary'!P$88:P$89)*(MONTH($E196)-1)/12)*$H196</f>
        <v>0</v>
      </c>
      <c r="V196" s="227">
        <f>(SUM('1.  LRAMVA Summary'!Q$55:Q$87)+SUM('1.  LRAMVA Summary'!Q$88:Q$89)*(MONTH($E196)-1)/12)*$H196</f>
        <v>0</v>
      </c>
      <c r="W196" s="228">
        <f t="shared" ref="W196:W205" si="110">SUM(I196:V196)</f>
        <v>129.84583993734941</v>
      </c>
    </row>
    <row r="197" spans="3:23">
      <c r="E197" s="211">
        <v>44986</v>
      </c>
      <c r="F197" s="211" t="s">
        <v>1054</v>
      </c>
      <c r="G197" s="212" t="s">
        <v>65</v>
      </c>
      <c r="H197" s="237">
        <f t="shared" si="109"/>
        <v>3.225E-3</v>
      </c>
      <c r="I197" s="227">
        <f>(SUM('1.  LRAMVA Summary'!D$55:D$87)+SUM('1.  LRAMVA Summary'!D$88:D$89)*(MONTH($E197)-1)/12)*$H197</f>
        <v>9.6415167964536295</v>
      </c>
      <c r="J197" s="227">
        <f>(SUM('1.  LRAMVA Summary'!E$55:E$87)+SUM('1.  LRAMVA Summary'!E$88:E$89)*(MONTH($E197)-1)/12)*$H197</f>
        <v>67.975743332744727</v>
      </c>
      <c r="K197" s="227">
        <f>(SUM('1.  LRAMVA Summary'!F$55:F$87)+SUM('1.  LRAMVA Summary'!F$88:F$89)*(MONTH($E197)-1)/12)*$H197</f>
        <v>29.62203985047125</v>
      </c>
      <c r="L197" s="227">
        <f>(SUM('1.  LRAMVA Summary'!G$55:G$87)+SUM('1.  LRAMVA Summary'!G$88:G$89)*(MONTH($E197)-1)/12)*$H197</f>
        <v>25.068831290492021</v>
      </c>
      <c r="M197" s="227">
        <f>(SUM('1.  LRAMVA Summary'!H$55:H$87)+SUM('1.  LRAMVA Summary'!H$88:H$89)*(MONTH($E197)-1)/12)*$H197</f>
        <v>0</v>
      </c>
      <c r="N197" s="227">
        <f>(SUM('1.  LRAMVA Summary'!I$55:I$87)+SUM('1.  LRAMVA Summary'!I$88:I$89)*(MONTH($E197)-1)/12)*$H197</f>
        <v>0</v>
      </c>
      <c r="O197" s="227">
        <f>(SUM('1.  LRAMVA Summary'!J$55:J$87)+SUM('1.  LRAMVA Summary'!J$88:J$89)*(MONTH($E197)-1)/12)*$H197</f>
        <v>0</v>
      </c>
      <c r="P197" s="227">
        <f>(SUM('1.  LRAMVA Summary'!K$55:K$87)+SUM('1.  LRAMVA Summary'!K$88:K$89)*(MONTH($E197)-1)/12)*$H197</f>
        <v>0</v>
      </c>
      <c r="Q197" s="227">
        <f>(SUM('1.  LRAMVA Summary'!L$55:L$87)+SUM('1.  LRAMVA Summary'!L$88:L$89)*(MONTH($E197)-1)/12)*$H197</f>
        <v>0</v>
      </c>
      <c r="R197" s="227">
        <f>(SUM('1.  LRAMVA Summary'!M$55:M$87)+SUM('1.  LRAMVA Summary'!M$88:M$89)*(MONTH($E197)-1)/12)*$H197</f>
        <v>0</v>
      </c>
      <c r="S197" s="227">
        <f>(SUM('1.  LRAMVA Summary'!N$55:N$87)+SUM('1.  LRAMVA Summary'!N$88:N$89)*(MONTH($E197)-1)/12)*$H197</f>
        <v>0</v>
      </c>
      <c r="T197" s="227">
        <f>(SUM('1.  LRAMVA Summary'!O$55:O$87)+SUM('1.  LRAMVA Summary'!O$88:O$89)*(MONTH($E197)-1)/12)*$H197</f>
        <v>0</v>
      </c>
      <c r="U197" s="227">
        <f>(SUM('1.  LRAMVA Summary'!P$55:P$87)+SUM('1.  LRAMVA Summary'!P$88:P$89)*(MONTH($E197)-1)/12)*$H197</f>
        <v>0</v>
      </c>
      <c r="V197" s="227">
        <f>(SUM('1.  LRAMVA Summary'!Q$55:Q$87)+SUM('1.  LRAMVA Summary'!Q$88:Q$89)*(MONTH($E197)-1)/12)*$H197</f>
        <v>0</v>
      </c>
      <c r="W197" s="228">
        <f t="shared" si="110"/>
        <v>132.30813127016162</v>
      </c>
    </row>
    <row r="198" spans="3:23">
      <c r="E198" s="211">
        <v>45017</v>
      </c>
      <c r="F198" s="211" t="s">
        <v>1054</v>
      </c>
      <c r="G198" s="212" t="s">
        <v>66</v>
      </c>
      <c r="H198" s="237">
        <f>$C$64/12</f>
        <v>3.225E-3</v>
      </c>
      <c r="I198" s="227">
        <f>(SUM('1.  LRAMVA Summary'!D$55:D$87)+SUM('1.  LRAMVA Summary'!D$88:D$89)*(MONTH($E198)-1)/12)*$H198</f>
        <v>9.6415167964536295</v>
      </c>
      <c r="J198" s="227">
        <f>(SUM('1.  LRAMVA Summary'!E$55:E$87)+SUM('1.  LRAMVA Summary'!E$88:E$89)*(MONTH($E198)-1)/12)*$H198</f>
        <v>69.325594151209756</v>
      </c>
      <c r="K198" s="227">
        <f>(SUM('1.  LRAMVA Summary'!F$55:F$87)+SUM('1.  LRAMVA Summary'!F$88:F$89)*(MONTH($E198)-1)/12)*$H198</f>
        <v>30.223270086308641</v>
      </c>
      <c r="L198" s="227">
        <f>(SUM('1.  LRAMVA Summary'!G$55:G$87)+SUM('1.  LRAMVA Summary'!G$88:G$89)*(MONTH($E198)-1)/12)*$H198</f>
        <v>25.580041569001825</v>
      </c>
      <c r="M198" s="227">
        <f>(SUM('1.  LRAMVA Summary'!H$55:H$87)+SUM('1.  LRAMVA Summary'!H$88:H$89)*(MONTH($E198)-1)/12)*$H198</f>
        <v>0</v>
      </c>
      <c r="N198" s="227">
        <f>(SUM('1.  LRAMVA Summary'!I$55:I$87)+SUM('1.  LRAMVA Summary'!I$88:I$89)*(MONTH($E198)-1)/12)*$H198</f>
        <v>0</v>
      </c>
      <c r="O198" s="227">
        <f>(SUM('1.  LRAMVA Summary'!J$55:J$87)+SUM('1.  LRAMVA Summary'!J$88:J$89)*(MONTH($E198)-1)/12)*$H198</f>
        <v>0</v>
      </c>
      <c r="P198" s="227">
        <f>(SUM('1.  LRAMVA Summary'!K$55:K$87)+SUM('1.  LRAMVA Summary'!K$88:K$89)*(MONTH($E198)-1)/12)*$H198</f>
        <v>0</v>
      </c>
      <c r="Q198" s="227">
        <f>(SUM('1.  LRAMVA Summary'!L$55:L$87)+SUM('1.  LRAMVA Summary'!L$88:L$89)*(MONTH($E198)-1)/12)*$H198</f>
        <v>0</v>
      </c>
      <c r="R198" s="227">
        <f>(SUM('1.  LRAMVA Summary'!M$55:M$87)+SUM('1.  LRAMVA Summary'!M$88:M$89)*(MONTH($E198)-1)/12)*$H198</f>
        <v>0</v>
      </c>
      <c r="S198" s="227">
        <f>(SUM('1.  LRAMVA Summary'!N$55:N$87)+SUM('1.  LRAMVA Summary'!N$88:N$89)*(MONTH($E198)-1)/12)*$H198</f>
        <v>0</v>
      </c>
      <c r="T198" s="227">
        <f>(SUM('1.  LRAMVA Summary'!O$55:O$87)+SUM('1.  LRAMVA Summary'!O$88:O$89)*(MONTH($E198)-1)/12)*$H198</f>
        <v>0</v>
      </c>
      <c r="U198" s="227">
        <f>(SUM('1.  LRAMVA Summary'!P$55:P$87)+SUM('1.  LRAMVA Summary'!P$88:P$89)*(MONTH($E198)-1)/12)*$H198</f>
        <v>0</v>
      </c>
      <c r="V198" s="227">
        <f>(SUM('1.  LRAMVA Summary'!Q$55:Q$87)+SUM('1.  LRAMVA Summary'!Q$88:Q$89)*(MONTH($E198)-1)/12)*$H198</f>
        <v>0</v>
      </c>
      <c r="W198" s="228">
        <f t="shared" si="110"/>
        <v>134.77042260297387</v>
      </c>
    </row>
    <row r="199" spans="3:23">
      <c r="E199" s="211">
        <v>45047</v>
      </c>
      <c r="F199" s="211" t="s">
        <v>1054</v>
      </c>
      <c r="G199" s="212" t="s">
        <v>66</v>
      </c>
      <c r="H199" s="237"/>
      <c r="I199" s="227">
        <f>(SUM('1.  LRAMVA Summary'!D$55:D$87)+SUM('1.  LRAMVA Summary'!D$88:D$89)*(MONTH($E199)-1)/12)*$H199</f>
        <v>0</v>
      </c>
      <c r="J199" s="227">
        <f>(SUM('1.  LRAMVA Summary'!E$55:E$87)+SUM('1.  LRAMVA Summary'!E$88:E$89)*(MONTH($E199)-1)/12)*$H199</f>
        <v>0</v>
      </c>
      <c r="K199" s="227">
        <f>(SUM('1.  LRAMVA Summary'!F$55:F$87)+SUM('1.  LRAMVA Summary'!F$88:F$89)*(MONTH($E199)-1)/12)*$H199</f>
        <v>0</v>
      </c>
      <c r="L199" s="227">
        <f>(SUM('1.  LRAMVA Summary'!G$55:G$87)+SUM('1.  LRAMVA Summary'!G$88:G$89)*(MONTH($E199)-1)/12)*$H199</f>
        <v>0</v>
      </c>
      <c r="M199" s="227">
        <f>(SUM('1.  LRAMVA Summary'!H$55:H$87)+SUM('1.  LRAMVA Summary'!H$88:H$89)*(MONTH($E199)-1)/12)*$H199</f>
        <v>0</v>
      </c>
      <c r="N199" s="227">
        <f>(SUM('1.  LRAMVA Summary'!I$55:I$87)+SUM('1.  LRAMVA Summary'!I$88:I$89)*(MONTH($E199)-1)/12)*$H199</f>
        <v>0</v>
      </c>
      <c r="O199" s="227">
        <f>(SUM('1.  LRAMVA Summary'!J$55:J$87)+SUM('1.  LRAMVA Summary'!J$88:J$89)*(MONTH($E199)-1)/12)*$H199</f>
        <v>0</v>
      </c>
      <c r="P199" s="227">
        <f>(SUM('1.  LRAMVA Summary'!K$55:K$87)+SUM('1.  LRAMVA Summary'!K$88:K$89)*(MONTH($E199)-1)/12)*$H199</f>
        <v>0</v>
      </c>
      <c r="Q199" s="227">
        <f>(SUM('1.  LRAMVA Summary'!L$55:L$87)+SUM('1.  LRAMVA Summary'!L$88:L$89)*(MONTH($E199)-1)/12)*$H199</f>
        <v>0</v>
      </c>
      <c r="R199" s="227">
        <f>(SUM('1.  LRAMVA Summary'!M$55:M$87)+SUM('1.  LRAMVA Summary'!M$88:M$89)*(MONTH($E199)-1)/12)*$H199</f>
        <v>0</v>
      </c>
      <c r="S199" s="227">
        <f>(SUM('1.  LRAMVA Summary'!N$55:N$87)+SUM('1.  LRAMVA Summary'!N$88:N$89)*(MONTH($E199)-1)/12)*$H199</f>
        <v>0</v>
      </c>
      <c r="T199" s="227">
        <f>(SUM('1.  LRAMVA Summary'!O$55:O$87)+SUM('1.  LRAMVA Summary'!O$88:O$89)*(MONTH($E199)-1)/12)*$H199</f>
        <v>0</v>
      </c>
      <c r="U199" s="227">
        <f>(SUM('1.  LRAMVA Summary'!P$55:P$87)+SUM('1.  LRAMVA Summary'!P$88:P$89)*(MONTH($E199)-1)/12)*$H199</f>
        <v>0</v>
      </c>
      <c r="V199" s="227">
        <f>(SUM('1.  LRAMVA Summary'!Q$55:Q$87)+SUM('1.  LRAMVA Summary'!Q$88:Q$89)*(MONTH($E199)-1)/12)*$H199</f>
        <v>0</v>
      </c>
      <c r="W199" s="228">
        <f t="shared" si="110"/>
        <v>0</v>
      </c>
    </row>
    <row r="200" spans="3:23">
      <c r="E200" s="211">
        <v>45078</v>
      </c>
      <c r="F200" s="211" t="s">
        <v>1054</v>
      </c>
      <c r="G200" s="212" t="s">
        <v>66</v>
      </c>
      <c r="H200" s="237"/>
      <c r="I200" s="227">
        <f>(SUM('1.  LRAMVA Summary'!D$55:D$87)+SUM('1.  LRAMVA Summary'!D$88:D$89)*(MONTH($E200)-1)/12)*$H200</f>
        <v>0</v>
      </c>
      <c r="J200" s="227">
        <f>(SUM('1.  LRAMVA Summary'!E$55:E$87)+SUM('1.  LRAMVA Summary'!E$88:E$89)*(MONTH($E200)-1)/12)*$H200</f>
        <v>0</v>
      </c>
      <c r="K200" s="227">
        <f>(SUM('1.  LRAMVA Summary'!F$55:F$87)+SUM('1.  LRAMVA Summary'!F$88:F$89)*(MONTH($E200)-1)/12)*$H200</f>
        <v>0</v>
      </c>
      <c r="L200" s="227">
        <f>(SUM('1.  LRAMVA Summary'!G$55:G$87)+SUM('1.  LRAMVA Summary'!G$88:G$89)*(MONTH($E200)-1)/12)*$H200</f>
        <v>0</v>
      </c>
      <c r="M200" s="227">
        <f>(SUM('1.  LRAMVA Summary'!H$55:H$87)+SUM('1.  LRAMVA Summary'!H$88:H$89)*(MONTH($E200)-1)/12)*$H200</f>
        <v>0</v>
      </c>
      <c r="N200" s="227">
        <f>(SUM('1.  LRAMVA Summary'!I$55:I$87)+SUM('1.  LRAMVA Summary'!I$88:I$89)*(MONTH($E200)-1)/12)*$H200</f>
        <v>0</v>
      </c>
      <c r="O200" s="227">
        <f>(SUM('1.  LRAMVA Summary'!J$55:J$87)+SUM('1.  LRAMVA Summary'!J$88:J$89)*(MONTH($E200)-1)/12)*$H200</f>
        <v>0</v>
      </c>
      <c r="P200" s="227">
        <f>(SUM('1.  LRAMVA Summary'!K$55:K$87)+SUM('1.  LRAMVA Summary'!K$88:K$89)*(MONTH($E200)-1)/12)*$H200</f>
        <v>0</v>
      </c>
      <c r="Q200" s="227">
        <f>(SUM('1.  LRAMVA Summary'!L$55:L$87)+SUM('1.  LRAMVA Summary'!L$88:L$89)*(MONTH($E200)-1)/12)*$H200</f>
        <v>0</v>
      </c>
      <c r="R200" s="227">
        <f>(SUM('1.  LRAMVA Summary'!M$55:M$87)+SUM('1.  LRAMVA Summary'!M$88:M$89)*(MONTH($E200)-1)/12)*$H200</f>
        <v>0</v>
      </c>
      <c r="S200" s="227">
        <f>(SUM('1.  LRAMVA Summary'!N$55:N$87)+SUM('1.  LRAMVA Summary'!N$88:N$89)*(MONTH($E200)-1)/12)*$H200</f>
        <v>0</v>
      </c>
      <c r="T200" s="227">
        <f>(SUM('1.  LRAMVA Summary'!O$55:O$87)+SUM('1.  LRAMVA Summary'!O$88:O$89)*(MONTH($E200)-1)/12)*$H200</f>
        <v>0</v>
      </c>
      <c r="U200" s="227">
        <f>(SUM('1.  LRAMVA Summary'!P$55:P$87)+SUM('1.  LRAMVA Summary'!P$88:P$89)*(MONTH($E200)-1)/12)*$H200</f>
        <v>0</v>
      </c>
      <c r="V200" s="227">
        <f>(SUM('1.  LRAMVA Summary'!Q$55:Q$87)+SUM('1.  LRAMVA Summary'!Q$88:Q$89)*(MONTH($E200)-1)/12)*$H200</f>
        <v>0</v>
      </c>
      <c r="W200" s="228">
        <f t="shared" si="110"/>
        <v>0</v>
      </c>
    </row>
    <row r="201" spans="3:23">
      <c r="E201" s="211">
        <v>45108</v>
      </c>
      <c r="F201" s="211" t="s">
        <v>1054</v>
      </c>
      <c r="G201" s="212" t="s">
        <v>68</v>
      </c>
      <c r="H201" s="237"/>
      <c r="I201" s="227">
        <f>(SUM('1.  LRAMVA Summary'!D$55:D$87)+SUM('1.  LRAMVA Summary'!D$88:D$89)*(MONTH($E201)-1)/12)*$H201</f>
        <v>0</v>
      </c>
      <c r="J201" s="227">
        <f>(SUM('1.  LRAMVA Summary'!E$55:E$87)+SUM('1.  LRAMVA Summary'!E$88:E$89)*(MONTH($E201)-1)/12)*$H201</f>
        <v>0</v>
      </c>
      <c r="K201" s="227">
        <f>(SUM('1.  LRAMVA Summary'!F$55:F$87)+SUM('1.  LRAMVA Summary'!F$88:F$89)*(MONTH($E201)-1)/12)*$H201</f>
        <v>0</v>
      </c>
      <c r="L201" s="227">
        <f>(SUM('1.  LRAMVA Summary'!G$55:G$87)+SUM('1.  LRAMVA Summary'!G$88:G$89)*(MONTH($E201)-1)/12)*$H201</f>
        <v>0</v>
      </c>
      <c r="M201" s="227">
        <f>(SUM('1.  LRAMVA Summary'!H$55:H$87)+SUM('1.  LRAMVA Summary'!H$88:H$89)*(MONTH($E201)-1)/12)*$H201</f>
        <v>0</v>
      </c>
      <c r="N201" s="227">
        <f>(SUM('1.  LRAMVA Summary'!I$55:I$87)+SUM('1.  LRAMVA Summary'!I$88:I$89)*(MONTH($E201)-1)/12)*$H201</f>
        <v>0</v>
      </c>
      <c r="O201" s="227">
        <f>(SUM('1.  LRAMVA Summary'!J$55:J$87)+SUM('1.  LRAMVA Summary'!J$88:J$89)*(MONTH($E201)-1)/12)*$H201</f>
        <v>0</v>
      </c>
      <c r="P201" s="227">
        <f>(SUM('1.  LRAMVA Summary'!K$55:K$87)+SUM('1.  LRAMVA Summary'!K$88:K$89)*(MONTH($E201)-1)/12)*$H201</f>
        <v>0</v>
      </c>
      <c r="Q201" s="227">
        <f>(SUM('1.  LRAMVA Summary'!L$55:L$87)+SUM('1.  LRAMVA Summary'!L$88:L$89)*(MONTH($E201)-1)/12)*$H201</f>
        <v>0</v>
      </c>
      <c r="R201" s="227">
        <f>(SUM('1.  LRAMVA Summary'!M$55:M$87)+SUM('1.  LRAMVA Summary'!M$88:M$89)*(MONTH($E201)-1)/12)*$H201</f>
        <v>0</v>
      </c>
      <c r="S201" s="227">
        <f>(SUM('1.  LRAMVA Summary'!N$55:N$87)+SUM('1.  LRAMVA Summary'!N$88:N$89)*(MONTH($E201)-1)/12)*$H201</f>
        <v>0</v>
      </c>
      <c r="T201" s="227">
        <f>(SUM('1.  LRAMVA Summary'!O$55:O$87)+SUM('1.  LRAMVA Summary'!O$88:O$89)*(MONTH($E201)-1)/12)*$H201</f>
        <v>0</v>
      </c>
      <c r="U201" s="227">
        <f>(SUM('1.  LRAMVA Summary'!P$55:P$87)+SUM('1.  LRAMVA Summary'!P$88:P$89)*(MONTH($E201)-1)/12)*$H201</f>
        <v>0</v>
      </c>
      <c r="V201" s="227">
        <f>(SUM('1.  LRAMVA Summary'!Q$55:Q$87)+SUM('1.  LRAMVA Summary'!Q$88:Q$89)*(MONTH($E201)-1)/12)*$H201</f>
        <v>0</v>
      </c>
      <c r="W201" s="228">
        <f t="shared" si="110"/>
        <v>0</v>
      </c>
    </row>
    <row r="202" spans="3:23">
      <c r="E202" s="211">
        <v>45139</v>
      </c>
      <c r="F202" s="211" t="s">
        <v>1054</v>
      </c>
      <c r="G202" s="212" t="s">
        <v>68</v>
      </c>
      <c r="H202" s="237"/>
      <c r="I202" s="227">
        <f>(SUM('1.  LRAMVA Summary'!D$55:D$87)+SUM('1.  LRAMVA Summary'!D$88:D$89)*(MONTH($E202)-1)/12)*$H202</f>
        <v>0</v>
      </c>
      <c r="J202" s="227">
        <f>(SUM('1.  LRAMVA Summary'!E$55:E$87)+SUM('1.  LRAMVA Summary'!E$88:E$89)*(MONTH($E202)-1)/12)*$H202</f>
        <v>0</v>
      </c>
      <c r="K202" s="227">
        <f>(SUM('1.  LRAMVA Summary'!F$55:F$87)+SUM('1.  LRAMVA Summary'!F$88:F$89)*(MONTH($E202)-1)/12)*$H202</f>
        <v>0</v>
      </c>
      <c r="L202" s="227">
        <f>(SUM('1.  LRAMVA Summary'!G$55:G$87)+SUM('1.  LRAMVA Summary'!G$88:G$89)*(MONTH($E202)-1)/12)*$H202</f>
        <v>0</v>
      </c>
      <c r="M202" s="227">
        <f>(SUM('1.  LRAMVA Summary'!H$55:H$87)+SUM('1.  LRAMVA Summary'!H$88:H$89)*(MONTH($E202)-1)/12)*$H202</f>
        <v>0</v>
      </c>
      <c r="N202" s="227">
        <f>(SUM('1.  LRAMVA Summary'!I$55:I$87)+SUM('1.  LRAMVA Summary'!I$88:I$89)*(MONTH($E202)-1)/12)*$H202</f>
        <v>0</v>
      </c>
      <c r="O202" s="227">
        <f>(SUM('1.  LRAMVA Summary'!J$55:J$87)+SUM('1.  LRAMVA Summary'!J$88:J$89)*(MONTH($E202)-1)/12)*$H202</f>
        <v>0</v>
      </c>
      <c r="P202" s="227">
        <f>(SUM('1.  LRAMVA Summary'!K$55:K$87)+SUM('1.  LRAMVA Summary'!K$88:K$89)*(MONTH($E202)-1)/12)*$H202</f>
        <v>0</v>
      </c>
      <c r="Q202" s="227">
        <f>(SUM('1.  LRAMVA Summary'!L$55:L$87)+SUM('1.  LRAMVA Summary'!L$88:L$89)*(MONTH($E202)-1)/12)*$H202</f>
        <v>0</v>
      </c>
      <c r="R202" s="227">
        <f>(SUM('1.  LRAMVA Summary'!M$55:M$87)+SUM('1.  LRAMVA Summary'!M$88:M$89)*(MONTH($E202)-1)/12)*$H202</f>
        <v>0</v>
      </c>
      <c r="S202" s="227">
        <f>(SUM('1.  LRAMVA Summary'!N$55:N$87)+SUM('1.  LRAMVA Summary'!N$88:N$89)*(MONTH($E202)-1)/12)*$H202</f>
        <v>0</v>
      </c>
      <c r="T202" s="227">
        <f>(SUM('1.  LRAMVA Summary'!O$55:O$87)+SUM('1.  LRAMVA Summary'!O$88:O$89)*(MONTH($E202)-1)/12)*$H202</f>
        <v>0</v>
      </c>
      <c r="U202" s="227">
        <f>(SUM('1.  LRAMVA Summary'!P$55:P$87)+SUM('1.  LRAMVA Summary'!P$88:P$89)*(MONTH($E202)-1)/12)*$H202</f>
        <v>0</v>
      </c>
      <c r="V202" s="227">
        <f>(SUM('1.  LRAMVA Summary'!Q$55:Q$87)+SUM('1.  LRAMVA Summary'!Q$88:Q$89)*(MONTH($E202)-1)/12)*$H202</f>
        <v>0</v>
      </c>
      <c r="W202" s="228">
        <f t="shared" si="110"/>
        <v>0</v>
      </c>
    </row>
    <row r="203" spans="3:23">
      <c r="E203" s="211">
        <v>45170</v>
      </c>
      <c r="F203" s="211" t="s">
        <v>1054</v>
      </c>
      <c r="G203" s="212" t="s">
        <v>68</v>
      </c>
      <c r="H203" s="237"/>
      <c r="I203" s="227">
        <f>(SUM('1.  LRAMVA Summary'!D$55:D$87)+SUM('1.  LRAMVA Summary'!D$88:D$89)*(MONTH($E203)-1)/12)*$H203</f>
        <v>0</v>
      </c>
      <c r="J203" s="227">
        <f>(SUM('1.  LRAMVA Summary'!E$55:E$87)+SUM('1.  LRAMVA Summary'!E$88:E$89)*(MONTH($E203)-1)/12)*$H203</f>
        <v>0</v>
      </c>
      <c r="K203" s="227">
        <f>(SUM('1.  LRAMVA Summary'!F$55:F$87)+SUM('1.  LRAMVA Summary'!F$88:F$89)*(MONTH($E203)-1)/12)*$H203</f>
        <v>0</v>
      </c>
      <c r="L203" s="227">
        <f>(SUM('1.  LRAMVA Summary'!G$55:G$87)+SUM('1.  LRAMVA Summary'!G$88:G$89)*(MONTH($E203)-1)/12)*$H203</f>
        <v>0</v>
      </c>
      <c r="M203" s="227">
        <f>(SUM('1.  LRAMVA Summary'!H$55:H$87)+SUM('1.  LRAMVA Summary'!H$88:H$89)*(MONTH($E203)-1)/12)*$H203</f>
        <v>0</v>
      </c>
      <c r="N203" s="227">
        <f>(SUM('1.  LRAMVA Summary'!I$55:I$87)+SUM('1.  LRAMVA Summary'!I$88:I$89)*(MONTH($E203)-1)/12)*$H203</f>
        <v>0</v>
      </c>
      <c r="O203" s="227">
        <f>(SUM('1.  LRAMVA Summary'!J$55:J$87)+SUM('1.  LRAMVA Summary'!J$88:J$89)*(MONTH($E203)-1)/12)*$H203</f>
        <v>0</v>
      </c>
      <c r="P203" s="227">
        <f>(SUM('1.  LRAMVA Summary'!K$55:K$87)+SUM('1.  LRAMVA Summary'!K$88:K$89)*(MONTH($E203)-1)/12)*$H203</f>
        <v>0</v>
      </c>
      <c r="Q203" s="227">
        <f>(SUM('1.  LRAMVA Summary'!L$55:L$87)+SUM('1.  LRAMVA Summary'!L$88:L$89)*(MONTH($E203)-1)/12)*$H203</f>
        <v>0</v>
      </c>
      <c r="R203" s="227">
        <f>(SUM('1.  LRAMVA Summary'!M$55:M$87)+SUM('1.  LRAMVA Summary'!M$88:M$89)*(MONTH($E203)-1)/12)*$H203</f>
        <v>0</v>
      </c>
      <c r="S203" s="227">
        <f>(SUM('1.  LRAMVA Summary'!N$55:N$87)+SUM('1.  LRAMVA Summary'!N$88:N$89)*(MONTH($E203)-1)/12)*$H203</f>
        <v>0</v>
      </c>
      <c r="T203" s="227">
        <f>(SUM('1.  LRAMVA Summary'!O$55:O$87)+SUM('1.  LRAMVA Summary'!O$88:O$89)*(MONTH($E203)-1)/12)*$H203</f>
        <v>0</v>
      </c>
      <c r="U203" s="227">
        <f>(SUM('1.  LRAMVA Summary'!P$55:P$87)+SUM('1.  LRAMVA Summary'!P$88:P$89)*(MONTH($E203)-1)/12)*$H203</f>
        <v>0</v>
      </c>
      <c r="V203" s="227">
        <f>(SUM('1.  LRAMVA Summary'!Q$55:Q$87)+SUM('1.  LRAMVA Summary'!Q$88:Q$89)*(MONTH($E203)-1)/12)*$H203</f>
        <v>0</v>
      </c>
      <c r="W203" s="228">
        <f t="shared" si="110"/>
        <v>0</v>
      </c>
    </row>
    <row r="204" spans="3:23">
      <c r="E204" s="211">
        <v>45200</v>
      </c>
      <c r="F204" s="211" t="s">
        <v>1054</v>
      </c>
      <c r="G204" s="212" t="s">
        <v>69</v>
      </c>
      <c r="H204" s="237"/>
      <c r="I204" s="227">
        <f>(SUM('1.  LRAMVA Summary'!D$55:D$87)+SUM('1.  LRAMVA Summary'!D$88:D$89)*(MONTH($E204)-1)/12)*$H204</f>
        <v>0</v>
      </c>
      <c r="J204" s="227">
        <f>(SUM('1.  LRAMVA Summary'!E$55:E$87)+SUM('1.  LRAMVA Summary'!E$88:E$89)*(MONTH($E204)-1)/12)*$H204</f>
        <v>0</v>
      </c>
      <c r="K204" s="227">
        <f>(SUM('1.  LRAMVA Summary'!F$55:F$87)+SUM('1.  LRAMVA Summary'!F$88:F$89)*(MONTH($E204)-1)/12)*$H204</f>
        <v>0</v>
      </c>
      <c r="L204" s="227">
        <f>(SUM('1.  LRAMVA Summary'!G$55:G$87)+SUM('1.  LRAMVA Summary'!G$88:G$89)*(MONTH($E204)-1)/12)*$H204</f>
        <v>0</v>
      </c>
      <c r="M204" s="227">
        <f>(SUM('1.  LRAMVA Summary'!H$55:H$87)+SUM('1.  LRAMVA Summary'!H$88:H$89)*(MONTH($E204)-1)/12)*$H204</f>
        <v>0</v>
      </c>
      <c r="N204" s="227">
        <f>(SUM('1.  LRAMVA Summary'!I$55:I$87)+SUM('1.  LRAMVA Summary'!I$88:I$89)*(MONTH($E204)-1)/12)*$H204</f>
        <v>0</v>
      </c>
      <c r="O204" s="227">
        <f>(SUM('1.  LRAMVA Summary'!J$55:J$87)+SUM('1.  LRAMVA Summary'!J$88:J$89)*(MONTH($E204)-1)/12)*$H204</f>
        <v>0</v>
      </c>
      <c r="P204" s="227">
        <f>(SUM('1.  LRAMVA Summary'!K$55:K$87)+SUM('1.  LRAMVA Summary'!K$88:K$89)*(MONTH($E204)-1)/12)*$H204</f>
        <v>0</v>
      </c>
      <c r="Q204" s="227">
        <f>(SUM('1.  LRAMVA Summary'!L$55:L$87)+SUM('1.  LRAMVA Summary'!L$88:L$89)*(MONTH($E204)-1)/12)*$H204</f>
        <v>0</v>
      </c>
      <c r="R204" s="227">
        <f>(SUM('1.  LRAMVA Summary'!M$55:M$87)+SUM('1.  LRAMVA Summary'!M$88:M$89)*(MONTH($E204)-1)/12)*$H204</f>
        <v>0</v>
      </c>
      <c r="S204" s="227">
        <f>(SUM('1.  LRAMVA Summary'!N$55:N$87)+SUM('1.  LRAMVA Summary'!N$88:N$89)*(MONTH($E204)-1)/12)*$H204</f>
        <v>0</v>
      </c>
      <c r="T204" s="227">
        <f>(SUM('1.  LRAMVA Summary'!O$55:O$87)+SUM('1.  LRAMVA Summary'!O$88:O$89)*(MONTH($E204)-1)/12)*$H204</f>
        <v>0</v>
      </c>
      <c r="U204" s="227">
        <f>(SUM('1.  LRAMVA Summary'!P$55:P$87)+SUM('1.  LRAMVA Summary'!P$88:P$89)*(MONTH($E204)-1)/12)*$H204</f>
        <v>0</v>
      </c>
      <c r="V204" s="227">
        <f>(SUM('1.  LRAMVA Summary'!Q$55:Q$87)+SUM('1.  LRAMVA Summary'!Q$88:Q$89)*(MONTH($E204)-1)/12)*$H204</f>
        <v>0</v>
      </c>
      <c r="W204" s="228">
        <f t="shared" si="110"/>
        <v>0</v>
      </c>
    </row>
    <row r="205" spans="3:23">
      <c r="E205" s="211">
        <v>45231</v>
      </c>
      <c r="F205" s="211" t="s">
        <v>1054</v>
      </c>
      <c r="G205" s="212" t="s">
        <v>69</v>
      </c>
      <c r="H205" s="237"/>
      <c r="I205" s="227">
        <f>(SUM('1.  LRAMVA Summary'!D$55:D$87)+SUM('1.  LRAMVA Summary'!D$88:D$89)*(MONTH($E205)-1)/12)*$H205</f>
        <v>0</v>
      </c>
      <c r="J205" s="227">
        <f>(SUM('1.  LRAMVA Summary'!E$55:E$87)+SUM('1.  LRAMVA Summary'!E$88:E$89)*(MONTH($E205)-1)/12)*$H205</f>
        <v>0</v>
      </c>
      <c r="K205" s="227">
        <f>(SUM('1.  LRAMVA Summary'!F$55:F$87)+SUM('1.  LRAMVA Summary'!F$88:F$89)*(MONTH($E205)-1)/12)*$H205</f>
        <v>0</v>
      </c>
      <c r="L205" s="227">
        <f>(SUM('1.  LRAMVA Summary'!G$55:G$87)+SUM('1.  LRAMVA Summary'!G$88:G$89)*(MONTH($E205)-1)/12)*$H205</f>
        <v>0</v>
      </c>
      <c r="M205" s="227">
        <f>(SUM('1.  LRAMVA Summary'!H$55:H$87)+SUM('1.  LRAMVA Summary'!H$88:H$89)*(MONTH($E205)-1)/12)*$H205</f>
        <v>0</v>
      </c>
      <c r="N205" s="227">
        <f>(SUM('1.  LRAMVA Summary'!I$55:I$87)+SUM('1.  LRAMVA Summary'!I$88:I$89)*(MONTH($E205)-1)/12)*$H205</f>
        <v>0</v>
      </c>
      <c r="O205" s="227">
        <f>(SUM('1.  LRAMVA Summary'!J$55:J$87)+SUM('1.  LRAMVA Summary'!J$88:J$89)*(MONTH($E205)-1)/12)*$H205</f>
        <v>0</v>
      </c>
      <c r="P205" s="227">
        <f>(SUM('1.  LRAMVA Summary'!K$55:K$87)+SUM('1.  LRAMVA Summary'!K$88:K$89)*(MONTH($E205)-1)/12)*$H205</f>
        <v>0</v>
      </c>
      <c r="Q205" s="227">
        <f>(SUM('1.  LRAMVA Summary'!L$55:L$87)+SUM('1.  LRAMVA Summary'!L$88:L$89)*(MONTH($E205)-1)/12)*$H205</f>
        <v>0</v>
      </c>
      <c r="R205" s="227">
        <f>(SUM('1.  LRAMVA Summary'!M$55:M$87)+SUM('1.  LRAMVA Summary'!M$88:M$89)*(MONTH($E205)-1)/12)*$H205</f>
        <v>0</v>
      </c>
      <c r="S205" s="227">
        <f>(SUM('1.  LRAMVA Summary'!N$55:N$87)+SUM('1.  LRAMVA Summary'!N$88:N$89)*(MONTH($E205)-1)/12)*$H205</f>
        <v>0</v>
      </c>
      <c r="T205" s="227">
        <f>(SUM('1.  LRAMVA Summary'!O$55:O$87)+SUM('1.  LRAMVA Summary'!O$88:O$89)*(MONTH($E205)-1)/12)*$H205</f>
        <v>0</v>
      </c>
      <c r="U205" s="227">
        <f>(SUM('1.  LRAMVA Summary'!P$55:P$87)+SUM('1.  LRAMVA Summary'!P$88:P$89)*(MONTH($E205)-1)/12)*$H205</f>
        <v>0</v>
      </c>
      <c r="V205" s="227">
        <f>(SUM('1.  LRAMVA Summary'!Q$55:Q$87)+SUM('1.  LRAMVA Summary'!Q$88:Q$89)*(MONTH($E205)-1)/12)*$H205</f>
        <v>0</v>
      </c>
      <c r="W205" s="228">
        <f t="shared" si="110"/>
        <v>0</v>
      </c>
    </row>
    <row r="206" spans="3:23">
      <c r="E206" s="211">
        <v>45261</v>
      </c>
      <c r="F206" s="211" t="s">
        <v>1054</v>
      </c>
      <c r="G206" s="212" t="s">
        <v>69</v>
      </c>
      <c r="H206" s="237"/>
      <c r="I206" s="227">
        <f>(SUM('1.  LRAMVA Summary'!D$55:D$87)+SUM('1.  LRAMVA Summary'!D$88:D$89)*(MONTH($E206)-1)/12)*$H206</f>
        <v>0</v>
      </c>
      <c r="J206" s="227">
        <f>(SUM('1.  LRAMVA Summary'!E$55:E$87)+SUM('1.  LRAMVA Summary'!E$88:E$89)*(MONTH($E206)-1)/12)*$H206</f>
        <v>0</v>
      </c>
      <c r="K206" s="227">
        <f>(SUM('1.  LRAMVA Summary'!F$55:F$87)+SUM('1.  LRAMVA Summary'!F$88:F$89)*(MONTH($E206)-1)/12)*$H206</f>
        <v>0</v>
      </c>
      <c r="L206" s="227">
        <f>(SUM('1.  LRAMVA Summary'!G$55:G$87)+SUM('1.  LRAMVA Summary'!G$88:G$89)*(MONTH($E206)-1)/12)*$H206</f>
        <v>0</v>
      </c>
      <c r="M206" s="227">
        <f>(SUM('1.  LRAMVA Summary'!H$55:H$87)+SUM('1.  LRAMVA Summary'!H$88:H$89)*(MONTH($E206)-1)/12)*$H206</f>
        <v>0</v>
      </c>
      <c r="N206" s="227">
        <f>(SUM('1.  LRAMVA Summary'!I$55:I$87)+SUM('1.  LRAMVA Summary'!I$88:I$89)*(MONTH($E206)-1)/12)*$H206</f>
        <v>0</v>
      </c>
      <c r="O206" s="227">
        <f>(SUM('1.  LRAMVA Summary'!J$55:J$87)+SUM('1.  LRAMVA Summary'!J$88:J$89)*(MONTH($E206)-1)/12)*$H206</f>
        <v>0</v>
      </c>
      <c r="P206" s="227">
        <f>(SUM('1.  LRAMVA Summary'!K$55:K$87)+SUM('1.  LRAMVA Summary'!K$88:K$89)*(MONTH($E206)-1)/12)*$H206</f>
        <v>0</v>
      </c>
      <c r="Q206" s="227">
        <f>(SUM('1.  LRAMVA Summary'!L$55:L$87)+SUM('1.  LRAMVA Summary'!L$88:L$89)*(MONTH($E206)-1)/12)*$H206</f>
        <v>0</v>
      </c>
      <c r="R206" s="227">
        <f>(SUM('1.  LRAMVA Summary'!M$55:M$87)+SUM('1.  LRAMVA Summary'!M$88:M$89)*(MONTH($E206)-1)/12)*$H206</f>
        <v>0</v>
      </c>
      <c r="S206" s="227">
        <f>(SUM('1.  LRAMVA Summary'!N$55:N$87)+SUM('1.  LRAMVA Summary'!N$88:N$89)*(MONTH($E206)-1)/12)*$H206</f>
        <v>0</v>
      </c>
      <c r="T206" s="227">
        <f>(SUM('1.  LRAMVA Summary'!O$55:O$87)+SUM('1.  LRAMVA Summary'!O$88:O$89)*(MONTH($E206)-1)/12)*$H206</f>
        <v>0</v>
      </c>
      <c r="U206" s="227">
        <f>(SUM('1.  LRAMVA Summary'!P$55:P$87)+SUM('1.  LRAMVA Summary'!P$88:P$89)*(MONTH($E206)-1)/12)*$H206</f>
        <v>0</v>
      </c>
      <c r="V206" s="227">
        <f>(SUM('1.  LRAMVA Summary'!Q$55:Q$87)+SUM('1.  LRAMVA Summary'!Q$88:Q$89)*(MONTH($E206)-1)/12)*$H206</f>
        <v>0</v>
      </c>
      <c r="W206" s="228">
        <f>SUM(I206:V206)</f>
        <v>0</v>
      </c>
    </row>
    <row r="207" spans="3:23" ht="15" thickBot="1">
      <c r="E207" s="213" t="s">
        <v>1055</v>
      </c>
      <c r="F207" s="213"/>
      <c r="G207" s="214"/>
      <c r="H207" s="215"/>
      <c r="I207" s="216">
        <f>SUM(I194:I206)</f>
        <v>125.6822787051924</v>
      </c>
      <c r="J207" s="216">
        <f>SUM(J194:J206)</f>
        <v>845.52481020548692</v>
      </c>
      <c r="K207" s="216">
        <f t="shared" ref="K207:V207" si="111">SUM(K194:K206)</f>
        <v>368.54152485415642</v>
      </c>
      <c r="L207" s="216">
        <f t="shared" si="111"/>
        <v>311.95968580100174</v>
      </c>
      <c r="M207" s="216">
        <f t="shared" si="111"/>
        <v>0</v>
      </c>
      <c r="N207" s="216">
        <f t="shared" si="111"/>
        <v>0</v>
      </c>
      <c r="O207" s="216">
        <f t="shared" si="111"/>
        <v>0</v>
      </c>
      <c r="P207" s="216">
        <f t="shared" si="111"/>
        <v>0</v>
      </c>
      <c r="Q207" s="216">
        <f t="shared" si="111"/>
        <v>0</v>
      </c>
      <c r="R207" s="216">
        <f t="shared" si="111"/>
        <v>0</v>
      </c>
      <c r="S207" s="216">
        <f t="shared" si="111"/>
        <v>0</v>
      </c>
      <c r="T207" s="216">
        <f t="shared" si="111"/>
        <v>0</v>
      </c>
      <c r="U207" s="216">
        <f t="shared" si="111"/>
        <v>0</v>
      </c>
      <c r="V207" s="216">
        <f t="shared" si="111"/>
        <v>0</v>
      </c>
      <c r="W207" s="216">
        <f>SUM(W194:W206)</f>
        <v>1651.7082995658377</v>
      </c>
    </row>
    <row r="208" spans="3:23" ht="15" thickTop="1">
      <c r="E208" s="791" t="s">
        <v>67</v>
      </c>
      <c r="F208" s="791"/>
      <c r="G208" s="792"/>
      <c r="H208" s="793"/>
      <c r="I208" s="794"/>
      <c r="J208" s="794"/>
      <c r="K208" s="794"/>
      <c r="L208" s="794"/>
      <c r="M208" s="794"/>
      <c r="N208" s="794"/>
      <c r="O208" s="794"/>
      <c r="P208" s="794"/>
      <c r="Q208" s="794"/>
      <c r="R208" s="794"/>
      <c r="S208" s="794"/>
      <c r="T208" s="794"/>
      <c r="U208" s="794"/>
      <c r="V208" s="794"/>
      <c r="W208" s="795"/>
    </row>
  </sheetData>
  <dataConsolidate/>
  <mergeCells count="4">
    <mergeCell ref="B12:C12"/>
    <mergeCell ref="C8:S8"/>
    <mergeCell ref="C9:S9"/>
    <mergeCell ref="C10:S10"/>
  </mergeCells>
  <phoneticPr fontId="246" type="noConversion"/>
  <hyperlinks>
    <hyperlink ref="B72"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20"/>
  <sheetViews>
    <sheetView topLeftCell="A12" zoomScale="80" zoomScaleNormal="80" workbookViewId="0">
      <selection activeCell="U162" sqref="U162"/>
    </sheetView>
  </sheetViews>
  <sheetFormatPr defaultColWidth="9" defaultRowHeight="14.4" outlineLevelRow="1"/>
  <cols>
    <col min="1" max="1" width="6" style="12" customWidth="1"/>
    <col min="2" max="2" width="24.21875" style="12" customWidth="1"/>
    <col min="3" max="3" width="11.33203125" style="12" customWidth="1"/>
    <col min="4" max="4" width="37.6640625" style="12" customWidth="1"/>
    <col min="5" max="5" width="35" style="12" bestFit="1" customWidth="1"/>
    <col min="6" max="6" width="26.6640625" style="12" customWidth="1"/>
    <col min="7" max="7" width="17" style="12" customWidth="1"/>
    <col min="8" max="8" width="19.33203125" style="12" customWidth="1"/>
    <col min="9" max="10" width="23" style="621" customWidth="1"/>
    <col min="11" max="11" width="2" style="16" customWidth="1"/>
    <col min="12" max="41" width="9" style="12"/>
    <col min="42" max="42" width="2" style="12" customWidth="1"/>
    <col min="43" max="43" width="12.6640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548</v>
      </c>
      <c r="I14" s="12"/>
      <c r="J14" s="12"/>
      <c r="BU14" s="12"/>
    </row>
    <row r="15" spans="2:73" ht="26.25" customHeight="1" outlineLevel="1">
      <c r="C15" s="88"/>
      <c r="I15" s="12"/>
      <c r="J15" s="12"/>
    </row>
    <row r="16" spans="2:73" ht="23.25" customHeight="1" outlineLevel="1">
      <c r="B16" s="114" t="s">
        <v>502</v>
      </c>
      <c r="C16" s="88"/>
      <c r="D16" s="602" t="s">
        <v>600</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594</v>
      </c>
      <c r="C17" s="88"/>
      <c r="D17" s="598" t="s">
        <v>577</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606</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605</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607</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615</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6">
      <c r="B23" s="179" t="s">
        <v>699</v>
      </c>
      <c r="H23" s="10"/>
      <c r="I23" s="10"/>
      <c r="J23" s="10"/>
    </row>
    <row r="24" spans="2:73" s="656" customFormat="1" ht="21" customHeight="1">
      <c r="B24" s="685" t="s">
        <v>585</v>
      </c>
      <c r="C24" s="992" t="s">
        <v>586</v>
      </c>
      <c r="D24" s="992"/>
      <c r="E24" s="992"/>
      <c r="F24" s="992"/>
      <c r="G24" s="992"/>
      <c r="H24" s="664" t="s">
        <v>583</v>
      </c>
      <c r="I24" s="664" t="s">
        <v>582</v>
      </c>
      <c r="J24" s="664" t="s">
        <v>584</v>
      </c>
      <c r="K24" s="655"/>
      <c r="L24" s="656" t="s">
        <v>586</v>
      </c>
      <c r="AQ24" s="656" t="s">
        <v>586</v>
      </c>
      <c r="BU24" s="655"/>
    </row>
    <row r="25" spans="2:73" s="247" customFormat="1" ht="49.5" customHeight="1">
      <c r="B25" s="242" t="s">
        <v>470</v>
      </c>
      <c r="C25" s="242" t="s">
        <v>211</v>
      </c>
      <c r="D25" s="614" t="s">
        <v>471</v>
      </c>
      <c r="E25" s="242" t="s">
        <v>208</v>
      </c>
      <c r="F25" s="242" t="s">
        <v>472</v>
      </c>
      <c r="G25" s="242" t="s">
        <v>473</v>
      </c>
      <c r="H25" s="614" t="s">
        <v>474</v>
      </c>
      <c r="I25" s="622" t="s">
        <v>575</v>
      </c>
      <c r="J25" s="629" t="s">
        <v>576</v>
      </c>
      <c r="K25" s="627"/>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6">
      <c r="B27" s="675" t="s">
        <v>1016</v>
      </c>
      <c r="C27" s="675" t="s">
        <v>1017</v>
      </c>
      <c r="D27" s="675" t="s">
        <v>2</v>
      </c>
      <c r="E27" s="675" t="s">
        <v>1018</v>
      </c>
      <c r="F27" s="675" t="s">
        <v>29</v>
      </c>
      <c r="G27" s="675" t="s">
        <v>1019</v>
      </c>
      <c r="H27" s="675">
        <v>2011</v>
      </c>
      <c r="I27" s="630" t="s">
        <v>563</v>
      </c>
      <c r="J27" s="630" t="s">
        <v>581</v>
      </c>
      <c r="K27" s="619"/>
      <c r="L27" s="679">
        <v>1</v>
      </c>
      <c r="M27" s="680">
        <v>1</v>
      </c>
      <c r="N27" s="680">
        <v>1</v>
      </c>
      <c r="O27" s="680">
        <v>0</v>
      </c>
      <c r="P27" s="680">
        <v>0</v>
      </c>
      <c r="Q27" s="680">
        <v>0</v>
      </c>
      <c r="R27" s="680">
        <v>0</v>
      </c>
      <c r="S27" s="680">
        <v>0</v>
      </c>
      <c r="T27" s="680">
        <v>0</v>
      </c>
      <c r="U27" s="680">
        <v>0</v>
      </c>
      <c r="V27" s="680">
        <v>0</v>
      </c>
      <c r="W27" s="680">
        <v>0</v>
      </c>
      <c r="X27" s="680">
        <v>0</v>
      </c>
      <c r="Y27" s="680">
        <v>0</v>
      </c>
      <c r="Z27" s="680">
        <v>0</v>
      </c>
      <c r="AA27" s="680">
        <v>0</v>
      </c>
      <c r="AB27" s="680">
        <v>0</v>
      </c>
      <c r="AC27" s="680">
        <v>0</v>
      </c>
      <c r="AD27" s="680">
        <v>0</v>
      </c>
      <c r="AE27" s="680">
        <v>0</v>
      </c>
      <c r="AF27" s="680">
        <v>0</v>
      </c>
      <c r="AG27" s="680">
        <v>0</v>
      </c>
      <c r="AH27" s="680">
        <v>0</v>
      </c>
      <c r="AI27" s="680">
        <v>0</v>
      </c>
      <c r="AJ27" s="680">
        <v>0</v>
      </c>
      <c r="AK27" s="680">
        <v>0</v>
      </c>
      <c r="AL27" s="680">
        <v>0</v>
      </c>
      <c r="AM27" s="680">
        <v>0</v>
      </c>
      <c r="AN27" s="680">
        <v>0</v>
      </c>
      <c r="AO27" s="681">
        <v>0</v>
      </c>
      <c r="AP27" s="619"/>
      <c r="AQ27" s="679">
        <v>1139</v>
      </c>
      <c r="AR27" s="680">
        <v>1139</v>
      </c>
      <c r="AS27" s="680">
        <v>1139</v>
      </c>
      <c r="AT27" s="680">
        <v>64</v>
      </c>
      <c r="AU27" s="680">
        <v>0</v>
      </c>
      <c r="AV27" s="680">
        <v>0</v>
      </c>
      <c r="AW27" s="680">
        <v>0</v>
      </c>
      <c r="AX27" s="680">
        <v>0</v>
      </c>
      <c r="AY27" s="680">
        <v>0</v>
      </c>
      <c r="AZ27" s="680">
        <v>0</v>
      </c>
      <c r="BA27" s="680">
        <v>0</v>
      </c>
      <c r="BB27" s="680">
        <v>0</v>
      </c>
      <c r="BC27" s="680">
        <v>0</v>
      </c>
      <c r="BD27" s="680">
        <v>0</v>
      </c>
      <c r="BE27" s="680">
        <v>0</v>
      </c>
      <c r="BF27" s="680">
        <v>0</v>
      </c>
      <c r="BG27" s="680">
        <v>0</v>
      </c>
      <c r="BH27" s="680">
        <v>0</v>
      </c>
      <c r="BI27" s="680">
        <v>0</v>
      </c>
      <c r="BJ27" s="680">
        <v>0</v>
      </c>
      <c r="BK27" s="680">
        <v>0</v>
      </c>
      <c r="BL27" s="680">
        <v>0</v>
      </c>
      <c r="BM27" s="680">
        <v>0</v>
      </c>
      <c r="BN27" s="680">
        <v>0</v>
      </c>
      <c r="BO27" s="680">
        <v>0</v>
      </c>
      <c r="BP27" s="680">
        <v>0</v>
      </c>
      <c r="BQ27" s="680">
        <v>0</v>
      </c>
      <c r="BR27" s="680">
        <v>0</v>
      </c>
      <c r="BS27" s="680">
        <v>0</v>
      </c>
      <c r="BT27" s="681">
        <v>0</v>
      </c>
      <c r="BU27" s="16"/>
    </row>
    <row r="28" spans="2:73" s="17" customFormat="1" ht="15.6">
      <c r="B28" s="675" t="s">
        <v>1016</v>
      </c>
      <c r="C28" s="675" t="s">
        <v>1017</v>
      </c>
      <c r="D28" s="675" t="s">
        <v>1</v>
      </c>
      <c r="E28" s="675" t="s">
        <v>1018</v>
      </c>
      <c r="F28" s="675" t="s">
        <v>29</v>
      </c>
      <c r="G28" s="675" t="s">
        <v>1019</v>
      </c>
      <c r="H28" s="675">
        <v>2011</v>
      </c>
      <c r="I28" s="630" t="s">
        <v>563</v>
      </c>
      <c r="J28" s="630" t="s">
        <v>581</v>
      </c>
      <c r="K28" s="619"/>
      <c r="L28" s="679">
        <v>6</v>
      </c>
      <c r="M28" s="680">
        <v>6</v>
      </c>
      <c r="N28" s="680">
        <v>6</v>
      </c>
      <c r="O28" s="680">
        <v>6</v>
      </c>
      <c r="P28" s="680">
        <v>4</v>
      </c>
      <c r="Q28" s="680">
        <v>0</v>
      </c>
      <c r="R28" s="680">
        <v>0</v>
      </c>
      <c r="S28" s="680">
        <v>0</v>
      </c>
      <c r="T28" s="680">
        <v>0</v>
      </c>
      <c r="U28" s="680">
        <v>0</v>
      </c>
      <c r="V28" s="680">
        <v>0</v>
      </c>
      <c r="W28" s="680">
        <v>0</v>
      </c>
      <c r="X28" s="680">
        <v>0</v>
      </c>
      <c r="Y28" s="680">
        <v>0</v>
      </c>
      <c r="Z28" s="680">
        <v>0</v>
      </c>
      <c r="AA28" s="680">
        <v>0</v>
      </c>
      <c r="AB28" s="680">
        <v>0</v>
      </c>
      <c r="AC28" s="680">
        <v>0</v>
      </c>
      <c r="AD28" s="680">
        <v>0</v>
      </c>
      <c r="AE28" s="680">
        <v>0</v>
      </c>
      <c r="AF28" s="680">
        <v>0</v>
      </c>
      <c r="AG28" s="680">
        <v>0</v>
      </c>
      <c r="AH28" s="680">
        <v>0</v>
      </c>
      <c r="AI28" s="680">
        <v>0</v>
      </c>
      <c r="AJ28" s="680">
        <v>0</v>
      </c>
      <c r="AK28" s="680">
        <v>0</v>
      </c>
      <c r="AL28" s="680">
        <v>0</v>
      </c>
      <c r="AM28" s="680">
        <v>0</v>
      </c>
      <c r="AN28" s="680">
        <v>0</v>
      </c>
      <c r="AO28" s="681">
        <v>0</v>
      </c>
      <c r="AP28" s="619"/>
      <c r="AQ28" s="679">
        <v>43726</v>
      </c>
      <c r="AR28" s="680">
        <v>43726</v>
      </c>
      <c r="AS28" s="680">
        <v>43726</v>
      </c>
      <c r="AT28" s="680">
        <v>43524</v>
      </c>
      <c r="AU28" s="680">
        <v>29725</v>
      </c>
      <c r="AV28" s="680">
        <v>0</v>
      </c>
      <c r="AW28" s="680">
        <v>0</v>
      </c>
      <c r="AX28" s="680">
        <v>0</v>
      </c>
      <c r="AY28" s="680">
        <v>0</v>
      </c>
      <c r="AZ28" s="680">
        <v>0</v>
      </c>
      <c r="BA28" s="680">
        <v>0</v>
      </c>
      <c r="BB28" s="680">
        <v>0</v>
      </c>
      <c r="BC28" s="680">
        <v>0</v>
      </c>
      <c r="BD28" s="680">
        <v>0</v>
      </c>
      <c r="BE28" s="680">
        <v>0</v>
      </c>
      <c r="BF28" s="680">
        <v>0</v>
      </c>
      <c r="BG28" s="680">
        <v>0</v>
      </c>
      <c r="BH28" s="680">
        <v>0</v>
      </c>
      <c r="BI28" s="680">
        <v>0</v>
      </c>
      <c r="BJ28" s="680">
        <v>0</v>
      </c>
      <c r="BK28" s="680">
        <v>0</v>
      </c>
      <c r="BL28" s="680">
        <v>0</v>
      </c>
      <c r="BM28" s="680">
        <v>0</v>
      </c>
      <c r="BN28" s="680">
        <v>0</v>
      </c>
      <c r="BO28" s="680">
        <v>0</v>
      </c>
      <c r="BP28" s="680">
        <v>0</v>
      </c>
      <c r="BQ28" s="680">
        <v>0</v>
      </c>
      <c r="BR28" s="680">
        <v>0</v>
      </c>
      <c r="BS28" s="680">
        <v>0</v>
      </c>
      <c r="BT28" s="681">
        <v>0</v>
      </c>
      <c r="BU28" s="16"/>
    </row>
    <row r="29" spans="2:73" s="17" customFormat="1" ht="16.5" customHeight="1">
      <c r="B29" s="675" t="s">
        <v>1016</v>
      </c>
      <c r="C29" s="675" t="s">
        <v>1017</v>
      </c>
      <c r="D29" s="675" t="s">
        <v>5</v>
      </c>
      <c r="E29" s="675" t="s">
        <v>1018</v>
      </c>
      <c r="F29" s="675" t="s">
        <v>29</v>
      </c>
      <c r="G29" s="675" t="s">
        <v>1019</v>
      </c>
      <c r="H29" s="675">
        <v>2011</v>
      </c>
      <c r="I29" s="630" t="s">
        <v>563</v>
      </c>
      <c r="J29" s="630" t="s">
        <v>581</v>
      </c>
      <c r="K29" s="619"/>
      <c r="L29" s="679">
        <v>2</v>
      </c>
      <c r="M29" s="680">
        <v>2</v>
      </c>
      <c r="N29" s="680">
        <v>2</v>
      </c>
      <c r="O29" s="680">
        <v>2</v>
      </c>
      <c r="P29" s="680">
        <v>2</v>
      </c>
      <c r="Q29" s="680">
        <v>2</v>
      </c>
      <c r="R29" s="680">
        <v>1</v>
      </c>
      <c r="S29" s="680">
        <v>1</v>
      </c>
      <c r="T29" s="680">
        <v>2</v>
      </c>
      <c r="U29" s="680">
        <v>1</v>
      </c>
      <c r="V29" s="680">
        <v>0</v>
      </c>
      <c r="W29" s="680">
        <v>0</v>
      </c>
      <c r="X29" s="680">
        <v>0</v>
      </c>
      <c r="Y29" s="680">
        <v>0</v>
      </c>
      <c r="Z29" s="680">
        <v>0</v>
      </c>
      <c r="AA29" s="680">
        <v>0</v>
      </c>
      <c r="AB29" s="680">
        <v>0</v>
      </c>
      <c r="AC29" s="680">
        <v>0</v>
      </c>
      <c r="AD29" s="680">
        <v>0</v>
      </c>
      <c r="AE29" s="680">
        <v>0</v>
      </c>
      <c r="AF29" s="680">
        <v>0</v>
      </c>
      <c r="AG29" s="680">
        <v>0</v>
      </c>
      <c r="AH29" s="680">
        <v>0</v>
      </c>
      <c r="AI29" s="680">
        <v>0</v>
      </c>
      <c r="AJ29" s="680">
        <v>0</v>
      </c>
      <c r="AK29" s="680">
        <v>0</v>
      </c>
      <c r="AL29" s="680">
        <v>0</v>
      </c>
      <c r="AM29" s="680">
        <v>0</v>
      </c>
      <c r="AN29" s="680">
        <v>0</v>
      </c>
      <c r="AO29" s="681">
        <v>0</v>
      </c>
      <c r="AP29" s="619"/>
      <c r="AQ29" s="679">
        <v>32918</v>
      </c>
      <c r="AR29" s="680">
        <v>32918</v>
      </c>
      <c r="AS29" s="680">
        <v>32918</v>
      </c>
      <c r="AT29" s="680">
        <v>32918</v>
      </c>
      <c r="AU29" s="680">
        <v>30084</v>
      </c>
      <c r="AV29" s="680">
        <v>26989</v>
      </c>
      <c r="AW29" s="680">
        <v>20348</v>
      </c>
      <c r="AX29" s="680">
        <v>20274</v>
      </c>
      <c r="AY29" s="680">
        <v>26202</v>
      </c>
      <c r="AZ29" s="680">
        <v>8408</v>
      </c>
      <c r="BA29" s="680">
        <v>3028</v>
      </c>
      <c r="BB29" s="680">
        <v>2665</v>
      </c>
      <c r="BC29" s="680">
        <v>2665</v>
      </c>
      <c r="BD29" s="680">
        <v>1968</v>
      </c>
      <c r="BE29" s="680">
        <v>1968</v>
      </c>
      <c r="BF29" s="680">
        <v>1788</v>
      </c>
      <c r="BG29" s="680">
        <v>0</v>
      </c>
      <c r="BH29" s="680">
        <v>0</v>
      </c>
      <c r="BI29" s="680">
        <v>0</v>
      </c>
      <c r="BJ29" s="680">
        <v>0</v>
      </c>
      <c r="BK29" s="680">
        <v>0</v>
      </c>
      <c r="BL29" s="680">
        <v>0</v>
      </c>
      <c r="BM29" s="680">
        <v>0</v>
      </c>
      <c r="BN29" s="680">
        <v>0</v>
      </c>
      <c r="BO29" s="680">
        <v>0</v>
      </c>
      <c r="BP29" s="680">
        <v>0</v>
      </c>
      <c r="BQ29" s="680">
        <v>0</v>
      </c>
      <c r="BR29" s="680">
        <v>0</v>
      </c>
      <c r="BS29" s="680">
        <v>0</v>
      </c>
      <c r="BT29" s="681">
        <v>0</v>
      </c>
      <c r="BU29" s="16"/>
    </row>
    <row r="30" spans="2:73" s="17" customFormat="1" ht="15.6">
      <c r="B30" s="675" t="s">
        <v>1016</v>
      </c>
      <c r="C30" s="675" t="s">
        <v>1017</v>
      </c>
      <c r="D30" s="675" t="s">
        <v>4</v>
      </c>
      <c r="E30" s="675" t="s">
        <v>1018</v>
      </c>
      <c r="F30" s="675" t="s">
        <v>29</v>
      </c>
      <c r="G30" s="675" t="s">
        <v>1019</v>
      </c>
      <c r="H30" s="675">
        <v>2011</v>
      </c>
      <c r="I30" s="630" t="s">
        <v>563</v>
      </c>
      <c r="J30" s="630" t="s">
        <v>581</v>
      </c>
      <c r="K30" s="619"/>
      <c r="L30" s="679">
        <v>1</v>
      </c>
      <c r="M30" s="680">
        <v>1</v>
      </c>
      <c r="N30" s="680">
        <v>1</v>
      </c>
      <c r="O30" s="680">
        <v>1</v>
      </c>
      <c r="P30" s="680">
        <v>1</v>
      </c>
      <c r="Q30" s="680">
        <v>1</v>
      </c>
      <c r="R30" s="680">
        <v>1</v>
      </c>
      <c r="S30" s="680">
        <v>1</v>
      </c>
      <c r="T30" s="680">
        <v>1</v>
      </c>
      <c r="U30" s="680">
        <v>1</v>
      </c>
      <c r="V30" s="680">
        <v>0</v>
      </c>
      <c r="W30" s="680">
        <v>0</v>
      </c>
      <c r="X30" s="680">
        <v>0</v>
      </c>
      <c r="Y30" s="680">
        <v>0</v>
      </c>
      <c r="Z30" s="680">
        <v>0</v>
      </c>
      <c r="AA30" s="680">
        <v>0</v>
      </c>
      <c r="AB30" s="680">
        <v>0</v>
      </c>
      <c r="AC30" s="680">
        <v>0</v>
      </c>
      <c r="AD30" s="680">
        <v>0</v>
      </c>
      <c r="AE30" s="680">
        <v>0</v>
      </c>
      <c r="AF30" s="680">
        <v>0</v>
      </c>
      <c r="AG30" s="680">
        <v>0</v>
      </c>
      <c r="AH30" s="680">
        <v>0</v>
      </c>
      <c r="AI30" s="680">
        <v>0</v>
      </c>
      <c r="AJ30" s="680">
        <v>0</v>
      </c>
      <c r="AK30" s="680">
        <v>0</v>
      </c>
      <c r="AL30" s="680">
        <v>0</v>
      </c>
      <c r="AM30" s="680">
        <v>0</v>
      </c>
      <c r="AN30" s="680">
        <v>0</v>
      </c>
      <c r="AO30" s="681">
        <v>0</v>
      </c>
      <c r="AP30" s="619"/>
      <c r="AQ30" s="679">
        <v>20878</v>
      </c>
      <c r="AR30" s="680">
        <v>20878</v>
      </c>
      <c r="AS30" s="680">
        <v>20878</v>
      </c>
      <c r="AT30" s="680">
        <v>20878</v>
      </c>
      <c r="AU30" s="680">
        <v>19210</v>
      </c>
      <c r="AV30" s="680">
        <v>17387</v>
      </c>
      <c r="AW30" s="680">
        <v>13551</v>
      </c>
      <c r="AX30" s="680">
        <v>13463</v>
      </c>
      <c r="AY30" s="680">
        <v>16954</v>
      </c>
      <c r="AZ30" s="680">
        <v>6476</v>
      </c>
      <c r="BA30" s="680">
        <v>2098</v>
      </c>
      <c r="BB30" s="680">
        <v>1710</v>
      </c>
      <c r="BC30" s="680">
        <v>1710</v>
      </c>
      <c r="BD30" s="680">
        <v>1580</v>
      </c>
      <c r="BE30" s="680">
        <v>1580</v>
      </c>
      <c r="BF30" s="680">
        <v>1535</v>
      </c>
      <c r="BG30" s="680">
        <v>0</v>
      </c>
      <c r="BH30" s="680">
        <v>0</v>
      </c>
      <c r="BI30" s="680">
        <v>0</v>
      </c>
      <c r="BJ30" s="680">
        <v>0</v>
      </c>
      <c r="BK30" s="680">
        <v>0</v>
      </c>
      <c r="BL30" s="680">
        <v>0</v>
      </c>
      <c r="BM30" s="680">
        <v>0</v>
      </c>
      <c r="BN30" s="680">
        <v>0</v>
      </c>
      <c r="BO30" s="680">
        <v>0</v>
      </c>
      <c r="BP30" s="680">
        <v>0</v>
      </c>
      <c r="BQ30" s="680">
        <v>0</v>
      </c>
      <c r="BR30" s="680">
        <v>0</v>
      </c>
      <c r="BS30" s="680">
        <v>0</v>
      </c>
      <c r="BT30" s="681">
        <v>0</v>
      </c>
      <c r="BU30" s="16"/>
    </row>
    <row r="31" spans="2:73" s="17" customFormat="1" ht="15.6">
      <c r="B31" s="675" t="s">
        <v>1016</v>
      </c>
      <c r="C31" s="675" t="s">
        <v>1017</v>
      </c>
      <c r="D31" s="675" t="s">
        <v>3</v>
      </c>
      <c r="E31" s="675" t="s">
        <v>1018</v>
      </c>
      <c r="F31" s="675" t="s">
        <v>29</v>
      </c>
      <c r="G31" s="675" t="s">
        <v>1019</v>
      </c>
      <c r="H31" s="675">
        <v>2011</v>
      </c>
      <c r="I31" s="630" t="s">
        <v>563</v>
      </c>
      <c r="J31" s="630" t="s">
        <v>581</v>
      </c>
      <c r="K31" s="619"/>
      <c r="L31" s="679">
        <v>31</v>
      </c>
      <c r="M31" s="680">
        <v>31</v>
      </c>
      <c r="N31" s="680">
        <v>31</v>
      </c>
      <c r="O31" s="680">
        <v>31</v>
      </c>
      <c r="P31" s="680">
        <v>31</v>
      </c>
      <c r="Q31" s="680">
        <v>31</v>
      </c>
      <c r="R31" s="680">
        <v>31</v>
      </c>
      <c r="S31" s="680">
        <v>31</v>
      </c>
      <c r="T31" s="680">
        <v>31</v>
      </c>
      <c r="U31" s="680">
        <v>31</v>
      </c>
      <c r="V31" s="680">
        <v>31</v>
      </c>
      <c r="W31" s="680">
        <v>31</v>
      </c>
      <c r="X31" s="680">
        <v>31</v>
      </c>
      <c r="Y31" s="680">
        <v>31</v>
      </c>
      <c r="Z31" s="680">
        <v>31</v>
      </c>
      <c r="AA31" s="680">
        <v>31</v>
      </c>
      <c r="AB31" s="680">
        <v>31</v>
      </c>
      <c r="AC31" s="680">
        <v>31</v>
      </c>
      <c r="AD31" s="680">
        <v>29</v>
      </c>
      <c r="AE31" s="680">
        <v>0</v>
      </c>
      <c r="AF31" s="680">
        <v>0</v>
      </c>
      <c r="AG31" s="680">
        <v>0</v>
      </c>
      <c r="AH31" s="680">
        <v>0</v>
      </c>
      <c r="AI31" s="680">
        <v>0</v>
      </c>
      <c r="AJ31" s="680">
        <v>0</v>
      </c>
      <c r="AK31" s="680">
        <v>0</v>
      </c>
      <c r="AL31" s="680">
        <v>0</v>
      </c>
      <c r="AM31" s="680">
        <v>0</v>
      </c>
      <c r="AN31" s="680">
        <v>0</v>
      </c>
      <c r="AO31" s="681">
        <v>0</v>
      </c>
      <c r="AP31" s="619"/>
      <c r="AQ31" s="679">
        <v>61704</v>
      </c>
      <c r="AR31" s="680">
        <v>61704</v>
      </c>
      <c r="AS31" s="680">
        <v>61704</v>
      </c>
      <c r="AT31" s="680">
        <v>61704</v>
      </c>
      <c r="AU31" s="680">
        <v>61704</v>
      </c>
      <c r="AV31" s="680">
        <v>61704</v>
      </c>
      <c r="AW31" s="680">
        <v>61704</v>
      </c>
      <c r="AX31" s="680">
        <v>61704</v>
      </c>
      <c r="AY31" s="680">
        <v>61704</v>
      </c>
      <c r="AZ31" s="680">
        <v>61704</v>
      </c>
      <c r="BA31" s="680">
        <v>61704</v>
      </c>
      <c r="BB31" s="680">
        <v>61704</v>
      </c>
      <c r="BC31" s="680">
        <v>61704</v>
      </c>
      <c r="BD31" s="680">
        <v>61704</v>
      </c>
      <c r="BE31" s="680">
        <v>61704</v>
      </c>
      <c r="BF31" s="680">
        <v>61704</v>
      </c>
      <c r="BG31" s="680">
        <v>61704</v>
      </c>
      <c r="BH31" s="680">
        <v>61704</v>
      </c>
      <c r="BI31" s="680">
        <v>60058</v>
      </c>
      <c r="BJ31" s="680">
        <v>0</v>
      </c>
      <c r="BK31" s="680">
        <v>0</v>
      </c>
      <c r="BL31" s="680">
        <v>0</v>
      </c>
      <c r="BM31" s="680">
        <v>0</v>
      </c>
      <c r="BN31" s="680">
        <v>0</v>
      </c>
      <c r="BO31" s="680">
        <v>0</v>
      </c>
      <c r="BP31" s="680">
        <v>0</v>
      </c>
      <c r="BQ31" s="680">
        <v>0</v>
      </c>
      <c r="BR31" s="680">
        <v>0</v>
      </c>
      <c r="BS31" s="680">
        <v>0</v>
      </c>
      <c r="BT31" s="681">
        <v>0</v>
      </c>
      <c r="BU31" s="16"/>
    </row>
    <row r="32" spans="2:73" s="17" customFormat="1" ht="15.6">
      <c r="B32" s="675" t="s">
        <v>1016</v>
      </c>
      <c r="C32" s="675" t="s">
        <v>1017</v>
      </c>
      <c r="D32" s="675" t="s">
        <v>6</v>
      </c>
      <c r="E32" s="675" t="s">
        <v>1018</v>
      </c>
      <c r="F32" s="675" t="s">
        <v>29</v>
      </c>
      <c r="G32" s="675" t="s">
        <v>1019</v>
      </c>
      <c r="H32" s="675">
        <v>2011</v>
      </c>
      <c r="I32" s="630" t="s">
        <v>563</v>
      </c>
      <c r="J32" s="630" t="s">
        <v>581</v>
      </c>
      <c r="K32" s="619"/>
      <c r="L32" s="679">
        <v>0</v>
      </c>
      <c r="M32" s="680">
        <v>0</v>
      </c>
      <c r="N32" s="680">
        <v>0</v>
      </c>
      <c r="O32" s="680">
        <v>0</v>
      </c>
      <c r="P32" s="680">
        <v>0</v>
      </c>
      <c r="Q32" s="680">
        <v>0</v>
      </c>
      <c r="R32" s="680">
        <v>0</v>
      </c>
      <c r="S32" s="680">
        <v>0</v>
      </c>
      <c r="T32" s="680">
        <v>0</v>
      </c>
      <c r="U32" s="680">
        <v>0</v>
      </c>
      <c r="V32" s="680">
        <v>0</v>
      </c>
      <c r="W32" s="680">
        <v>0</v>
      </c>
      <c r="X32" s="680">
        <v>0</v>
      </c>
      <c r="Y32" s="680">
        <v>0</v>
      </c>
      <c r="Z32" s="680">
        <v>0</v>
      </c>
      <c r="AA32" s="680">
        <v>0</v>
      </c>
      <c r="AB32" s="680">
        <v>0</v>
      </c>
      <c r="AC32" s="680">
        <v>0</v>
      </c>
      <c r="AD32" s="680">
        <v>0</v>
      </c>
      <c r="AE32" s="680">
        <v>0</v>
      </c>
      <c r="AF32" s="680">
        <v>0</v>
      </c>
      <c r="AG32" s="680">
        <v>0</v>
      </c>
      <c r="AH32" s="680">
        <v>0</v>
      </c>
      <c r="AI32" s="680">
        <v>0</v>
      </c>
      <c r="AJ32" s="680">
        <v>0</v>
      </c>
      <c r="AK32" s="680">
        <v>0</v>
      </c>
      <c r="AL32" s="680">
        <v>0</v>
      </c>
      <c r="AM32" s="680">
        <v>0</v>
      </c>
      <c r="AN32" s="680">
        <v>0</v>
      </c>
      <c r="AO32" s="681">
        <v>0</v>
      </c>
      <c r="AP32" s="619"/>
      <c r="AQ32" s="679">
        <v>0</v>
      </c>
      <c r="AR32" s="680">
        <v>0</v>
      </c>
      <c r="AS32" s="680">
        <v>0</v>
      </c>
      <c r="AT32" s="680">
        <v>0</v>
      </c>
      <c r="AU32" s="680">
        <v>0</v>
      </c>
      <c r="AV32" s="680">
        <v>0</v>
      </c>
      <c r="AW32" s="680">
        <v>0</v>
      </c>
      <c r="AX32" s="680">
        <v>0</v>
      </c>
      <c r="AY32" s="680">
        <v>0</v>
      </c>
      <c r="AZ32" s="680">
        <v>0</v>
      </c>
      <c r="BA32" s="680">
        <v>0</v>
      </c>
      <c r="BB32" s="680">
        <v>0</v>
      </c>
      <c r="BC32" s="680">
        <v>0</v>
      </c>
      <c r="BD32" s="680">
        <v>0</v>
      </c>
      <c r="BE32" s="680">
        <v>0</v>
      </c>
      <c r="BF32" s="680">
        <v>0</v>
      </c>
      <c r="BG32" s="680">
        <v>0</v>
      </c>
      <c r="BH32" s="680">
        <v>0</v>
      </c>
      <c r="BI32" s="680">
        <v>0</v>
      </c>
      <c r="BJ32" s="680">
        <v>0</v>
      </c>
      <c r="BK32" s="680">
        <v>0</v>
      </c>
      <c r="BL32" s="680">
        <v>0</v>
      </c>
      <c r="BM32" s="680">
        <v>0</v>
      </c>
      <c r="BN32" s="680">
        <v>0</v>
      </c>
      <c r="BO32" s="680">
        <v>0</v>
      </c>
      <c r="BP32" s="680">
        <v>0</v>
      </c>
      <c r="BQ32" s="680">
        <v>0</v>
      </c>
      <c r="BR32" s="680">
        <v>0</v>
      </c>
      <c r="BS32" s="680">
        <v>0</v>
      </c>
      <c r="BT32" s="681">
        <v>0</v>
      </c>
      <c r="BU32" s="16"/>
    </row>
    <row r="33" spans="2:73" s="17" customFormat="1" ht="15.6">
      <c r="B33" s="675" t="s">
        <v>1016</v>
      </c>
      <c r="C33" s="675" t="s">
        <v>1020</v>
      </c>
      <c r="D33" s="675" t="s">
        <v>1021</v>
      </c>
      <c r="E33" s="675" t="s">
        <v>1018</v>
      </c>
      <c r="F33" s="675" t="s">
        <v>1022</v>
      </c>
      <c r="G33" s="675" t="s">
        <v>1023</v>
      </c>
      <c r="H33" s="675">
        <v>2011</v>
      </c>
      <c r="I33" s="630" t="s">
        <v>563</v>
      </c>
      <c r="J33" s="630" t="s">
        <v>581</v>
      </c>
      <c r="K33" s="619"/>
      <c r="L33" s="679">
        <v>0</v>
      </c>
      <c r="M33" s="680">
        <v>0</v>
      </c>
      <c r="N33" s="680">
        <v>0</v>
      </c>
      <c r="O33" s="680">
        <v>0</v>
      </c>
      <c r="P33" s="680">
        <v>0</v>
      </c>
      <c r="Q33" s="680">
        <v>0</v>
      </c>
      <c r="R33" s="680">
        <v>0</v>
      </c>
      <c r="S33" s="680">
        <v>0</v>
      </c>
      <c r="T33" s="680">
        <v>0</v>
      </c>
      <c r="U33" s="680">
        <v>0</v>
      </c>
      <c r="V33" s="680">
        <v>0</v>
      </c>
      <c r="W33" s="680">
        <v>0</v>
      </c>
      <c r="X33" s="680">
        <v>0</v>
      </c>
      <c r="Y33" s="680">
        <v>0</v>
      </c>
      <c r="Z33" s="680">
        <v>0</v>
      </c>
      <c r="AA33" s="680">
        <v>0</v>
      </c>
      <c r="AB33" s="680">
        <v>0</v>
      </c>
      <c r="AC33" s="680">
        <v>0</v>
      </c>
      <c r="AD33" s="680">
        <v>0</v>
      </c>
      <c r="AE33" s="680">
        <v>0</v>
      </c>
      <c r="AF33" s="680">
        <v>0</v>
      </c>
      <c r="AG33" s="680">
        <v>0</v>
      </c>
      <c r="AH33" s="680">
        <v>0</v>
      </c>
      <c r="AI33" s="680">
        <v>0</v>
      </c>
      <c r="AJ33" s="680">
        <v>0</v>
      </c>
      <c r="AK33" s="680">
        <v>0</v>
      </c>
      <c r="AL33" s="680">
        <v>0</v>
      </c>
      <c r="AM33" s="680">
        <v>0</v>
      </c>
      <c r="AN33" s="680">
        <v>0</v>
      </c>
      <c r="AO33" s="681">
        <v>0</v>
      </c>
      <c r="AP33" s="619"/>
      <c r="AQ33" s="679">
        <v>0</v>
      </c>
      <c r="AR33" s="680">
        <v>0</v>
      </c>
      <c r="AS33" s="680">
        <v>0</v>
      </c>
      <c r="AT33" s="680">
        <v>0</v>
      </c>
      <c r="AU33" s="680">
        <v>0</v>
      </c>
      <c r="AV33" s="680">
        <v>0</v>
      </c>
      <c r="AW33" s="680">
        <v>0</v>
      </c>
      <c r="AX33" s="680">
        <v>0</v>
      </c>
      <c r="AY33" s="680">
        <v>0</v>
      </c>
      <c r="AZ33" s="680">
        <v>0</v>
      </c>
      <c r="BA33" s="680">
        <v>0</v>
      </c>
      <c r="BB33" s="680">
        <v>0</v>
      </c>
      <c r="BC33" s="680">
        <v>0</v>
      </c>
      <c r="BD33" s="680">
        <v>0</v>
      </c>
      <c r="BE33" s="680">
        <v>0</v>
      </c>
      <c r="BF33" s="680">
        <v>0</v>
      </c>
      <c r="BG33" s="680">
        <v>0</v>
      </c>
      <c r="BH33" s="680">
        <v>0</v>
      </c>
      <c r="BI33" s="680">
        <v>0</v>
      </c>
      <c r="BJ33" s="680">
        <v>0</v>
      </c>
      <c r="BK33" s="680">
        <v>0</v>
      </c>
      <c r="BL33" s="680">
        <v>0</v>
      </c>
      <c r="BM33" s="680">
        <v>0</v>
      </c>
      <c r="BN33" s="680">
        <v>0</v>
      </c>
      <c r="BO33" s="680">
        <v>0</v>
      </c>
      <c r="BP33" s="680">
        <v>0</v>
      </c>
      <c r="BQ33" s="680">
        <v>0</v>
      </c>
      <c r="BR33" s="680">
        <v>0</v>
      </c>
      <c r="BS33" s="680">
        <v>0</v>
      </c>
      <c r="BT33" s="681">
        <v>0</v>
      </c>
      <c r="BU33" s="16"/>
    </row>
    <row r="34" spans="2:73" s="17" customFormat="1" ht="15.6">
      <c r="B34" s="675" t="s">
        <v>1016</v>
      </c>
      <c r="C34" s="675" t="s">
        <v>1020</v>
      </c>
      <c r="D34" s="675" t="s">
        <v>21</v>
      </c>
      <c r="E34" s="675" t="s">
        <v>1018</v>
      </c>
      <c r="F34" s="675" t="s">
        <v>1022</v>
      </c>
      <c r="G34" s="675" t="s">
        <v>1019</v>
      </c>
      <c r="H34" s="675">
        <v>2011</v>
      </c>
      <c r="I34" s="630" t="s">
        <v>563</v>
      </c>
      <c r="J34" s="630" t="s">
        <v>581</v>
      </c>
      <c r="K34" s="619"/>
      <c r="L34" s="679">
        <v>106</v>
      </c>
      <c r="M34" s="680">
        <v>106</v>
      </c>
      <c r="N34" s="680">
        <v>106</v>
      </c>
      <c r="O34" s="680">
        <v>75</v>
      </c>
      <c r="P34" s="680">
        <v>75</v>
      </c>
      <c r="Q34" s="680">
        <v>75</v>
      </c>
      <c r="R34" s="680">
        <v>8</v>
      </c>
      <c r="S34" s="680">
        <v>8</v>
      </c>
      <c r="T34" s="680">
        <v>8</v>
      </c>
      <c r="U34" s="680">
        <v>8</v>
      </c>
      <c r="V34" s="680">
        <v>7</v>
      </c>
      <c r="W34" s="680">
        <v>7</v>
      </c>
      <c r="X34" s="680">
        <v>0</v>
      </c>
      <c r="Y34" s="680">
        <v>0</v>
      </c>
      <c r="Z34" s="680">
        <v>0</v>
      </c>
      <c r="AA34" s="680">
        <v>0</v>
      </c>
      <c r="AB34" s="680">
        <v>0</v>
      </c>
      <c r="AC34" s="680">
        <v>0</v>
      </c>
      <c r="AD34" s="680">
        <v>0</v>
      </c>
      <c r="AE34" s="680">
        <v>0</v>
      </c>
      <c r="AF34" s="680">
        <v>0</v>
      </c>
      <c r="AG34" s="680">
        <v>0</v>
      </c>
      <c r="AH34" s="680">
        <v>0</v>
      </c>
      <c r="AI34" s="680">
        <v>0</v>
      </c>
      <c r="AJ34" s="680">
        <v>0</v>
      </c>
      <c r="AK34" s="680">
        <v>0</v>
      </c>
      <c r="AL34" s="680">
        <v>0</v>
      </c>
      <c r="AM34" s="680">
        <v>0</v>
      </c>
      <c r="AN34" s="680">
        <v>0</v>
      </c>
      <c r="AO34" s="681">
        <v>0</v>
      </c>
      <c r="AP34" s="619"/>
      <c r="AQ34" s="679">
        <v>267169</v>
      </c>
      <c r="AR34" s="680">
        <v>267169</v>
      </c>
      <c r="AS34" s="680">
        <v>267169</v>
      </c>
      <c r="AT34" s="680">
        <v>182290</v>
      </c>
      <c r="AU34" s="680">
        <v>182290</v>
      </c>
      <c r="AV34" s="680">
        <v>182290</v>
      </c>
      <c r="AW34" s="680">
        <v>19233</v>
      </c>
      <c r="AX34" s="680">
        <v>19233</v>
      </c>
      <c r="AY34" s="680">
        <v>19233</v>
      </c>
      <c r="AZ34" s="680">
        <v>19233</v>
      </c>
      <c r="BA34" s="680">
        <v>16983</v>
      </c>
      <c r="BB34" s="680">
        <v>16983</v>
      </c>
      <c r="BC34" s="680">
        <v>0</v>
      </c>
      <c r="BD34" s="680">
        <v>0</v>
      </c>
      <c r="BE34" s="680">
        <v>0</v>
      </c>
      <c r="BF34" s="680">
        <v>0</v>
      </c>
      <c r="BG34" s="680">
        <v>0</v>
      </c>
      <c r="BH34" s="680">
        <v>0</v>
      </c>
      <c r="BI34" s="680">
        <v>0</v>
      </c>
      <c r="BJ34" s="680">
        <v>0</v>
      </c>
      <c r="BK34" s="680">
        <v>0</v>
      </c>
      <c r="BL34" s="680">
        <v>0</v>
      </c>
      <c r="BM34" s="680">
        <v>0</v>
      </c>
      <c r="BN34" s="680">
        <v>0</v>
      </c>
      <c r="BO34" s="680">
        <v>0</v>
      </c>
      <c r="BP34" s="680">
        <v>0</v>
      </c>
      <c r="BQ34" s="680">
        <v>0</v>
      </c>
      <c r="BR34" s="680">
        <v>0</v>
      </c>
      <c r="BS34" s="680">
        <v>0</v>
      </c>
      <c r="BT34" s="681">
        <v>0</v>
      </c>
      <c r="BU34" s="16"/>
    </row>
    <row r="35" spans="2:73" s="17" customFormat="1" ht="15.6">
      <c r="B35" s="675" t="s">
        <v>1016</v>
      </c>
      <c r="C35" s="675" t="s">
        <v>1020</v>
      </c>
      <c r="D35" s="675" t="s">
        <v>22</v>
      </c>
      <c r="E35" s="675" t="s">
        <v>1018</v>
      </c>
      <c r="F35" s="675" t="s">
        <v>1022</v>
      </c>
      <c r="G35" s="675" t="s">
        <v>1019</v>
      </c>
      <c r="H35" s="675">
        <v>2011</v>
      </c>
      <c r="I35" s="630" t="s">
        <v>563</v>
      </c>
      <c r="J35" s="630" t="s">
        <v>581</v>
      </c>
      <c r="K35" s="619"/>
      <c r="L35" s="679">
        <v>62</v>
      </c>
      <c r="M35" s="680">
        <v>62</v>
      </c>
      <c r="N35" s="680">
        <v>62</v>
      </c>
      <c r="O35" s="680">
        <v>62</v>
      </c>
      <c r="P35" s="680">
        <v>62</v>
      </c>
      <c r="Q35" s="680">
        <v>62</v>
      </c>
      <c r="R35" s="680">
        <v>62</v>
      </c>
      <c r="S35" s="680">
        <v>62</v>
      </c>
      <c r="T35" s="680">
        <v>62</v>
      </c>
      <c r="U35" s="680">
        <v>62</v>
      </c>
      <c r="V35" s="680">
        <v>0</v>
      </c>
      <c r="W35" s="680">
        <v>0</v>
      </c>
      <c r="X35" s="680">
        <v>0</v>
      </c>
      <c r="Y35" s="680">
        <v>0</v>
      </c>
      <c r="Z35" s="680">
        <v>0</v>
      </c>
      <c r="AA35" s="680">
        <v>0</v>
      </c>
      <c r="AB35" s="680">
        <v>0</v>
      </c>
      <c r="AC35" s="680">
        <v>0</v>
      </c>
      <c r="AD35" s="680">
        <v>0</v>
      </c>
      <c r="AE35" s="680">
        <v>0</v>
      </c>
      <c r="AF35" s="680">
        <v>0</v>
      </c>
      <c r="AG35" s="680">
        <v>0</v>
      </c>
      <c r="AH35" s="680">
        <v>0</v>
      </c>
      <c r="AI35" s="680">
        <v>0</v>
      </c>
      <c r="AJ35" s="680">
        <v>0</v>
      </c>
      <c r="AK35" s="680">
        <v>0</v>
      </c>
      <c r="AL35" s="680">
        <v>0</v>
      </c>
      <c r="AM35" s="680">
        <v>0</v>
      </c>
      <c r="AN35" s="680">
        <v>0</v>
      </c>
      <c r="AO35" s="681">
        <v>0</v>
      </c>
      <c r="AP35" s="619"/>
      <c r="AQ35" s="679">
        <v>340676</v>
      </c>
      <c r="AR35" s="680">
        <v>340676</v>
      </c>
      <c r="AS35" s="680">
        <v>340676</v>
      </c>
      <c r="AT35" s="680">
        <v>340676</v>
      </c>
      <c r="AU35" s="680">
        <v>340676</v>
      </c>
      <c r="AV35" s="680">
        <v>340676</v>
      </c>
      <c r="AW35" s="680">
        <v>340676</v>
      </c>
      <c r="AX35" s="680">
        <v>340676</v>
      </c>
      <c r="AY35" s="680">
        <v>340676</v>
      </c>
      <c r="AZ35" s="680">
        <v>340676</v>
      </c>
      <c r="BA35" s="680">
        <v>0</v>
      </c>
      <c r="BB35" s="680">
        <v>0</v>
      </c>
      <c r="BC35" s="680">
        <v>0</v>
      </c>
      <c r="BD35" s="680">
        <v>0</v>
      </c>
      <c r="BE35" s="680">
        <v>0</v>
      </c>
      <c r="BF35" s="680">
        <v>0</v>
      </c>
      <c r="BG35" s="680">
        <v>0</v>
      </c>
      <c r="BH35" s="680">
        <v>0</v>
      </c>
      <c r="BI35" s="680">
        <v>0</v>
      </c>
      <c r="BJ35" s="680">
        <v>0</v>
      </c>
      <c r="BK35" s="680">
        <v>0</v>
      </c>
      <c r="BL35" s="680">
        <v>0</v>
      </c>
      <c r="BM35" s="680">
        <v>0</v>
      </c>
      <c r="BN35" s="680">
        <v>0</v>
      </c>
      <c r="BO35" s="680">
        <v>0</v>
      </c>
      <c r="BP35" s="680">
        <v>0</v>
      </c>
      <c r="BQ35" s="680">
        <v>0</v>
      </c>
      <c r="BR35" s="680">
        <v>0</v>
      </c>
      <c r="BS35" s="680">
        <v>0</v>
      </c>
      <c r="BT35" s="681">
        <v>0</v>
      </c>
      <c r="BU35" s="16"/>
    </row>
    <row r="36" spans="2:73" s="17" customFormat="1" ht="15.6">
      <c r="B36" s="675" t="s">
        <v>1016</v>
      </c>
      <c r="C36" s="675" t="s">
        <v>1024</v>
      </c>
      <c r="D36" s="675" t="s">
        <v>9</v>
      </c>
      <c r="E36" s="675" t="s">
        <v>1018</v>
      </c>
      <c r="F36" s="675" t="s">
        <v>1024</v>
      </c>
      <c r="G36" s="675" t="s">
        <v>1023</v>
      </c>
      <c r="H36" s="675">
        <v>2011</v>
      </c>
      <c r="I36" s="630" t="s">
        <v>563</v>
      </c>
      <c r="J36" s="630" t="s">
        <v>581</v>
      </c>
      <c r="K36" s="619"/>
      <c r="L36" s="679">
        <v>0</v>
      </c>
      <c r="M36" s="680">
        <v>0</v>
      </c>
      <c r="N36" s="680">
        <v>0</v>
      </c>
      <c r="O36" s="680">
        <v>0</v>
      </c>
      <c r="P36" s="680">
        <v>0</v>
      </c>
      <c r="Q36" s="680">
        <v>0</v>
      </c>
      <c r="R36" s="680">
        <v>0</v>
      </c>
      <c r="S36" s="680">
        <v>0</v>
      </c>
      <c r="T36" s="680">
        <v>0</v>
      </c>
      <c r="U36" s="680">
        <v>0</v>
      </c>
      <c r="V36" s="680">
        <v>0</v>
      </c>
      <c r="W36" s="680">
        <v>0</v>
      </c>
      <c r="X36" s="680">
        <v>0</v>
      </c>
      <c r="Y36" s="680">
        <v>0</v>
      </c>
      <c r="Z36" s="680">
        <v>0</v>
      </c>
      <c r="AA36" s="680">
        <v>0</v>
      </c>
      <c r="AB36" s="680">
        <v>0</v>
      </c>
      <c r="AC36" s="680">
        <v>0</v>
      </c>
      <c r="AD36" s="680">
        <v>0</v>
      </c>
      <c r="AE36" s="680">
        <v>0</v>
      </c>
      <c r="AF36" s="680">
        <v>0</v>
      </c>
      <c r="AG36" s="680">
        <v>0</v>
      </c>
      <c r="AH36" s="680">
        <v>0</v>
      </c>
      <c r="AI36" s="680">
        <v>0</v>
      </c>
      <c r="AJ36" s="680">
        <v>0</v>
      </c>
      <c r="AK36" s="680">
        <v>0</v>
      </c>
      <c r="AL36" s="680">
        <v>0</v>
      </c>
      <c r="AM36" s="680">
        <v>0</v>
      </c>
      <c r="AN36" s="680">
        <v>0</v>
      </c>
      <c r="AO36" s="681">
        <v>0</v>
      </c>
      <c r="AP36" s="619"/>
      <c r="AQ36" s="679">
        <v>0</v>
      </c>
      <c r="AR36" s="680">
        <v>0</v>
      </c>
      <c r="AS36" s="680">
        <v>0</v>
      </c>
      <c r="AT36" s="680">
        <v>0</v>
      </c>
      <c r="AU36" s="680">
        <v>0</v>
      </c>
      <c r="AV36" s="680">
        <v>0</v>
      </c>
      <c r="AW36" s="680">
        <v>0</v>
      </c>
      <c r="AX36" s="680">
        <v>0</v>
      </c>
      <c r="AY36" s="680">
        <v>0</v>
      </c>
      <c r="AZ36" s="680">
        <v>0</v>
      </c>
      <c r="BA36" s="680">
        <v>0</v>
      </c>
      <c r="BB36" s="680">
        <v>0</v>
      </c>
      <c r="BC36" s="680">
        <v>0</v>
      </c>
      <c r="BD36" s="680">
        <v>0</v>
      </c>
      <c r="BE36" s="680">
        <v>0</v>
      </c>
      <c r="BF36" s="680">
        <v>0</v>
      </c>
      <c r="BG36" s="680">
        <v>0</v>
      </c>
      <c r="BH36" s="680">
        <v>0</v>
      </c>
      <c r="BI36" s="680">
        <v>0</v>
      </c>
      <c r="BJ36" s="680">
        <v>0</v>
      </c>
      <c r="BK36" s="680">
        <v>0</v>
      </c>
      <c r="BL36" s="680">
        <v>0</v>
      </c>
      <c r="BM36" s="680">
        <v>0</v>
      </c>
      <c r="BN36" s="680">
        <v>0</v>
      </c>
      <c r="BO36" s="680">
        <v>0</v>
      </c>
      <c r="BP36" s="680">
        <v>0</v>
      </c>
      <c r="BQ36" s="680">
        <v>0</v>
      </c>
      <c r="BR36" s="680">
        <v>0</v>
      </c>
      <c r="BS36" s="680">
        <v>0</v>
      </c>
      <c r="BT36" s="681">
        <v>0</v>
      </c>
      <c r="BU36" s="16"/>
    </row>
    <row r="37" spans="2:73" s="17" customFormat="1" ht="15.6">
      <c r="B37" s="675" t="s">
        <v>1016</v>
      </c>
      <c r="C37" s="675" t="s">
        <v>1025</v>
      </c>
      <c r="D37" s="675" t="s">
        <v>16</v>
      </c>
      <c r="E37" s="675" t="s">
        <v>1018</v>
      </c>
      <c r="F37" s="675" t="s">
        <v>1022</v>
      </c>
      <c r="G37" s="675" t="s">
        <v>1019</v>
      </c>
      <c r="H37" s="675">
        <v>2011</v>
      </c>
      <c r="I37" s="630" t="s">
        <v>563</v>
      </c>
      <c r="J37" s="630" t="s">
        <v>581</v>
      </c>
      <c r="K37" s="619"/>
      <c r="L37" s="679">
        <v>1</v>
      </c>
      <c r="M37" s="680">
        <v>1</v>
      </c>
      <c r="N37" s="680">
        <v>1</v>
      </c>
      <c r="O37" s="680">
        <v>1</v>
      </c>
      <c r="P37" s="680">
        <v>1</v>
      </c>
      <c r="Q37" s="680">
        <v>1</v>
      </c>
      <c r="R37" s="680">
        <v>1</v>
      </c>
      <c r="S37" s="680">
        <v>1</v>
      </c>
      <c r="T37" s="680">
        <v>1</v>
      </c>
      <c r="U37" s="680">
        <v>1</v>
      </c>
      <c r="V37" s="680">
        <v>1</v>
      </c>
      <c r="W37" s="680">
        <v>1</v>
      </c>
      <c r="X37" s="680">
        <v>1</v>
      </c>
      <c r="Y37" s="680">
        <v>0</v>
      </c>
      <c r="Z37" s="680">
        <v>0</v>
      </c>
      <c r="AA37" s="680">
        <v>0</v>
      </c>
      <c r="AB37" s="680">
        <v>0</v>
      </c>
      <c r="AC37" s="680">
        <v>0</v>
      </c>
      <c r="AD37" s="680">
        <v>0</v>
      </c>
      <c r="AE37" s="680">
        <v>0</v>
      </c>
      <c r="AF37" s="680">
        <v>0</v>
      </c>
      <c r="AG37" s="680">
        <v>0</v>
      </c>
      <c r="AH37" s="680">
        <v>0</v>
      </c>
      <c r="AI37" s="680">
        <v>0</v>
      </c>
      <c r="AJ37" s="680">
        <v>0</v>
      </c>
      <c r="AK37" s="680">
        <v>0</v>
      </c>
      <c r="AL37" s="680">
        <v>0</v>
      </c>
      <c r="AM37" s="680">
        <v>0</v>
      </c>
      <c r="AN37" s="680">
        <v>0</v>
      </c>
      <c r="AO37" s="681">
        <v>0</v>
      </c>
      <c r="AP37" s="619"/>
      <c r="AQ37" s="679">
        <v>7843</v>
      </c>
      <c r="AR37" s="680">
        <v>7843</v>
      </c>
      <c r="AS37" s="680">
        <v>7843</v>
      </c>
      <c r="AT37" s="680">
        <v>7843</v>
      </c>
      <c r="AU37" s="680">
        <v>7843</v>
      </c>
      <c r="AV37" s="680">
        <v>7843</v>
      </c>
      <c r="AW37" s="680">
        <v>7843</v>
      </c>
      <c r="AX37" s="680">
        <v>7843</v>
      </c>
      <c r="AY37" s="680">
        <v>7843</v>
      </c>
      <c r="AZ37" s="680">
        <v>7843</v>
      </c>
      <c r="BA37" s="680">
        <v>7843</v>
      </c>
      <c r="BB37" s="680">
        <v>7843</v>
      </c>
      <c r="BC37" s="680">
        <v>7843</v>
      </c>
      <c r="BD37" s="680">
        <v>0</v>
      </c>
      <c r="BE37" s="680">
        <v>0</v>
      </c>
      <c r="BF37" s="680">
        <v>0</v>
      </c>
      <c r="BG37" s="680">
        <v>0</v>
      </c>
      <c r="BH37" s="680">
        <v>0</v>
      </c>
      <c r="BI37" s="680">
        <v>0</v>
      </c>
      <c r="BJ37" s="680">
        <v>0</v>
      </c>
      <c r="BK37" s="680">
        <v>0</v>
      </c>
      <c r="BL37" s="680">
        <v>0</v>
      </c>
      <c r="BM37" s="680">
        <v>0</v>
      </c>
      <c r="BN37" s="680">
        <v>0</v>
      </c>
      <c r="BO37" s="680">
        <v>0</v>
      </c>
      <c r="BP37" s="680">
        <v>0</v>
      </c>
      <c r="BQ37" s="680">
        <v>0</v>
      </c>
      <c r="BR37" s="680">
        <v>0</v>
      </c>
      <c r="BS37" s="680">
        <v>0</v>
      </c>
      <c r="BT37" s="681">
        <v>0</v>
      </c>
      <c r="BU37" s="16"/>
    </row>
    <row r="38" spans="2:73" s="17" customFormat="1" ht="15.6">
      <c r="B38" s="675" t="s">
        <v>1016</v>
      </c>
      <c r="C38" s="675" t="s">
        <v>1025</v>
      </c>
      <c r="D38" s="675" t="s">
        <v>17</v>
      </c>
      <c r="E38" s="675" t="s">
        <v>1018</v>
      </c>
      <c r="F38" s="675" t="s">
        <v>1022</v>
      </c>
      <c r="G38" s="675" t="s">
        <v>1019</v>
      </c>
      <c r="H38" s="675">
        <v>2011</v>
      </c>
      <c r="I38" s="630" t="s">
        <v>563</v>
      </c>
      <c r="J38" s="630" t="s">
        <v>581</v>
      </c>
      <c r="K38" s="619"/>
      <c r="L38" s="679">
        <v>46</v>
      </c>
      <c r="M38" s="680">
        <v>46</v>
      </c>
      <c r="N38" s="680">
        <v>46</v>
      </c>
      <c r="O38" s="680">
        <v>46</v>
      </c>
      <c r="P38" s="680">
        <v>46</v>
      </c>
      <c r="Q38" s="680">
        <v>46</v>
      </c>
      <c r="R38" s="680">
        <v>46</v>
      </c>
      <c r="S38" s="680">
        <v>46</v>
      </c>
      <c r="T38" s="680">
        <v>46</v>
      </c>
      <c r="U38" s="680">
        <v>46</v>
      </c>
      <c r="V38" s="680">
        <v>46</v>
      </c>
      <c r="W38" s="680">
        <v>46</v>
      </c>
      <c r="X38" s="680">
        <v>46</v>
      </c>
      <c r="Y38" s="680">
        <v>46</v>
      </c>
      <c r="Z38" s="680">
        <v>46</v>
      </c>
      <c r="AA38" s="680">
        <v>46</v>
      </c>
      <c r="AB38" s="680">
        <v>46</v>
      </c>
      <c r="AC38" s="680">
        <v>46</v>
      </c>
      <c r="AD38" s="680">
        <v>46</v>
      </c>
      <c r="AE38" s="680">
        <v>46</v>
      </c>
      <c r="AF38" s="680">
        <v>46</v>
      </c>
      <c r="AG38" s="680">
        <v>46</v>
      </c>
      <c r="AH38" s="680">
        <v>46</v>
      </c>
      <c r="AI38" s="680">
        <v>46</v>
      </c>
      <c r="AJ38" s="680">
        <v>46</v>
      </c>
      <c r="AK38" s="680">
        <v>46</v>
      </c>
      <c r="AL38" s="680">
        <v>0</v>
      </c>
      <c r="AM38" s="680">
        <v>0</v>
      </c>
      <c r="AN38" s="680">
        <v>0</v>
      </c>
      <c r="AO38" s="681">
        <v>0</v>
      </c>
      <c r="AP38" s="619"/>
      <c r="AQ38" s="679">
        <v>238332</v>
      </c>
      <c r="AR38" s="680">
        <v>238332</v>
      </c>
      <c r="AS38" s="680">
        <v>238332</v>
      </c>
      <c r="AT38" s="680">
        <v>238332</v>
      </c>
      <c r="AU38" s="680">
        <v>238332</v>
      </c>
      <c r="AV38" s="680">
        <v>238332</v>
      </c>
      <c r="AW38" s="680">
        <v>238332</v>
      </c>
      <c r="AX38" s="680">
        <v>238332</v>
      </c>
      <c r="AY38" s="680">
        <v>238332</v>
      </c>
      <c r="AZ38" s="680">
        <v>238332</v>
      </c>
      <c r="BA38" s="680">
        <v>238332</v>
      </c>
      <c r="BB38" s="680">
        <v>238332</v>
      </c>
      <c r="BC38" s="680">
        <v>238332</v>
      </c>
      <c r="BD38" s="680">
        <v>238332</v>
      </c>
      <c r="BE38" s="680">
        <v>238332</v>
      </c>
      <c r="BF38" s="680">
        <v>238332</v>
      </c>
      <c r="BG38" s="680">
        <v>238332</v>
      </c>
      <c r="BH38" s="680">
        <v>238332</v>
      </c>
      <c r="BI38" s="680">
        <v>238332</v>
      </c>
      <c r="BJ38" s="680">
        <v>238332</v>
      </c>
      <c r="BK38" s="680">
        <v>238332</v>
      </c>
      <c r="BL38" s="680">
        <v>238332</v>
      </c>
      <c r="BM38" s="680">
        <v>238332</v>
      </c>
      <c r="BN38" s="680">
        <v>238332</v>
      </c>
      <c r="BO38" s="680">
        <v>238332</v>
      </c>
      <c r="BP38" s="680">
        <v>238332</v>
      </c>
      <c r="BQ38" s="680">
        <v>0</v>
      </c>
      <c r="BR38" s="680">
        <v>0</v>
      </c>
      <c r="BS38" s="680">
        <v>0</v>
      </c>
      <c r="BT38" s="681">
        <v>0</v>
      </c>
      <c r="BU38" s="16"/>
    </row>
    <row r="39" spans="2:73" s="17" customFormat="1" ht="15.6">
      <c r="B39" s="675" t="s">
        <v>1016</v>
      </c>
      <c r="C39" s="675" t="s">
        <v>1020</v>
      </c>
      <c r="D39" s="675" t="s">
        <v>21</v>
      </c>
      <c r="E39" s="675" t="s">
        <v>1018</v>
      </c>
      <c r="F39" s="675" t="s">
        <v>1026</v>
      </c>
      <c r="G39" s="675" t="s">
        <v>1019</v>
      </c>
      <c r="H39" s="675">
        <v>2012</v>
      </c>
      <c r="I39" s="630" t="s">
        <v>564</v>
      </c>
      <c r="J39" s="630" t="s">
        <v>581</v>
      </c>
      <c r="K39" s="619"/>
      <c r="L39" s="679">
        <v>0</v>
      </c>
      <c r="M39" s="680">
        <v>60</v>
      </c>
      <c r="N39" s="680">
        <v>60</v>
      </c>
      <c r="O39" s="680">
        <v>60</v>
      </c>
      <c r="P39" s="680">
        <v>45</v>
      </c>
      <c r="Q39" s="680">
        <v>45</v>
      </c>
      <c r="R39" s="680">
        <v>5</v>
      </c>
      <c r="S39" s="680">
        <v>5</v>
      </c>
      <c r="T39" s="680">
        <v>5</v>
      </c>
      <c r="U39" s="680">
        <v>5</v>
      </c>
      <c r="V39" s="680">
        <v>5</v>
      </c>
      <c r="W39" s="680">
        <v>4</v>
      </c>
      <c r="X39" s="680">
        <v>4</v>
      </c>
      <c r="Y39" s="680">
        <v>0</v>
      </c>
      <c r="Z39" s="680">
        <v>0</v>
      </c>
      <c r="AA39" s="680">
        <v>0</v>
      </c>
      <c r="AB39" s="680">
        <v>0</v>
      </c>
      <c r="AC39" s="680">
        <v>0</v>
      </c>
      <c r="AD39" s="680">
        <v>0</v>
      </c>
      <c r="AE39" s="680">
        <v>0</v>
      </c>
      <c r="AF39" s="680">
        <v>0</v>
      </c>
      <c r="AG39" s="680">
        <v>0</v>
      </c>
      <c r="AH39" s="680">
        <v>0</v>
      </c>
      <c r="AI39" s="680">
        <v>0</v>
      </c>
      <c r="AJ39" s="680">
        <v>0</v>
      </c>
      <c r="AK39" s="680">
        <v>0</v>
      </c>
      <c r="AL39" s="680">
        <v>0</v>
      </c>
      <c r="AM39" s="680">
        <v>0</v>
      </c>
      <c r="AN39" s="680">
        <v>0</v>
      </c>
      <c r="AO39" s="681">
        <v>0</v>
      </c>
      <c r="AP39" s="619"/>
      <c r="AQ39" s="679">
        <v>0</v>
      </c>
      <c r="AR39" s="680">
        <v>225555</v>
      </c>
      <c r="AS39" s="680">
        <v>225555</v>
      </c>
      <c r="AT39" s="680">
        <v>225555</v>
      </c>
      <c r="AU39" s="680">
        <v>163667</v>
      </c>
      <c r="AV39" s="680">
        <v>163667</v>
      </c>
      <c r="AW39" s="680">
        <v>19367</v>
      </c>
      <c r="AX39" s="680">
        <v>19367</v>
      </c>
      <c r="AY39" s="680">
        <v>19367</v>
      </c>
      <c r="AZ39" s="680">
        <v>19367</v>
      </c>
      <c r="BA39" s="680">
        <v>19367</v>
      </c>
      <c r="BB39" s="680">
        <v>14447</v>
      </c>
      <c r="BC39" s="680">
        <v>14447</v>
      </c>
      <c r="BD39" s="680">
        <v>0</v>
      </c>
      <c r="BE39" s="680">
        <v>0</v>
      </c>
      <c r="BF39" s="680">
        <v>0</v>
      </c>
      <c r="BG39" s="680">
        <v>0</v>
      </c>
      <c r="BH39" s="680">
        <v>0</v>
      </c>
      <c r="BI39" s="680">
        <v>0</v>
      </c>
      <c r="BJ39" s="680">
        <v>0</v>
      </c>
      <c r="BK39" s="680">
        <v>0</v>
      </c>
      <c r="BL39" s="680">
        <v>0</v>
      </c>
      <c r="BM39" s="680">
        <v>0</v>
      </c>
      <c r="BN39" s="680">
        <v>0</v>
      </c>
      <c r="BO39" s="680">
        <v>0</v>
      </c>
      <c r="BP39" s="680">
        <v>0</v>
      </c>
      <c r="BQ39" s="680">
        <v>0</v>
      </c>
      <c r="BR39" s="680">
        <v>0</v>
      </c>
      <c r="BS39" s="680">
        <v>0</v>
      </c>
      <c r="BT39" s="681">
        <v>0</v>
      </c>
      <c r="BU39" s="16"/>
    </row>
    <row r="40" spans="2:73" s="17" customFormat="1" ht="15.6">
      <c r="B40" s="675" t="s">
        <v>1016</v>
      </c>
      <c r="C40" s="675" t="s">
        <v>1020</v>
      </c>
      <c r="D40" s="675" t="s">
        <v>22</v>
      </c>
      <c r="E40" s="675" t="s">
        <v>1018</v>
      </c>
      <c r="F40" s="675" t="s">
        <v>1026</v>
      </c>
      <c r="G40" s="675" t="s">
        <v>1019</v>
      </c>
      <c r="H40" s="675">
        <v>2012</v>
      </c>
      <c r="I40" s="630" t="s">
        <v>564</v>
      </c>
      <c r="J40" s="630" t="s">
        <v>581</v>
      </c>
      <c r="K40" s="619"/>
      <c r="L40" s="679">
        <v>0</v>
      </c>
      <c r="M40" s="680">
        <v>93</v>
      </c>
      <c r="N40" s="680">
        <v>93</v>
      </c>
      <c r="O40" s="680">
        <v>93</v>
      </c>
      <c r="P40" s="680">
        <v>93</v>
      </c>
      <c r="Q40" s="680">
        <v>93</v>
      </c>
      <c r="R40" s="680">
        <v>93</v>
      </c>
      <c r="S40" s="680">
        <v>88</v>
      </c>
      <c r="T40" s="680">
        <v>88</v>
      </c>
      <c r="U40" s="680">
        <v>88</v>
      </c>
      <c r="V40" s="680">
        <v>23</v>
      </c>
      <c r="W40" s="680">
        <v>23</v>
      </c>
      <c r="X40" s="680">
        <v>23</v>
      </c>
      <c r="Y40" s="680">
        <v>23</v>
      </c>
      <c r="Z40" s="680">
        <v>23</v>
      </c>
      <c r="AA40" s="680">
        <v>23</v>
      </c>
      <c r="AB40" s="680">
        <v>13</v>
      </c>
      <c r="AC40" s="680">
        <v>0</v>
      </c>
      <c r="AD40" s="680">
        <v>0</v>
      </c>
      <c r="AE40" s="680">
        <v>0</v>
      </c>
      <c r="AF40" s="680">
        <v>0</v>
      </c>
      <c r="AG40" s="680">
        <v>0</v>
      </c>
      <c r="AH40" s="680">
        <v>0</v>
      </c>
      <c r="AI40" s="680">
        <v>0</v>
      </c>
      <c r="AJ40" s="680">
        <v>0</v>
      </c>
      <c r="AK40" s="680">
        <v>0</v>
      </c>
      <c r="AL40" s="680">
        <v>0</v>
      </c>
      <c r="AM40" s="680">
        <v>0</v>
      </c>
      <c r="AN40" s="680">
        <v>0</v>
      </c>
      <c r="AO40" s="681">
        <v>0</v>
      </c>
      <c r="AP40" s="619"/>
      <c r="AQ40" s="679">
        <v>0</v>
      </c>
      <c r="AR40" s="680">
        <v>269134</v>
      </c>
      <c r="AS40" s="680">
        <v>269134</v>
      </c>
      <c r="AT40" s="680">
        <v>269134</v>
      </c>
      <c r="AU40" s="680">
        <v>269134</v>
      </c>
      <c r="AV40" s="680">
        <v>269134</v>
      </c>
      <c r="AW40" s="680">
        <v>269134</v>
      </c>
      <c r="AX40" s="680">
        <v>253791</v>
      </c>
      <c r="AY40" s="680">
        <v>253791</v>
      </c>
      <c r="AZ40" s="680">
        <v>251866</v>
      </c>
      <c r="BA40" s="680">
        <v>44965</v>
      </c>
      <c r="BB40" s="680">
        <v>44965</v>
      </c>
      <c r="BC40" s="680">
        <v>44965</v>
      </c>
      <c r="BD40" s="680">
        <v>44965</v>
      </c>
      <c r="BE40" s="680">
        <v>44965</v>
      </c>
      <c r="BF40" s="680">
        <v>44965</v>
      </c>
      <c r="BG40" s="680">
        <v>34112</v>
      </c>
      <c r="BH40" s="680">
        <v>0</v>
      </c>
      <c r="BI40" s="680">
        <v>0</v>
      </c>
      <c r="BJ40" s="680">
        <v>0</v>
      </c>
      <c r="BK40" s="680">
        <v>0</v>
      </c>
      <c r="BL40" s="680">
        <v>0</v>
      </c>
      <c r="BM40" s="680">
        <v>0</v>
      </c>
      <c r="BN40" s="680">
        <v>0</v>
      </c>
      <c r="BO40" s="680">
        <v>0</v>
      </c>
      <c r="BP40" s="680">
        <v>0</v>
      </c>
      <c r="BQ40" s="680">
        <v>0</v>
      </c>
      <c r="BR40" s="680">
        <v>0</v>
      </c>
      <c r="BS40" s="680">
        <v>0</v>
      </c>
      <c r="BT40" s="681">
        <v>0</v>
      </c>
      <c r="BU40" s="16"/>
    </row>
    <row r="41" spans="2:73" s="17" customFormat="1" ht="15.6">
      <c r="B41" s="675" t="s">
        <v>1016</v>
      </c>
      <c r="C41" s="675" t="s">
        <v>1017</v>
      </c>
      <c r="D41" s="675" t="s">
        <v>2</v>
      </c>
      <c r="E41" s="675" t="s">
        <v>1018</v>
      </c>
      <c r="F41" s="675" t="s">
        <v>29</v>
      </c>
      <c r="G41" s="675" t="s">
        <v>1019</v>
      </c>
      <c r="H41" s="675">
        <v>2012</v>
      </c>
      <c r="I41" s="630" t="s">
        <v>564</v>
      </c>
      <c r="J41" s="630" t="s">
        <v>581</v>
      </c>
      <c r="K41" s="619"/>
      <c r="L41" s="679">
        <v>0</v>
      </c>
      <c r="M41" s="680">
        <v>4</v>
      </c>
      <c r="N41" s="680">
        <v>4</v>
      </c>
      <c r="O41" s="680">
        <v>4</v>
      </c>
      <c r="P41" s="680">
        <v>4</v>
      </c>
      <c r="Q41" s="680">
        <v>0</v>
      </c>
      <c r="R41" s="680">
        <v>0</v>
      </c>
      <c r="S41" s="680">
        <v>0</v>
      </c>
      <c r="T41" s="680">
        <v>0</v>
      </c>
      <c r="U41" s="680">
        <v>0</v>
      </c>
      <c r="V41" s="680">
        <v>0</v>
      </c>
      <c r="W41" s="680">
        <v>0</v>
      </c>
      <c r="X41" s="680">
        <v>0</v>
      </c>
      <c r="Y41" s="680">
        <v>0</v>
      </c>
      <c r="Z41" s="680">
        <v>0</v>
      </c>
      <c r="AA41" s="680">
        <v>0</v>
      </c>
      <c r="AB41" s="680">
        <v>0</v>
      </c>
      <c r="AC41" s="680">
        <v>0</v>
      </c>
      <c r="AD41" s="680">
        <v>0</v>
      </c>
      <c r="AE41" s="680">
        <v>0</v>
      </c>
      <c r="AF41" s="680">
        <v>0</v>
      </c>
      <c r="AG41" s="680">
        <v>0</v>
      </c>
      <c r="AH41" s="680">
        <v>0</v>
      </c>
      <c r="AI41" s="680">
        <v>0</v>
      </c>
      <c r="AJ41" s="680">
        <v>0</v>
      </c>
      <c r="AK41" s="680">
        <v>0</v>
      </c>
      <c r="AL41" s="680">
        <v>0</v>
      </c>
      <c r="AM41" s="680">
        <v>0</v>
      </c>
      <c r="AN41" s="680">
        <v>0</v>
      </c>
      <c r="AO41" s="681">
        <v>0</v>
      </c>
      <c r="AP41" s="619"/>
      <c r="AQ41" s="679">
        <v>0</v>
      </c>
      <c r="AR41" s="680">
        <v>6693</v>
      </c>
      <c r="AS41" s="680">
        <v>6693</v>
      </c>
      <c r="AT41" s="680">
        <v>6693</v>
      </c>
      <c r="AU41" s="680">
        <v>6463</v>
      </c>
      <c r="AV41" s="680">
        <v>0</v>
      </c>
      <c r="AW41" s="680">
        <v>0</v>
      </c>
      <c r="AX41" s="680">
        <v>0</v>
      </c>
      <c r="AY41" s="680">
        <v>0</v>
      </c>
      <c r="AZ41" s="680">
        <v>0</v>
      </c>
      <c r="BA41" s="680">
        <v>0</v>
      </c>
      <c r="BB41" s="680">
        <v>0</v>
      </c>
      <c r="BC41" s="680">
        <v>0</v>
      </c>
      <c r="BD41" s="680">
        <v>0</v>
      </c>
      <c r="BE41" s="680">
        <v>0</v>
      </c>
      <c r="BF41" s="680">
        <v>0</v>
      </c>
      <c r="BG41" s="680">
        <v>0</v>
      </c>
      <c r="BH41" s="680">
        <v>0</v>
      </c>
      <c r="BI41" s="680">
        <v>0</v>
      </c>
      <c r="BJ41" s="680">
        <v>0</v>
      </c>
      <c r="BK41" s="680">
        <v>0</v>
      </c>
      <c r="BL41" s="680">
        <v>0</v>
      </c>
      <c r="BM41" s="680">
        <v>0</v>
      </c>
      <c r="BN41" s="680">
        <v>0</v>
      </c>
      <c r="BO41" s="680">
        <v>0</v>
      </c>
      <c r="BP41" s="680">
        <v>0</v>
      </c>
      <c r="BQ41" s="680">
        <v>0</v>
      </c>
      <c r="BR41" s="680">
        <v>0</v>
      </c>
      <c r="BS41" s="680">
        <v>0</v>
      </c>
      <c r="BT41" s="681">
        <v>0</v>
      </c>
      <c r="BU41" s="16"/>
    </row>
    <row r="42" spans="2:73" s="17" customFormat="1" ht="15.6">
      <c r="B42" s="675" t="s">
        <v>1016</v>
      </c>
      <c r="C42" s="675" t="s">
        <v>1017</v>
      </c>
      <c r="D42" s="675" t="s">
        <v>1</v>
      </c>
      <c r="E42" s="675" t="s">
        <v>1018</v>
      </c>
      <c r="F42" s="675" t="s">
        <v>29</v>
      </c>
      <c r="G42" s="675" t="s">
        <v>1019</v>
      </c>
      <c r="H42" s="675">
        <v>2012</v>
      </c>
      <c r="I42" s="630" t="s">
        <v>564</v>
      </c>
      <c r="J42" s="630" t="s">
        <v>581</v>
      </c>
      <c r="K42" s="619"/>
      <c r="L42" s="679">
        <v>0</v>
      </c>
      <c r="M42" s="680">
        <v>6</v>
      </c>
      <c r="N42" s="680">
        <v>6</v>
      </c>
      <c r="O42" s="680">
        <v>6</v>
      </c>
      <c r="P42" s="680">
        <v>5</v>
      </c>
      <c r="Q42" s="680">
        <v>3</v>
      </c>
      <c r="R42" s="680">
        <v>0</v>
      </c>
      <c r="S42" s="680">
        <v>0</v>
      </c>
      <c r="T42" s="680">
        <v>0</v>
      </c>
      <c r="U42" s="680">
        <v>0</v>
      </c>
      <c r="V42" s="680">
        <v>0</v>
      </c>
      <c r="W42" s="680">
        <v>0</v>
      </c>
      <c r="X42" s="680">
        <v>0</v>
      </c>
      <c r="Y42" s="680">
        <v>0</v>
      </c>
      <c r="Z42" s="680">
        <v>0</v>
      </c>
      <c r="AA42" s="680">
        <v>0</v>
      </c>
      <c r="AB42" s="680">
        <v>0</v>
      </c>
      <c r="AC42" s="680">
        <v>0</v>
      </c>
      <c r="AD42" s="680">
        <v>0</v>
      </c>
      <c r="AE42" s="680">
        <v>0</v>
      </c>
      <c r="AF42" s="680">
        <v>0</v>
      </c>
      <c r="AG42" s="680">
        <v>0</v>
      </c>
      <c r="AH42" s="680">
        <v>0</v>
      </c>
      <c r="AI42" s="680">
        <v>0</v>
      </c>
      <c r="AJ42" s="680">
        <v>0</v>
      </c>
      <c r="AK42" s="680">
        <v>0</v>
      </c>
      <c r="AL42" s="680">
        <v>0</v>
      </c>
      <c r="AM42" s="680">
        <v>0</v>
      </c>
      <c r="AN42" s="680">
        <v>0</v>
      </c>
      <c r="AO42" s="681">
        <v>0</v>
      </c>
      <c r="AP42" s="619"/>
      <c r="AQ42" s="679">
        <v>0</v>
      </c>
      <c r="AR42" s="680">
        <v>40193</v>
      </c>
      <c r="AS42" s="680">
        <v>40193</v>
      </c>
      <c r="AT42" s="680">
        <v>40193</v>
      </c>
      <c r="AU42" s="680">
        <v>39885</v>
      </c>
      <c r="AV42" s="680">
        <v>25497</v>
      </c>
      <c r="AW42" s="680">
        <v>0</v>
      </c>
      <c r="AX42" s="680">
        <v>0</v>
      </c>
      <c r="AY42" s="680">
        <v>0</v>
      </c>
      <c r="AZ42" s="680">
        <v>0</v>
      </c>
      <c r="BA42" s="680">
        <v>0</v>
      </c>
      <c r="BB42" s="680">
        <v>0</v>
      </c>
      <c r="BC42" s="680">
        <v>0</v>
      </c>
      <c r="BD42" s="680">
        <v>0</v>
      </c>
      <c r="BE42" s="680">
        <v>0</v>
      </c>
      <c r="BF42" s="680">
        <v>0</v>
      </c>
      <c r="BG42" s="680">
        <v>0</v>
      </c>
      <c r="BH42" s="680">
        <v>0</v>
      </c>
      <c r="BI42" s="680">
        <v>0</v>
      </c>
      <c r="BJ42" s="680">
        <v>0</v>
      </c>
      <c r="BK42" s="680">
        <v>0</v>
      </c>
      <c r="BL42" s="680">
        <v>0</v>
      </c>
      <c r="BM42" s="680">
        <v>0</v>
      </c>
      <c r="BN42" s="680">
        <v>0</v>
      </c>
      <c r="BO42" s="680">
        <v>0</v>
      </c>
      <c r="BP42" s="680">
        <v>0</v>
      </c>
      <c r="BQ42" s="680">
        <v>0</v>
      </c>
      <c r="BR42" s="680">
        <v>0</v>
      </c>
      <c r="BS42" s="680">
        <v>0</v>
      </c>
      <c r="BT42" s="681">
        <v>0</v>
      </c>
      <c r="BU42" s="16"/>
    </row>
    <row r="43" spans="2:73" s="17" customFormat="1" ht="15.6">
      <c r="B43" s="675" t="s">
        <v>1016</v>
      </c>
      <c r="C43" s="675" t="s">
        <v>1017</v>
      </c>
      <c r="D43" s="675" t="s">
        <v>5</v>
      </c>
      <c r="E43" s="675" t="s">
        <v>1018</v>
      </c>
      <c r="F43" s="675" t="s">
        <v>29</v>
      </c>
      <c r="G43" s="675" t="s">
        <v>1019</v>
      </c>
      <c r="H43" s="675">
        <v>2012</v>
      </c>
      <c r="I43" s="630" t="s">
        <v>564</v>
      </c>
      <c r="J43" s="630" t="s">
        <v>581</v>
      </c>
      <c r="K43" s="619"/>
      <c r="L43" s="679">
        <v>0</v>
      </c>
      <c r="M43" s="680">
        <v>2</v>
      </c>
      <c r="N43" s="680">
        <v>2</v>
      </c>
      <c r="O43" s="680">
        <v>2</v>
      </c>
      <c r="P43" s="680">
        <v>2</v>
      </c>
      <c r="Q43" s="680">
        <v>2</v>
      </c>
      <c r="R43" s="680">
        <v>1</v>
      </c>
      <c r="S43" s="680">
        <v>1</v>
      </c>
      <c r="T43" s="680">
        <v>1</v>
      </c>
      <c r="U43" s="680">
        <v>1</v>
      </c>
      <c r="V43" s="680">
        <v>1</v>
      </c>
      <c r="W43" s="680">
        <v>0</v>
      </c>
      <c r="X43" s="680">
        <v>0</v>
      </c>
      <c r="Y43" s="680">
        <v>0</v>
      </c>
      <c r="Z43" s="680">
        <v>0</v>
      </c>
      <c r="AA43" s="680">
        <v>0</v>
      </c>
      <c r="AB43" s="680">
        <v>0</v>
      </c>
      <c r="AC43" s="680">
        <v>0</v>
      </c>
      <c r="AD43" s="680">
        <v>0</v>
      </c>
      <c r="AE43" s="680">
        <v>0</v>
      </c>
      <c r="AF43" s="680">
        <v>0</v>
      </c>
      <c r="AG43" s="680">
        <v>0</v>
      </c>
      <c r="AH43" s="680">
        <v>0</v>
      </c>
      <c r="AI43" s="680">
        <v>0</v>
      </c>
      <c r="AJ43" s="680">
        <v>0</v>
      </c>
      <c r="AK43" s="680">
        <v>0</v>
      </c>
      <c r="AL43" s="680">
        <v>0</v>
      </c>
      <c r="AM43" s="680">
        <v>0</v>
      </c>
      <c r="AN43" s="680">
        <v>0</v>
      </c>
      <c r="AO43" s="681">
        <v>0</v>
      </c>
      <c r="AP43" s="619"/>
      <c r="AQ43" s="679">
        <v>0</v>
      </c>
      <c r="AR43" s="680">
        <v>29999</v>
      </c>
      <c r="AS43" s="680">
        <v>29999</v>
      </c>
      <c r="AT43" s="680">
        <v>29999</v>
      </c>
      <c r="AU43" s="680">
        <v>29999</v>
      </c>
      <c r="AV43" s="680">
        <v>26967</v>
      </c>
      <c r="AW43" s="680">
        <v>21928</v>
      </c>
      <c r="AX43" s="680">
        <v>14957</v>
      </c>
      <c r="AY43" s="680">
        <v>14926</v>
      </c>
      <c r="AZ43" s="680">
        <v>14926</v>
      </c>
      <c r="BA43" s="680">
        <v>7581</v>
      </c>
      <c r="BB43" s="680">
        <v>5626</v>
      </c>
      <c r="BC43" s="680">
        <v>5451</v>
      </c>
      <c r="BD43" s="680">
        <v>5451</v>
      </c>
      <c r="BE43" s="680">
        <v>5071</v>
      </c>
      <c r="BF43" s="680">
        <v>5071</v>
      </c>
      <c r="BG43" s="680">
        <v>5002</v>
      </c>
      <c r="BH43" s="680">
        <v>1403</v>
      </c>
      <c r="BI43" s="680">
        <v>1403</v>
      </c>
      <c r="BJ43" s="680">
        <v>1403</v>
      </c>
      <c r="BK43" s="680">
        <v>1403</v>
      </c>
      <c r="BL43" s="680">
        <v>0</v>
      </c>
      <c r="BM43" s="680">
        <v>0</v>
      </c>
      <c r="BN43" s="680">
        <v>0</v>
      </c>
      <c r="BO43" s="680">
        <v>0</v>
      </c>
      <c r="BP43" s="680">
        <v>0</v>
      </c>
      <c r="BQ43" s="680">
        <v>0</v>
      </c>
      <c r="BR43" s="680">
        <v>0</v>
      </c>
      <c r="BS43" s="680">
        <v>0</v>
      </c>
      <c r="BT43" s="681">
        <v>0</v>
      </c>
      <c r="BU43" s="16"/>
    </row>
    <row r="44" spans="2:73" s="17" customFormat="1" ht="15.6">
      <c r="B44" s="675" t="s">
        <v>1016</v>
      </c>
      <c r="C44" s="675" t="s">
        <v>1017</v>
      </c>
      <c r="D44" s="675" t="s">
        <v>4</v>
      </c>
      <c r="E44" s="675" t="s">
        <v>1018</v>
      </c>
      <c r="F44" s="675" t="s">
        <v>29</v>
      </c>
      <c r="G44" s="675" t="s">
        <v>1019</v>
      </c>
      <c r="H44" s="675">
        <v>2012</v>
      </c>
      <c r="I44" s="630" t="s">
        <v>564</v>
      </c>
      <c r="J44" s="630" t="s">
        <v>581</v>
      </c>
      <c r="K44" s="619"/>
      <c r="L44" s="679">
        <v>0</v>
      </c>
      <c r="M44" s="680">
        <v>0</v>
      </c>
      <c r="N44" s="680">
        <v>0</v>
      </c>
      <c r="O44" s="680">
        <v>0</v>
      </c>
      <c r="P44" s="680">
        <v>0</v>
      </c>
      <c r="Q44" s="680">
        <v>0</v>
      </c>
      <c r="R44" s="680">
        <v>0</v>
      </c>
      <c r="S44" s="680">
        <v>0</v>
      </c>
      <c r="T44" s="680">
        <v>0</v>
      </c>
      <c r="U44" s="680">
        <v>0</v>
      </c>
      <c r="V44" s="680">
        <v>0</v>
      </c>
      <c r="W44" s="680">
        <v>0</v>
      </c>
      <c r="X44" s="680">
        <v>0</v>
      </c>
      <c r="Y44" s="680">
        <v>0</v>
      </c>
      <c r="Z44" s="680">
        <v>0</v>
      </c>
      <c r="AA44" s="680">
        <v>0</v>
      </c>
      <c r="AB44" s="680">
        <v>0</v>
      </c>
      <c r="AC44" s="680">
        <v>0</v>
      </c>
      <c r="AD44" s="680">
        <v>0</v>
      </c>
      <c r="AE44" s="680">
        <v>0</v>
      </c>
      <c r="AF44" s="680">
        <v>0</v>
      </c>
      <c r="AG44" s="680">
        <v>0</v>
      </c>
      <c r="AH44" s="680">
        <v>0</v>
      </c>
      <c r="AI44" s="680">
        <v>0</v>
      </c>
      <c r="AJ44" s="680">
        <v>0</v>
      </c>
      <c r="AK44" s="680">
        <v>0</v>
      </c>
      <c r="AL44" s="680">
        <v>0</v>
      </c>
      <c r="AM44" s="680">
        <v>0</v>
      </c>
      <c r="AN44" s="680">
        <v>0</v>
      </c>
      <c r="AO44" s="681">
        <v>0</v>
      </c>
      <c r="AP44" s="619"/>
      <c r="AQ44" s="679">
        <v>0</v>
      </c>
      <c r="AR44" s="680">
        <v>1566</v>
      </c>
      <c r="AS44" s="680">
        <v>1566</v>
      </c>
      <c r="AT44" s="680">
        <v>1566</v>
      </c>
      <c r="AU44" s="680">
        <v>1566</v>
      </c>
      <c r="AV44" s="680">
        <v>1543</v>
      </c>
      <c r="AW44" s="680">
        <v>1543</v>
      </c>
      <c r="AX44" s="680">
        <v>726</v>
      </c>
      <c r="AY44" s="680">
        <v>722</v>
      </c>
      <c r="AZ44" s="680">
        <v>722</v>
      </c>
      <c r="BA44" s="680">
        <v>722</v>
      </c>
      <c r="BB44" s="680">
        <v>117</v>
      </c>
      <c r="BC44" s="680">
        <v>94</v>
      </c>
      <c r="BD44" s="680">
        <v>94</v>
      </c>
      <c r="BE44" s="680">
        <v>81</v>
      </c>
      <c r="BF44" s="680">
        <v>81</v>
      </c>
      <c r="BG44" s="680">
        <v>78</v>
      </c>
      <c r="BH44" s="680">
        <v>0</v>
      </c>
      <c r="BI44" s="680">
        <v>0</v>
      </c>
      <c r="BJ44" s="680">
        <v>0</v>
      </c>
      <c r="BK44" s="680">
        <v>0</v>
      </c>
      <c r="BL44" s="680">
        <v>0</v>
      </c>
      <c r="BM44" s="680">
        <v>0</v>
      </c>
      <c r="BN44" s="680">
        <v>0</v>
      </c>
      <c r="BO44" s="680">
        <v>0</v>
      </c>
      <c r="BP44" s="680">
        <v>0</v>
      </c>
      <c r="BQ44" s="680">
        <v>0</v>
      </c>
      <c r="BR44" s="680">
        <v>0</v>
      </c>
      <c r="BS44" s="680">
        <v>0</v>
      </c>
      <c r="BT44" s="681">
        <v>0</v>
      </c>
      <c r="BU44" s="16"/>
    </row>
    <row r="45" spans="2:73" s="17" customFormat="1" ht="15.6">
      <c r="B45" s="675" t="s">
        <v>1016</v>
      </c>
      <c r="C45" s="675" t="s">
        <v>1017</v>
      </c>
      <c r="D45" s="675" t="s">
        <v>3</v>
      </c>
      <c r="E45" s="675" t="s">
        <v>1018</v>
      </c>
      <c r="F45" s="675" t="s">
        <v>29</v>
      </c>
      <c r="G45" s="675" t="s">
        <v>1019</v>
      </c>
      <c r="H45" s="675">
        <v>2012</v>
      </c>
      <c r="I45" s="630" t="s">
        <v>564</v>
      </c>
      <c r="J45" s="630" t="s">
        <v>581</v>
      </c>
      <c r="K45" s="619"/>
      <c r="L45" s="679">
        <v>0</v>
      </c>
      <c r="M45" s="680">
        <v>21</v>
      </c>
      <c r="N45" s="680">
        <v>21</v>
      </c>
      <c r="O45" s="680">
        <v>21</v>
      </c>
      <c r="P45" s="680">
        <v>21</v>
      </c>
      <c r="Q45" s="680">
        <v>21</v>
      </c>
      <c r="R45" s="680">
        <v>21</v>
      </c>
      <c r="S45" s="680">
        <v>21</v>
      </c>
      <c r="T45" s="680">
        <v>21</v>
      </c>
      <c r="U45" s="680">
        <v>21</v>
      </c>
      <c r="V45" s="680">
        <v>21</v>
      </c>
      <c r="W45" s="680">
        <v>21</v>
      </c>
      <c r="X45" s="680">
        <v>21</v>
      </c>
      <c r="Y45" s="680">
        <v>21</v>
      </c>
      <c r="Z45" s="680">
        <v>21</v>
      </c>
      <c r="AA45" s="680">
        <v>21</v>
      </c>
      <c r="AB45" s="680">
        <v>21</v>
      </c>
      <c r="AC45" s="680">
        <v>21</v>
      </c>
      <c r="AD45" s="680">
        <v>21</v>
      </c>
      <c r="AE45" s="680">
        <v>20</v>
      </c>
      <c r="AF45" s="680">
        <v>0</v>
      </c>
      <c r="AG45" s="680">
        <v>0</v>
      </c>
      <c r="AH45" s="680">
        <v>0</v>
      </c>
      <c r="AI45" s="680">
        <v>0</v>
      </c>
      <c r="AJ45" s="680">
        <v>0</v>
      </c>
      <c r="AK45" s="680">
        <v>0</v>
      </c>
      <c r="AL45" s="680">
        <v>0</v>
      </c>
      <c r="AM45" s="680">
        <v>0</v>
      </c>
      <c r="AN45" s="680">
        <v>0</v>
      </c>
      <c r="AO45" s="681">
        <v>0</v>
      </c>
      <c r="AP45" s="619"/>
      <c r="AQ45" s="679">
        <v>0</v>
      </c>
      <c r="AR45" s="680">
        <v>38767</v>
      </c>
      <c r="AS45" s="680">
        <v>38767</v>
      </c>
      <c r="AT45" s="680">
        <v>38767</v>
      </c>
      <c r="AU45" s="680">
        <v>38767</v>
      </c>
      <c r="AV45" s="680">
        <v>38767</v>
      </c>
      <c r="AW45" s="680">
        <v>38767</v>
      </c>
      <c r="AX45" s="680">
        <v>38767</v>
      </c>
      <c r="AY45" s="680">
        <v>38767</v>
      </c>
      <c r="AZ45" s="680">
        <v>38767</v>
      </c>
      <c r="BA45" s="680">
        <v>38767</v>
      </c>
      <c r="BB45" s="680">
        <v>38767</v>
      </c>
      <c r="BC45" s="680">
        <v>38767</v>
      </c>
      <c r="BD45" s="680">
        <v>38767</v>
      </c>
      <c r="BE45" s="680">
        <v>38767</v>
      </c>
      <c r="BF45" s="680">
        <v>38767</v>
      </c>
      <c r="BG45" s="680">
        <v>38767</v>
      </c>
      <c r="BH45" s="680">
        <v>38767</v>
      </c>
      <c r="BI45" s="680">
        <v>38767</v>
      </c>
      <c r="BJ45" s="680">
        <v>37839</v>
      </c>
      <c r="BK45" s="680">
        <v>0</v>
      </c>
      <c r="BL45" s="680">
        <v>0</v>
      </c>
      <c r="BM45" s="680">
        <v>0</v>
      </c>
      <c r="BN45" s="680">
        <v>0</v>
      </c>
      <c r="BO45" s="680">
        <v>0</v>
      </c>
      <c r="BP45" s="680">
        <v>0</v>
      </c>
      <c r="BQ45" s="680">
        <v>0</v>
      </c>
      <c r="BR45" s="680">
        <v>0</v>
      </c>
      <c r="BS45" s="680">
        <v>0</v>
      </c>
      <c r="BT45" s="681">
        <v>0</v>
      </c>
      <c r="BU45" s="16"/>
    </row>
    <row r="46" spans="2:73" s="17" customFormat="1" ht="15.6">
      <c r="B46" s="675" t="s">
        <v>1016</v>
      </c>
      <c r="C46" s="675" t="s">
        <v>1027</v>
      </c>
      <c r="D46" s="675" t="s">
        <v>14</v>
      </c>
      <c r="E46" s="675" t="s">
        <v>1018</v>
      </c>
      <c r="F46" s="675" t="s">
        <v>29</v>
      </c>
      <c r="G46" s="675" t="s">
        <v>1019</v>
      </c>
      <c r="H46" s="675">
        <v>2012</v>
      </c>
      <c r="I46" s="630" t="s">
        <v>564</v>
      </c>
      <c r="J46" s="630" t="s">
        <v>581</v>
      </c>
      <c r="K46" s="619"/>
      <c r="L46" s="679">
        <v>0</v>
      </c>
      <c r="M46" s="680">
        <v>1</v>
      </c>
      <c r="N46" s="680">
        <v>1</v>
      </c>
      <c r="O46" s="680">
        <v>1</v>
      </c>
      <c r="P46" s="680">
        <v>1</v>
      </c>
      <c r="Q46" s="680">
        <v>1</v>
      </c>
      <c r="R46" s="680">
        <v>1</v>
      </c>
      <c r="S46" s="680">
        <v>1</v>
      </c>
      <c r="T46" s="680">
        <v>1</v>
      </c>
      <c r="U46" s="680">
        <v>1</v>
      </c>
      <c r="V46" s="680">
        <v>1</v>
      </c>
      <c r="W46" s="680">
        <v>1</v>
      </c>
      <c r="X46" s="680">
        <v>1</v>
      </c>
      <c r="Y46" s="680">
        <v>0</v>
      </c>
      <c r="Z46" s="680">
        <v>0</v>
      </c>
      <c r="AA46" s="680">
        <v>0</v>
      </c>
      <c r="AB46" s="680">
        <v>0</v>
      </c>
      <c r="AC46" s="680">
        <v>0</v>
      </c>
      <c r="AD46" s="680">
        <v>0</v>
      </c>
      <c r="AE46" s="680">
        <v>0</v>
      </c>
      <c r="AF46" s="680">
        <v>0</v>
      </c>
      <c r="AG46" s="680">
        <v>0</v>
      </c>
      <c r="AH46" s="680">
        <v>0</v>
      </c>
      <c r="AI46" s="680">
        <v>0</v>
      </c>
      <c r="AJ46" s="680">
        <v>0</v>
      </c>
      <c r="AK46" s="680">
        <v>0</v>
      </c>
      <c r="AL46" s="680">
        <v>0</v>
      </c>
      <c r="AM46" s="680">
        <v>0</v>
      </c>
      <c r="AN46" s="680">
        <v>0</v>
      </c>
      <c r="AO46" s="681">
        <v>0</v>
      </c>
      <c r="AP46" s="619"/>
      <c r="AQ46" s="679">
        <v>0</v>
      </c>
      <c r="AR46" s="680">
        <v>10379</v>
      </c>
      <c r="AS46" s="680">
        <v>10379</v>
      </c>
      <c r="AT46" s="680">
        <v>10379</v>
      </c>
      <c r="AU46" s="680">
        <v>10115</v>
      </c>
      <c r="AV46" s="680">
        <v>10010</v>
      </c>
      <c r="AW46" s="680">
        <v>10010</v>
      </c>
      <c r="AX46" s="680">
        <v>9444</v>
      </c>
      <c r="AY46" s="680">
        <v>9444</v>
      </c>
      <c r="AZ46" s="680">
        <v>4700</v>
      </c>
      <c r="BA46" s="680">
        <v>4700</v>
      </c>
      <c r="BB46" s="680">
        <v>3584</v>
      </c>
      <c r="BC46" s="680">
        <v>3584</v>
      </c>
      <c r="BD46" s="680">
        <v>2435</v>
      </c>
      <c r="BE46" s="680">
        <v>2435</v>
      </c>
      <c r="BF46" s="680">
        <v>1760</v>
      </c>
      <c r="BG46" s="680">
        <v>1266</v>
      </c>
      <c r="BH46" s="680">
        <v>1266</v>
      </c>
      <c r="BI46" s="680">
        <v>1266</v>
      </c>
      <c r="BJ46" s="680">
        <v>1266</v>
      </c>
      <c r="BK46" s="680">
        <v>1266</v>
      </c>
      <c r="BL46" s="680">
        <v>1266</v>
      </c>
      <c r="BM46" s="680">
        <v>0</v>
      </c>
      <c r="BN46" s="680">
        <v>0</v>
      </c>
      <c r="BO46" s="680">
        <v>0</v>
      </c>
      <c r="BP46" s="680">
        <v>0</v>
      </c>
      <c r="BQ46" s="680">
        <v>0</v>
      </c>
      <c r="BR46" s="680">
        <v>0</v>
      </c>
      <c r="BS46" s="680">
        <v>0</v>
      </c>
      <c r="BT46" s="681">
        <v>0</v>
      </c>
      <c r="BU46" s="16"/>
    </row>
    <row r="47" spans="2:73" s="17" customFormat="1" ht="15.6">
      <c r="B47" s="675" t="s">
        <v>1016</v>
      </c>
      <c r="C47" s="675" t="s">
        <v>1025</v>
      </c>
      <c r="D47" s="675" t="s">
        <v>17</v>
      </c>
      <c r="E47" s="675" t="s">
        <v>1018</v>
      </c>
      <c r="F47" s="675" t="s">
        <v>1026</v>
      </c>
      <c r="G47" s="675" t="s">
        <v>1019</v>
      </c>
      <c r="H47" s="675">
        <v>2012</v>
      </c>
      <c r="I47" s="630" t="s">
        <v>564</v>
      </c>
      <c r="J47" s="630" t="s">
        <v>581</v>
      </c>
      <c r="K47" s="619"/>
      <c r="L47" s="679">
        <v>0</v>
      </c>
      <c r="M47" s="680">
        <v>0</v>
      </c>
      <c r="N47" s="680">
        <v>0</v>
      </c>
      <c r="O47" s="680">
        <v>0</v>
      </c>
      <c r="P47" s="680">
        <v>0</v>
      </c>
      <c r="Q47" s="680">
        <v>0</v>
      </c>
      <c r="R47" s="680">
        <v>0</v>
      </c>
      <c r="S47" s="680">
        <v>0</v>
      </c>
      <c r="T47" s="680">
        <v>0</v>
      </c>
      <c r="U47" s="680">
        <v>0</v>
      </c>
      <c r="V47" s="680">
        <v>0</v>
      </c>
      <c r="W47" s="680">
        <v>0</v>
      </c>
      <c r="X47" s="680">
        <v>0</v>
      </c>
      <c r="Y47" s="680">
        <v>0</v>
      </c>
      <c r="Z47" s="680">
        <v>0</v>
      </c>
      <c r="AA47" s="680">
        <v>0</v>
      </c>
      <c r="AB47" s="680">
        <v>0</v>
      </c>
      <c r="AC47" s="680">
        <v>0</v>
      </c>
      <c r="AD47" s="680">
        <v>0</v>
      </c>
      <c r="AE47" s="680">
        <v>0</v>
      </c>
      <c r="AF47" s="680">
        <v>0</v>
      </c>
      <c r="AG47" s="680">
        <v>0</v>
      </c>
      <c r="AH47" s="680">
        <v>0</v>
      </c>
      <c r="AI47" s="680">
        <v>0</v>
      </c>
      <c r="AJ47" s="680">
        <v>0</v>
      </c>
      <c r="AK47" s="680">
        <v>0</v>
      </c>
      <c r="AL47" s="680">
        <v>0</v>
      </c>
      <c r="AM47" s="680">
        <v>0</v>
      </c>
      <c r="AN47" s="680">
        <v>0</v>
      </c>
      <c r="AO47" s="681">
        <v>0</v>
      </c>
      <c r="AP47" s="619"/>
      <c r="AQ47" s="679">
        <v>0</v>
      </c>
      <c r="AR47" s="680">
        <v>123</v>
      </c>
      <c r="AS47" s="680">
        <v>123</v>
      </c>
      <c r="AT47" s="680">
        <v>123</v>
      </c>
      <c r="AU47" s="680">
        <v>123</v>
      </c>
      <c r="AV47" s="680">
        <v>123</v>
      </c>
      <c r="AW47" s="680">
        <v>123</v>
      </c>
      <c r="AX47" s="680">
        <v>123</v>
      </c>
      <c r="AY47" s="680">
        <v>123</v>
      </c>
      <c r="AZ47" s="680">
        <v>123</v>
      </c>
      <c r="BA47" s="680">
        <v>123</v>
      </c>
      <c r="BB47" s="680">
        <v>123</v>
      </c>
      <c r="BC47" s="680">
        <v>123</v>
      </c>
      <c r="BD47" s="680">
        <v>0</v>
      </c>
      <c r="BE47" s="680">
        <v>0</v>
      </c>
      <c r="BF47" s="680">
        <v>0</v>
      </c>
      <c r="BG47" s="680">
        <v>0</v>
      </c>
      <c r="BH47" s="680">
        <v>0</v>
      </c>
      <c r="BI47" s="680">
        <v>0</v>
      </c>
      <c r="BJ47" s="680">
        <v>0</v>
      </c>
      <c r="BK47" s="680">
        <v>0</v>
      </c>
      <c r="BL47" s="680">
        <v>0</v>
      </c>
      <c r="BM47" s="680">
        <v>0</v>
      </c>
      <c r="BN47" s="680">
        <v>0</v>
      </c>
      <c r="BO47" s="680">
        <v>0</v>
      </c>
      <c r="BP47" s="680">
        <v>0</v>
      </c>
      <c r="BQ47" s="680">
        <v>0</v>
      </c>
      <c r="BR47" s="680">
        <v>0</v>
      </c>
      <c r="BS47" s="680">
        <v>0</v>
      </c>
      <c r="BT47" s="681">
        <v>0</v>
      </c>
      <c r="BU47" s="16"/>
    </row>
    <row r="48" spans="2:73" s="17" customFormat="1" ht="15.6">
      <c r="B48" s="675" t="s">
        <v>1028</v>
      </c>
      <c r="C48" s="675" t="s">
        <v>1024</v>
      </c>
      <c r="D48" s="675" t="s">
        <v>9</v>
      </c>
      <c r="E48" s="675" t="s">
        <v>1018</v>
      </c>
      <c r="F48" s="675" t="s">
        <v>1024</v>
      </c>
      <c r="G48" s="675" t="s">
        <v>1023</v>
      </c>
      <c r="H48" s="675">
        <v>2012</v>
      </c>
      <c r="I48" s="630" t="s">
        <v>564</v>
      </c>
      <c r="J48" s="630" t="s">
        <v>581</v>
      </c>
      <c r="K48" s="619"/>
      <c r="L48" s="679">
        <v>0</v>
      </c>
      <c r="M48" s="680">
        <v>153</v>
      </c>
      <c r="N48" s="680">
        <v>0</v>
      </c>
      <c r="O48" s="680">
        <v>0</v>
      </c>
      <c r="P48" s="680">
        <v>0</v>
      </c>
      <c r="Q48" s="680">
        <v>0</v>
      </c>
      <c r="R48" s="680">
        <v>0</v>
      </c>
      <c r="S48" s="680">
        <v>0</v>
      </c>
      <c r="T48" s="680">
        <v>0</v>
      </c>
      <c r="U48" s="680">
        <v>0</v>
      </c>
      <c r="V48" s="680">
        <v>0</v>
      </c>
      <c r="W48" s="680">
        <v>0</v>
      </c>
      <c r="X48" s="680">
        <v>0</v>
      </c>
      <c r="Y48" s="680">
        <v>0</v>
      </c>
      <c r="Z48" s="680">
        <v>0</v>
      </c>
      <c r="AA48" s="680">
        <v>0</v>
      </c>
      <c r="AB48" s="680">
        <v>0</v>
      </c>
      <c r="AC48" s="680">
        <v>0</v>
      </c>
      <c r="AD48" s="680">
        <v>0</v>
      </c>
      <c r="AE48" s="680">
        <v>0</v>
      </c>
      <c r="AF48" s="680">
        <v>0</v>
      </c>
      <c r="AG48" s="680">
        <v>0</v>
      </c>
      <c r="AH48" s="680">
        <v>0</v>
      </c>
      <c r="AI48" s="680">
        <v>0</v>
      </c>
      <c r="AJ48" s="680">
        <v>0</v>
      </c>
      <c r="AK48" s="680">
        <v>0</v>
      </c>
      <c r="AL48" s="680">
        <v>0</v>
      </c>
      <c r="AM48" s="680">
        <v>0</v>
      </c>
      <c r="AN48" s="680">
        <v>0</v>
      </c>
      <c r="AO48" s="681">
        <v>0</v>
      </c>
      <c r="AP48" s="619"/>
      <c r="AQ48" s="679">
        <v>0</v>
      </c>
      <c r="AR48" s="680">
        <v>3682</v>
      </c>
      <c r="AS48" s="680">
        <v>0</v>
      </c>
      <c r="AT48" s="680">
        <v>0</v>
      </c>
      <c r="AU48" s="680">
        <v>0</v>
      </c>
      <c r="AV48" s="680">
        <v>0</v>
      </c>
      <c r="AW48" s="680">
        <v>0</v>
      </c>
      <c r="AX48" s="680">
        <v>0</v>
      </c>
      <c r="AY48" s="680">
        <v>0</v>
      </c>
      <c r="AZ48" s="680">
        <v>0</v>
      </c>
      <c r="BA48" s="680">
        <v>0</v>
      </c>
      <c r="BB48" s="680">
        <v>0</v>
      </c>
      <c r="BC48" s="680">
        <v>0</v>
      </c>
      <c r="BD48" s="680">
        <v>0</v>
      </c>
      <c r="BE48" s="680">
        <v>0</v>
      </c>
      <c r="BF48" s="680">
        <v>0</v>
      </c>
      <c r="BG48" s="680">
        <v>0</v>
      </c>
      <c r="BH48" s="680">
        <v>0</v>
      </c>
      <c r="BI48" s="680">
        <v>0</v>
      </c>
      <c r="BJ48" s="680">
        <v>0</v>
      </c>
      <c r="BK48" s="680">
        <v>0</v>
      </c>
      <c r="BL48" s="680">
        <v>0</v>
      </c>
      <c r="BM48" s="680">
        <v>0</v>
      </c>
      <c r="BN48" s="680">
        <v>0</v>
      </c>
      <c r="BO48" s="680">
        <v>0</v>
      </c>
      <c r="BP48" s="680">
        <v>0</v>
      </c>
      <c r="BQ48" s="680">
        <v>0</v>
      </c>
      <c r="BR48" s="680">
        <v>0</v>
      </c>
      <c r="BS48" s="680">
        <v>0</v>
      </c>
      <c r="BT48" s="681">
        <v>0</v>
      </c>
      <c r="BU48" s="16"/>
    </row>
    <row r="49" spans="2:73" s="17" customFormat="1" ht="15.6">
      <c r="B49" s="675" t="s">
        <v>1016</v>
      </c>
      <c r="C49" s="675" t="s">
        <v>1020</v>
      </c>
      <c r="D49" s="675" t="s">
        <v>21</v>
      </c>
      <c r="E49" s="675" t="s">
        <v>1018</v>
      </c>
      <c r="F49" s="675" t="s">
        <v>1022</v>
      </c>
      <c r="G49" s="675" t="s">
        <v>1019</v>
      </c>
      <c r="H49" s="675">
        <v>2011</v>
      </c>
      <c r="I49" s="630" t="s">
        <v>564</v>
      </c>
      <c r="J49" s="630" t="s">
        <v>574</v>
      </c>
      <c r="K49" s="619"/>
      <c r="L49" s="679">
        <v>3</v>
      </c>
      <c r="M49" s="680">
        <v>3</v>
      </c>
      <c r="N49" s="680">
        <v>3</v>
      </c>
      <c r="O49" s="680">
        <v>3</v>
      </c>
      <c r="P49" s="680">
        <v>3</v>
      </c>
      <c r="Q49" s="680">
        <v>3</v>
      </c>
      <c r="R49" s="680">
        <v>0</v>
      </c>
      <c r="S49" s="680">
        <v>0</v>
      </c>
      <c r="T49" s="680">
        <v>0</v>
      </c>
      <c r="U49" s="680">
        <v>0</v>
      </c>
      <c r="V49" s="680">
        <v>0</v>
      </c>
      <c r="W49" s="680">
        <v>0</v>
      </c>
      <c r="X49" s="680">
        <v>0</v>
      </c>
      <c r="Y49" s="680">
        <v>0</v>
      </c>
      <c r="Z49" s="680">
        <v>0</v>
      </c>
      <c r="AA49" s="680">
        <v>0</v>
      </c>
      <c r="AB49" s="680">
        <v>0</v>
      </c>
      <c r="AC49" s="680">
        <v>0</v>
      </c>
      <c r="AD49" s="680">
        <v>0</v>
      </c>
      <c r="AE49" s="680">
        <v>0</v>
      </c>
      <c r="AF49" s="680">
        <v>0</v>
      </c>
      <c r="AG49" s="680">
        <v>0</v>
      </c>
      <c r="AH49" s="680">
        <v>0</v>
      </c>
      <c r="AI49" s="680">
        <v>0</v>
      </c>
      <c r="AJ49" s="680">
        <v>0</v>
      </c>
      <c r="AK49" s="680">
        <v>0</v>
      </c>
      <c r="AL49" s="680">
        <v>0</v>
      </c>
      <c r="AM49" s="680">
        <v>0</v>
      </c>
      <c r="AN49" s="680">
        <v>0</v>
      </c>
      <c r="AO49" s="681">
        <v>0</v>
      </c>
      <c r="AP49" s="619"/>
      <c r="AQ49" s="679">
        <v>5137</v>
      </c>
      <c r="AR49" s="680">
        <v>5137</v>
      </c>
      <c r="AS49" s="680">
        <v>5137</v>
      </c>
      <c r="AT49" s="680">
        <v>4940</v>
      </c>
      <c r="AU49" s="680">
        <v>4940</v>
      </c>
      <c r="AV49" s="680">
        <v>4940</v>
      </c>
      <c r="AW49" s="680">
        <v>740</v>
      </c>
      <c r="AX49" s="680">
        <v>740</v>
      </c>
      <c r="AY49" s="680">
        <v>740</v>
      </c>
      <c r="AZ49" s="680">
        <v>740</v>
      </c>
      <c r="BA49" s="680">
        <v>740</v>
      </c>
      <c r="BB49" s="680">
        <v>740</v>
      </c>
      <c r="BC49" s="680">
        <v>0</v>
      </c>
      <c r="BD49" s="680">
        <v>0</v>
      </c>
      <c r="BE49" s="680">
        <v>0</v>
      </c>
      <c r="BF49" s="680">
        <v>0</v>
      </c>
      <c r="BG49" s="680">
        <v>0</v>
      </c>
      <c r="BH49" s="680">
        <v>0</v>
      </c>
      <c r="BI49" s="680">
        <v>0</v>
      </c>
      <c r="BJ49" s="680">
        <v>0</v>
      </c>
      <c r="BK49" s="680">
        <v>0</v>
      </c>
      <c r="BL49" s="680">
        <v>0</v>
      </c>
      <c r="BM49" s="680">
        <v>0</v>
      </c>
      <c r="BN49" s="680">
        <v>0</v>
      </c>
      <c r="BO49" s="680">
        <v>0</v>
      </c>
      <c r="BP49" s="680">
        <v>0</v>
      </c>
      <c r="BQ49" s="680">
        <v>0</v>
      </c>
      <c r="BR49" s="680">
        <v>0</v>
      </c>
      <c r="BS49" s="680">
        <v>0</v>
      </c>
      <c r="BT49" s="681">
        <v>0</v>
      </c>
      <c r="BU49" s="16"/>
    </row>
    <row r="50" spans="2:73" s="17" customFormat="1" ht="15.6">
      <c r="B50" s="675" t="s">
        <v>1016</v>
      </c>
      <c r="C50" s="675" t="s">
        <v>1025</v>
      </c>
      <c r="D50" s="675" t="s">
        <v>17</v>
      </c>
      <c r="E50" s="675" t="s">
        <v>1018</v>
      </c>
      <c r="F50" s="675" t="s">
        <v>1026</v>
      </c>
      <c r="G50" s="675" t="s">
        <v>1019</v>
      </c>
      <c r="H50" s="675">
        <v>2011</v>
      </c>
      <c r="I50" s="630" t="s">
        <v>564</v>
      </c>
      <c r="J50" s="630" t="s">
        <v>574</v>
      </c>
      <c r="K50" s="619"/>
      <c r="L50" s="679">
        <v>0</v>
      </c>
      <c r="M50" s="680">
        <v>0</v>
      </c>
      <c r="N50" s="680">
        <v>0</v>
      </c>
      <c r="O50" s="680">
        <v>0</v>
      </c>
      <c r="P50" s="680">
        <v>0</v>
      </c>
      <c r="Q50" s="680">
        <v>0</v>
      </c>
      <c r="R50" s="680">
        <v>0</v>
      </c>
      <c r="S50" s="680">
        <v>0</v>
      </c>
      <c r="T50" s="680">
        <v>0</v>
      </c>
      <c r="U50" s="680">
        <v>0</v>
      </c>
      <c r="V50" s="680">
        <v>0</v>
      </c>
      <c r="W50" s="680">
        <v>0</v>
      </c>
      <c r="X50" s="680">
        <v>0</v>
      </c>
      <c r="Y50" s="680">
        <v>0</v>
      </c>
      <c r="Z50" s="680">
        <v>0</v>
      </c>
      <c r="AA50" s="680">
        <v>0</v>
      </c>
      <c r="AB50" s="680">
        <v>0</v>
      </c>
      <c r="AC50" s="680">
        <v>0</v>
      </c>
      <c r="AD50" s="680">
        <v>0</v>
      </c>
      <c r="AE50" s="680">
        <v>0</v>
      </c>
      <c r="AF50" s="680">
        <v>0</v>
      </c>
      <c r="AG50" s="680">
        <v>0</v>
      </c>
      <c r="AH50" s="680">
        <v>0</v>
      </c>
      <c r="AI50" s="680">
        <v>0</v>
      </c>
      <c r="AJ50" s="680">
        <v>0</v>
      </c>
      <c r="AK50" s="680">
        <v>0</v>
      </c>
      <c r="AL50" s="680">
        <v>0</v>
      </c>
      <c r="AM50" s="680">
        <v>0</v>
      </c>
      <c r="AN50" s="680">
        <v>0</v>
      </c>
      <c r="AO50" s="681">
        <v>0</v>
      </c>
      <c r="AP50" s="619"/>
      <c r="AQ50" s="679">
        <v>-144547</v>
      </c>
      <c r="AR50" s="680">
        <v>-144547</v>
      </c>
      <c r="AS50" s="680">
        <v>-144547</v>
      </c>
      <c r="AT50" s="680">
        <v>-144547</v>
      </c>
      <c r="AU50" s="680">
        <v>-144547</v>
      </c>
      <c r="AV50" s="680">
        <v>-144547</v>
      </c>
      <c r="AW50" s="680">
        <v>-144547</v>
      </c>
      <c r="AX50" s="680">
        <v>-144547</v>
      </c>
      <c r="AY50" s="680">
        <v>-144547</v>
      </c>
      <c r="AZ50" s="680">
        <v>-144547</v>
      </c>
      <c r="BA50" s="680">
        <v>-144547</v>
      </c>
      <c r="BB50" s="680">
        <v>-144547</v>
      </c>
      <c r="BC50" s="680">
        <v>-144547</v>
      </c>
      <c r="BD50" s="680">
        <v>-144547</v>
      </c>
      <c r="BE50" s="680">
        <v>-144547</v>
      </c>
      <c r="BF50" s="680">
        <v>0</v>
      </c>
      <c r="BG50" s="680">
        <v>0</v>
      </c>
      <c r="BH50" s="680">
        <v>0</v>
      </c>
      <c r="BI50" s="680">
        <v>0</v>
      </c>
      <c r="BJ50" s="680">
        <v>0</v>
      </c>
      <c r="BK50" s="680">
        <v>0</v>
      </c>
      <c r="BL50" s="680">
        <v>0</v>
      </c>
      <c r="BM50" s="680">
        <v>0</v>
      </c>
      <c r="BN50" s="680">
        <v>0</v>
      </c>
      <c r="BO50" s="680">
        <v>0</v>
      </c>
      <c r="BP50" s="680">
        <v>0</v>
      </c>
      <c r="BQ50" s="680">
        <v>0</v>
      </c>
      <c r="BR50" s="680">
        <v>0</v>
      </c>
      <c r="BS50" s="680">
        <v>0</v>
      </c>
      <c r="BT50" s="681">
        <v>0</v>
      </c>
      <c r="BU50" s="16"/>
    </row>
    <row r="51" spans="2:73" s="17" customFormat="1" ht="15.6">
      <c r="B51" s="675" t="s">
        <v>1016</v>
      </c>
      <c r="C51" s="675" t="s">
        <v>1017</v>
      </c>
      <c r="D51" s="675" t="s">
        <v>3</v>
      </c>
      <c r="E51" s="675" t="s">
        <v>1018</v>
      </c>
      <c r="F51" s="675" t="s">
        <v>29</v>
      </c>
      <c r="G51" s="675" t="s">
        <v>1019</v>
      </c>
      <c r="H51" s="675">
        <v>2011</v>
      </c>
      <c r="I51" s="630" t="s">
        <v>564</v>
      </c>
      <c r="J51" s="630" t="s">
        <v>574</v>
      </c>
      <c r="K51" s="619"/>
      <c r="L51" s="679">
        <v>-5</v>
      </c>
      <c r="M51" s="680">
        <v>-5</v>
      </c>
      <c r="N51" s="680">
        <v>-5</v>
      </c>
      <c r="O51" s="680">
        <v>-5</v>
      </c>
      <c r="P51" s="680">
        <v>-5</v>
      </c>
      <c r="Q51" s="680">
        <v>-5</v>
      </c>
      <c r="R51" s="680">
        <v>-5</v>
      </c>
      <c r="S51" s="680">
        <v>-5</v>
      </c>
      <c r="T51" s="680">
        <v>-5</v>
      </c>
      <c r="U51" s="680">
        <v>-5</v>
      </c>
      <c r="V51" s="680">
        <v>-5</v>
      </c>
      <c r="W51" s="680">
        <v>-5</v>
      </c>
      <c r="X51" s="680">
        <v>-5</v>
      </c>
      <c r="Y51" s="680">
        <v>-5</v>
      </c>
      <c r="Z51" s="680">
        <v>-5</v>
      </c>
      <c r="AA51" s="680">
        <v>-5</v>
      </c>
      <c r="AB51" s="680">
        <v>-5</v>
      </c>
      <c r="AC51" s="680">
        <v>-5</v>
      </c>
      <c r="AD51" s="680">
        <v>-5</v>
      </c>
      <c r="AE51" s="680">
        <v>0</v>
      </c>
      <c r="AF51" s="680">
        <v>0</v>
      </c>
      <c r="AG51" s="680">
        <v>0</v>
      </c>
      <c r="AH51" s="680">
        <v>0</v>
      </c>
      <c r="AI51" s="680">
        <v>0</v>
      </c>
      <c r="AJ51" s="680">
        <v>0</v>
      </c>
      <c r="AK51" s="680">
        <v>0</v>
      </c>
      <c r="AL51" s="680">
        <v>0</v>
      </c>
      <c r="AM51" s="680">
        <v>0</v>
      </c>
      <c r="AN51" s="680">
        <v>0</v>
      </c>
      <c r="AO51" s="681">
        <v>0</v>
      </c>
      <c r="AP51" s="619"/>
      <c r="AQ51" s="679">
        <v>-10572</v>
      </c>
      <c r="AR51" s="680">
        <v>-10572</v>
      </c>
      <c r="AS51" s="680">
        <v>-10572</v>
      </c>
      <c r="AT51" s="680">
        <v>-10572</v>
      </c>
      <c r="AU51" s="680">
        <v>-10572</v>
      </c>
      <c r="AV51" s="680">
        <v>-10572</v>
      </c>
      <c r="AW51" s="680">
        <v>-10572</v>
      </c>
      <c r="AX51" s="680">
        <v>-10572</v>
      </c>
      <c r="AY51" s="680">
        <v>-10572</v>
      </c>
      <c r="AZ51" s="680">
        <v>-10572</v>
      </c>
      <c r="BA51" s="680">
        <v>-10572</v>
      </c>
      <c r="BB51" s="680">
        <v>-10572</v>
      </c>
      <c r="BC51" s="680">
        <v>-10572</v>
      </c>
      <c r="BD51" s="680">
        <v>-10572</v>
      </c>
      <c r="BE51" s="680">
        <v>-10572</v>
      </c>
      <c r="BF51" s="680">
        <v>-10572</v>
      </c>
      <c r="BG51" s="680">
        <v>-10572</v>
      </c>
      <c r="BH51" s="680">
        <v>-10572</v>
      </c>
      <c r="BI51" s="680">
        <v>-10054</v>
      </c>
      <c r="BJ51" s="680">
        <v>0</v>
      </c>
      <c r="BK51" s="680">
        <v>0</v>
      </c>
      <c r="BL51" s="680">
        <v>0</v>
      </c>
      <c r="BM51" s="680">
        <v>0</v>
      </c>
      <c r="BN51" s="680">
        <v>0</v>
      </c>
      <c r="BO51" s="680">
        <v>0</v>
      </c>
      <c r="BP51" s="680">
        <v>0</v>
      </c>
      <c r="BQ51" s="680">
        <v>0</v>
      </c>
      <c r="BR51" s="680">
        <v>0</v>
      </c>
      <c r="BS51" s="680">
        <v>0</v>
      </c>
      <c r="BT51" s="681">
        <v>0</v>
      </c>
      <c r="BU51" s="16"/>
    </row>
    <row r="52" spans="2:73" s="17" customFormat="1" ht="15.6">
      <c r="B52" s="675" t="s">
        <v>1016</v>
      </c>
      <c r="C52" s="675" t="s">
        <v>1017</v>
      </c>
      <c r="D52" s="675" t="s">
        <v>5</v>
      </c>
      <c r="E52" s="675" t="s">
        <v>1018</v>
      </c>
      <c r="F52" s="675" t="s">
        <v>29</v>
      </c>
      <c r="G52" s="675" t="s">
        <v>1019</v>
      </c>
      <c r="H52" s="675">
        <v>2011</v>
      </c>
      <c r="I52" s="630" t="s">
        <v>564</v>
      </c>
      <c r="J52" s="630" t="s">
        <v>574</v>
      </c>
      <c r="K52" s="619"/>
      <c r="L52" s="679">
        <v>0</v>
      </c>
      <c r="M52" s="680">
        <v>0</v>
      </c>
      <c r="N52" s="680">
        <v>0</v>
      </c>
      <c r="O52" s="680">
        <v>0</v>
      </c>
      <c r="P52" s="680">
        <v>0</v>
      </c>
      <c r="Q52" s="680">
        <v>0</v>
      </c>
      <c r="R52" s="680">
        <v>0</v>
      </c>
      <c r="S52" s="680">
        <v>0</v>
      </c>
      <c r="T52" s="680">
        <v>0</v>
      </c>
      <c r="U52" s="680">
        <v>0</v>
      </c>
      <c r="V52" s="680">
        <v>0</v>
      </c>
      <c r="W52" s="680">
        <v>0</v>
      </c>
      <c r="X52" s="680">
        <v>0</v>
      </c>
      <c r="Y52" s="680">
        <v>0</v>
      </c>
      <c r="Z52" s="680">
        <v>0</v>
      </c>
      <c r="AA52" s="680">
        <v>0</v>
      </c>
      <c r="AB52" s="680">
        <v>0</v>
      </c>
      <c r="AC52" s="680">
        <v>0</v>
      </c>
      <c r="AD52" s="680">
        <v>0</v>
      </c>
      <c r="AE52" s="680">
        <v>0</v>
      </c>
      <c r="AF52" s="680">
        <v>0</v>
      </c>
      <c r="AG52" s="680">
        <v>0</v>
      </c>
      <c r="AH52" s="680">
        <v>0</v>
      </c>
      <c r="AI52" s="680">
        <v>0</v>
      </c>
      <c r="AJ52" s="680">
        <v>0</v>
      </c>
      <c r="AK52" s="680">
        <v>0</v>
      </c>
      <c r="AL52" s="680">
        <v>0</v>
      </c>
      <c r="AM52" s="680">
        <v>0</v>
      </c>
      <c r="AN52" s="680">
        <v>0</v>
      </c>
      <c r="AO52" s="681">
        <v>0</v>
      </c>
      <c r="AP52" s="619"/>
      <c r="AQ52" s="679">
        <v>2446</v>
      </c>
      <c r="AR52" s="680">
        <v>2446</v>
      </c>
      <c r="AS52" s="680">
        <v>2446</v>
      </c>
      <c r="AT52" s="680">
        <v>2446</v>
      </c>
      <c r="AU52" s="680">
        <v>2446</v>
      </c>
      <c r="AV52" s="680">
        <v>2222</v>
      </c>
      <c r="AW52" s="680">
        <v>1200</v>
      </c>
      <c r="AX52" s="680">
        <v>1200</v>
      </c>
      <c r="AY52" s="680">
        <v>1200</v>
      </c>
      <c r="AZ52" s="680">
        <v>265</v>
      </c>
      <c r="BA52" s="680">
        <v>222</v>
      </c>
      <c r="BB52" s="680">
        <v>204</v>
      </c>
      <c r="BC52" s="680">
        <v>204</v>
      </c>
      <c r="BD52" s="680">
        <v>169</v>
      </c>
      <c r="BE52" s="680">
        <v>169</v>
      </c>
      <c r="BF52" s="680">
        <v>169</v>
      </c>
      <c r="BG52" s="680">
        <v>0</v>
      </c>
      <c r="BH52" s="680">
        <v>0</v>
      </c>
      <c r="BI52" s="680">
        <v>0</v>
      </c>
      <c r="BJ52" s="680">
        <v>0</v>
      </c>
      <c r="BK52" s="680">
        <v>0</v>
      </c>
      <c r="BL52" s="680">
        <v>0</v>
      </c>
      <c r="BM52" s="680">
        <v>0</v>
      </c>
      <c r="BN52" s="680">
        <v>0</v>
      </c>
      <c r="BO52" s="680">
        <v>0</v>
      </c>
      <c r="BP52" s="680">
        <v>0</v>
      </c>
      <c r="BQ52" s="680">
        <v>0</v>
      </c>
      <c r="BR52" s="680">
        <v>0</v>
      </c>
      <c r="BS52" s="680">
        <v>0</v>
      </c>
      <c r="BT52" s="681">
        <v>0</v>
      </c>
      <c r="BU52" s="16"/>
    </row>
    <row r="53" spans="2:73">
      <c r="B53" s="675" t="s">
        <v>1016</v>
      </c>
      <c r="C53" s="675" t="s">
        <v>1017</v>
      </c>
      <c r="D53" s="675" t="s">
        <v>4</v>
      </c>
      <c r="E53" s="675" t="s">
        <v>1018</v>
      </c>
      <c r="F53" s="675" t="s">
        <v>29</v>
      </c>
      <c r="G53" s="675" t="s">
        <v>1019</v>
      </c>
      <c r="H53" s="675">
        <v>2011</v>
      </c>
      <c r="I53" s="630" t="s">
        <v>564</v>
      </c>
      <c r="J53" s="630" t="s">
        <v>574</v>
      </c>
      <c r="K53" s="619"/>
      <c r="L53" s="679">
        <v>0</v>
      </c>
      <c r="M53" s="680">
        <v>0</v>
      </c>
      <c r="N53" s="680">
        <v>0</v>
      </c>
      <c r="O53" s="680">
        <v>0</v>
      </c>
      <c r="P53" s="680">
        <v>0</v>
      </c>
      <c r="Q53" s="680">
        <v>0</v>
      </c>
      <c r="R53" s="680">
        <v>0</v>
      </c>
      <c r="S53" s="680">
        <v>0</v>
      </c>
      <c r="T53" s="680">
        <v>0</v>
      </c>
      <c r="U53" s="680">
        <v>0</v>
      </c>
      <c r="V53" s="680">
        <v>0</v>
      </c>
      <c r="W53" s="680">
        <v>0</v>
      </c>
      <c r="X53" s="680">
        <v>0</v>
      </c>
      <c r="Y53" s="680">
        <v>0</v>
      </c>
      <c r="Z53" s="680">
        <v>0</v>
      </c>
      <c r="AA53" s="680">
        <v>0</v>
      </c>
      <c r="AB53" s="680">
        <v>0</v>
      </c>
      <c r="AC53" s="680">
        <v>0</v>
      </c>
      <c r="AD53" s="680">
        <v>0</v>
      </c>
      <c r="AE53" s="680">
        <v>0</v>
      </c>
      <c r="AF53" s="680">
        <v>0</v>
      </c>
      <c r="AG53" s="680">
        <v>0</v>
      </c>
      <c r="AH53" s="680">
        <v>0</v>
      </c>
      <c r="AI53" s="680">
        <v>0</v>
      </c>
      <c r="AJ53" s="680">
        <v>0</v>
      </c>
      <c r="AK53" s="680">
        <v>0</v>
      </c>
      <c r="AL53" s="680">
        <v>0</v>
      </c>
      <c r="AM53" s="680">
        <v>0</v>
      </c>
      <c r="AN53" s="680">
        <v>0</v>
      </c>
      <c r="AO53" s="681">
        <v>0</v>
      </c>
      <c r="AP53" s="619"/>
      <c r="AQ53" s="679">
        <v>309</v>
      </c>
      <c r="AR53" s="680">
        <v>309</v>
      </c>
      <c r="AS53" s="680">
        <v>309</v>
      </c>
      <c r="AT53" s="680">
        <v>309</v>
      </c>
      <c r="AU53" s="680">
        <v>309</v>
      </c>
      <c r="AV53" s="680">
        <v>282</v>
      </c>
      <c r="AW53" s="680">
        <v>173</v>
      </c>
      <c r="AX53" s="680">
        <v>173</v>
      </c>
      <c r="AY53" s="680">
        <v>173</v>
      </c>
      <c r="AZ53" s="680">
        <v>61</v>
      </c>
      <c r="BA53" s="680">
        <v>28</v>
      </c>
      <c r="BB53" s="680">
        <v>20</v>
      </c>
      <c r="BC53" s="680">
        <v>20</v>
      </c>
      <c r="BD53" s="680">
        <v>18</v>
      </c>
      <c r="BE53" s="680">
        <v>18</v>
      </c>
      <c r="BF53" s="680">
        <v>18</v>
      </c>
      <c r="BG53" s="680">
        <v>0</v>
      </c>
      <c r="BH53" s="680">
        <v>0</v>
      </c>
      <c r="BI53" s="680">
        <v>0</v>
      </c>
      <c r="BJ53" s="680">
        <v>0</v>
      </c>
      <c r="BK53" s="680">
        <v>0</v>
      </c>
      <c r="BL53" s="680">
        <v>0</v>
      </c>
      <c r="BM53" s="680">
        <v>0</v>
      </c>
      <c r="BN53" s="680">
        <v>0</v>
      </c>
      <c r="BO53" s="680">
        <v>0</v>
      </c>
      <c r="BP53" s="680">
        <v>0</v>
      </c>
      <c r="BQ53" s="680">
        <v>0</v>
      </c>
      <c r="BR53" s="680">
        <v>0</v>
      </c>
      <c r="BS53" s="680">
        <v>0</v>
      </c>
      <c r="BT53" s="681">
        <v>0</v>
      </c>
    </row>
    <row r="54" spans="2:73">
      <c r="B54" s="675" t="s">
        <v>208</v>
      </c>
      <c r="C54" s="675" t="s">
        <v>1020</v>
      </c>
      <c r="D54" s="675" t="s">
        <v>22</v>
      </c>
      <c r="E54" s="675" t="s">
        <v>1018</v>
      </c>
      <c r="F54" s="675" t="s">
        <v>1022</v>
      </c>
      <c r="G54" s="675" t="s">
        <v>1019</v>
      </c>
      <c r="H54" s="675">
        <v>2013</v>
      </c>
      <c r="I54" s="630" t="s">
        <v>565</v>
      </c>
      <c r="J54" s="630" t="s">
        <v>581</v>
      </c>
      <c r="K54" s="619"/>
      <c r="L54" s="679"/>
      <c r="M54" s="680"/>
      <c r="N54" s="680">
        <v>20</v>
      </c>
      <c r="O54" s="680">
        <v>20</v>
      </c>
      <c r="P54" s="680">
        <v>20</v>
      </c>
      <c r="Q54" s="680">
        <v>20</v>
      </c>
      <c r="R54" s="680">
        <v>19</v>
      </c>
      <c r="S54" s="680">
        <v>19</v>
      </c>
      <c r="T54" s="680">
        <v>19</v>
      </c>
      <c r="U54" s="680">
        <v>19</v>
      </c>
      <c r="V54" s="680">
        <v>19</v>
      </c>
      <c r="W54" s="680">
        <v>18</v>
      </c>
      <c r="X54" s="680">
        <v>16</v>
      </c>
      <c r="Y54" s="680">
        <v>16</v>
      </c>
      <c r="Z54" s="680">
        <v>0</v>
      </c>
      <c r="AA54" s="680">
        <v>0</v>
      </c>
      <c r="AB54" s="680">
        <v>0</v>
      </c>
      <c r="AC54" s="680">
        <v>0</v>
      </c>
      <c r="AD54" s="680">
        <v>0</v>
      </c>
      <c r="AE54" s="680">
        <v>0</v>
      </c>
      <c r="AF54" s="680">
        <v>0</v>
      </c>
      <c r="AG54" s="680">
        <v>0</v>
      </c>
      <c r="AH54" s="680">
        <v>0</v>
      </c>
      <c r="AI54" s="680">
        <v>0</v>
      </c>
      <c r="AJ54" s="680">
        <v>0</v>
      </c>
      <c r="AK54" s="680">
        <v>0</v>
      </c>
      <c r="AL54" s="680">
        <v>0</v>
      </c>
      <c r="AM54" s="680">
        <v>0</v>
      </c>
      <c r="AN54" s="680">
        <v>0</v>
      </c>
      <c r="AO54" s="681">
        <v>0</v>
      </c>
      <c r="AP54" s="619"/>
      <c r="AQ54" s="679">
        <v>0</v>
      </c>
      <c r="AR54" s="680">
        <v>0</v>
      </c>
      <c r="AS54" s="680">
        <v>122523</v>
      </c>
      <c r="AT54" s="680">
        <v>122523</v>
      </c>
      <c r="AU54" s="680">
        <v>122523</v>
      </c>
      <c r="AV54" s="680">
        <v>122523</v>
      </c>
      <c r="AW54" s="680">
        <v>120141</v>
      </c>
      <c r="AX54" s="680">
        <v>118629</v>
      </c>
      <c r="AY54" s="680">
        <v>118629</v>
      </c>
      <c r="AZ54" s="680">
        <v>118629</v>
      </c>
      <c r="BA54" s="680">
        <v>118629</v>
      </c>
      <c r="BB54" s="680">
        <v>107605</v>
      </c>
      <c r="BC54" s="680">
        <v>90329</v>
      </c>
      <c r="BD54" s="680">
        <v>90329</v>
      </c>
      <c r="BE54" s="680">
        <v>138</v>
      </c>
      <c r="BF54" s="680">
        <v>138</v>
      </c>
      <c r="BG54" s="680">
        <v>138</v>
      </c>
      <c r="BH54" s="680">
        <v>138</v>
      </c>
      <c r="BI54" s="680">
        <v>27</v>
      </c>
      <c r="BJ54" s="680">
        <v>0</v>
      </c>
      <c r="BK54" s="680">
        <v>0</v>
      </c>
      <c r="BL54" s="680">
        <v>0</v>
      </c>
      <c r="BM54" s="680">
        <v>0</v>
      </c>
      <c r="BN54" s="680">
        <v>0</v>
      </c>
      <c r="BO54" s="680">
        <v>0</v>
      </c>
      <c r="BP54" s="680">
        <v>0</v>
      </c>
      <c r="BQ54" s="680">
        <v>0</v>
      </c>
      <c r="BR54" s="680">
        <v>0</v>
      </c>
      <c r="BS54" s="680">
        <v>0</v>
      </c>
      <c r="BT54" s="681">
        <v>0</v>
      </c>
    </row>
    <row r="55" spans="2:73">
      <c r="B55" s="675" t="s">
        <v>1016</v>
      </c>
      <c r="C55" s="675" t="s">
        <v>1020</v>
      </c>
      <c r="D55" s="675" t="s">
        <v>1029</v>
      </c>
      <c r="E55" s="675" t="s">
        <v>1018</v>
      </c>
      <c r="F55" s="675" t="s">
        <v>1022</v>
      </c>
      <c r="G55" s="675" t="s">
        <v>1019</v>
      </c>
      <c r="H55" s="675">
        <v>2012</v>
      </c>
      <c r="I55" s="630" t="s">
        <v>565</v>
      </c>
      <c r="J55" s="630" t="s">
        <v>574</v>
      </c>
      <c r="K55" s="619"/>
      <c r="L55" s="679"/>
      <c r="M55" s="680">
        <v>1</v>
      </c>
      <c r="N55" s="680">
        <v>1</v>
      </c>
      <c r="O55" s="680">
        <v>1</v>
      </c>
      <c r="P55" s="680">
        <v>1</v>
      </c>
      <c r="Q55" s="680">
        <v>1</v>
      </c>
      <c r="R55" s="680">
        <v>0</v>
      </c>
      <c r="S55" s="680">
        <v>0</v>
      </c>
      <c r="T55" s="680">
        <v>0</v>
      </c>
      <c r="U55" s="680">
        <v>0</v>
      </c>
      <c r="V55" s="680">
        <v>0</v>
      </c>
      <c r="W55" s="680">
        <v>0</v>
      </c>
      <c r="X55" s="680">
        <v>0</v>
      </c>
      <c r="Y55" s="680">
        <v>0</v>
      </c>
      <c r="Z55" s="680">
        <v>0</v>
      </c>
      <c r="AA55" s="680">
        <v>0</v>
      </c>
      <c r="AB55" s="680">
        <v>0</v>
      </c>
      <c r="AC55" s="680">
        <v>0</v>
      </c>
      <c r="AD55" s="680">
        <v>0</v>
      </c>
      <c r="AE55" s="680">
        <v>0</v>
      </c>
      <c r="AF55" s="680">
        <v>0</v>
      </c>
      <c r="AG55" s="680">
        <v>0</v>
      </c>
      <c r="AH55" s="680">
        <v>0</v>
      </c>
      <c r="AI55" s="680">
        <v>0</v>
      </c>
      <c r="AJ55" s="680">
        <v>0</v>
      </c>
      <c r="AK55" s="680">
        <v>0</v>
      </c>
      <c r="AL55" s="680">
        <v>0</v>
      </c>
      <c r="AM55" s="680">
        <v>0</v>
      </c>
      <c r="AN55" s="680">
        <v>0</v>
      </c>
      <c r="AO55" s="681">
        <v>0</v>
      </c>
      <c r="AP55" s="619"/>
      <c r="AQ55" s="679"/>
      <c r="AR55" s="680">
        <v>5640</v>
      </c>
      <c r="AS55" s="680">
        <v>5640</v>
      </c>
      <c r="AT55" s="680">
        <v>5640</v>
      </c>
      <c r="AU55" s="680">
        <v>5640</v>
      </c>
      <c r="AV55" s="680">
        <v>5640</v>
      </c>
      <c r="AW55" s="680">
        <v>1365</v>
      </c>
      <c r="AX55" s="680">
        <v>1365</v>
      </c>
      <c r="AY55" s="680">
        <v>1365</v>
      </c>
      <c r="AZ55" s="680">
        <v>1365</v>
      </c>
      <c r="BA55" s="680">
        <v>1365</v>
      </c>
      <c r="BB55" s="680">
        <v>774</v>
      </c>
      <c r="BC55" s="680">
        <v>774</v>
      </c>
      <c r="BD55" s="680">
        <v>0</v>
      </c>
      <c r="BE55" s="680">
        <v>0</v>
      </c>
      <c r="BF55" s="680">
        <v>0</v>
      </c>
      <c r="BG55" s="680">
        <v>0</v>
      </c>
      <c r="BH55" s="680">
        <v>0</v>
      </c>
      <c r="BI55" s="680">
        <v>0</v>
      </c>
      <c r="BJ55" s="680">
        <v>0</v>
      </c>
      <c r="BK55" s="680">
        <v>0</v>
      </c>
      <c r="BL55" s="680">
        <v>0</v>
      </c>
      <c r="BM55" s="680">
        <v>0</v>
      </c>
      <c r="BN55" s="680">
        <v>0</v>
      </c>
      <c r="BO55" s="680">
        <v>0</v>
      </c>
      <c r="BP55" s="680">
        <v>0</v>
      </c>
      <c r="BQ55" s="680">
        <v>0</v>
      </c>
      <c r="BR55" s="680">
        <v>0</v>
      </c>
      <c r="BS55" s="680">
        <v>0</v>
      </c>
      <c r="BT55" s="681">
        <v>0</v>
      </c>
    </row>
    <row r="56" spans="2:73">
      <c r="B56" s="675" t="s">
        <v>208</v>
      </c>
      <c r="C56" s="675" t="s">
        <v>1020</v>
      </c>
      <c r="D56" s="675" t="s">
        <v>1029</v>
      </c>
      <c r="E56" s="675" t="s">
        <v>1018</v>
      </c>
      <c r="F56" s="675" t="s">
        <v>1022</v>
      </c>
      <c r="G56" s="675" t="s">
        <v>1019</v>
      </c>
      <c r="H56" s="675">
        <v>2013</v>
      </c>
      <c r="I56" s="630" t="s">
        <v>565</v>
      </c>
      <c r="J56" s="630" t="s">
        <v>581</v>
      </c>
      <c r="K56" s="619"/>
      <c r="L56" s="679"/>
      <c r="M56" s="680"/>
      <c r="N56" s="680">
        <v>3</v>
      </c>
      <c r="O56" s="680">
        <v>3</v>
      </c>
      <c r="P56" s="680">
        <v>3</v>
      </c>
      <c r="Q56" s="680">
        <v>3</v>
      </c>
      <c r="R56" s="680">
        <v>1</v>
      </c>
      <c r="S56" s="680">
        <v>1</v>
      </c>
      <c r="T56" s="680">
        <v>1</v>
      </c>
      <c r="U56" s="680">
        <v>1</v>
      </c>
      <c r="V56" s="680">
        <v>1</v>
      </c>
      <c r="W56" s="680">
        <v>1</v>
      </c>
      <c r="X56" s="680">
        <v>1</v>
      </c>
      <c r="Y56" s="680">
        <v>1</v>
      </c>
      <c r="Z56" s="680">
        <v>0</v>
      </c>
      <c r="AA56" s="680">
        <v>0</v>
      </c>
      <c r="AB56" s="680">
        <v>0</v>
      </c>
      <c r="AC56" s="680">
        <v>0</v>
      </c>
      <c r="AD56" s="680">
        <v>0</v>
      </c>
      <c r="AE56" s="680">
        <v>0</v>
      </c>
      <c r="AF56" s="680">
        <v>0</v>
      </c>
      <c r="AG56" s="680">
        <v>0</v>
      </c>
      <c r="AH56" s="680">
        <v>0</v>
      </c>
      <c r="AI56" s="680">
        <v>0</v>
      </c>
      <c r="AJ56" s="680">
        <v>0</v>
      </c>
      <c r="AK56" s="680">
        <v>0</v>
      </c>
      <c r="AL56" s="680">
        <v>0</v>
      </c>
      <c r="AM56" s="680">
        <v>0</v>
      </c>
      <c r="AN56" s="680">
        <v>0</v>
      </c>
      <c r="AO56" s="681">
        <v>0</v>
      </c>
      <c r="AP56" s="619"/>
      <c r="AQ56" s="679"/>
      <c r="AR56" s="680"/>
      <c r="AS56" s="680">
        <v>11130</v>
      </c>
      <c r="AT56" s="680">
        <v>11130</v>
      </c>
      <c r="AU56" s="680">
        <v>11130</v>
      </c>
      <c r="AV56" s="680">
        <v>10573</v>
      </c>
      <c r="AW56" s="680">
        <v>3570</v>
      </c>
      <c r="AX56" s="680">
        <v>2430</v>
      </c>
      <c r="AY56" s="680">
        <v>2430</v>
      </c>
      <c r="AZ56" s="680">
        <v>2430</v>
      </c>
      <c r="BA56" s="680">
        <v>2430</v>
      </c>
      <c r="BB56" s="680">
        <v>2430</v>
      </c>
      <c r="BC56" s="680">
        <v>2054</v>
      </c>
      <c r="BD56" s="680">
        <v>2054</v>
      </c>
      <c r="BE56" s="680">
        <v>0</v>
      </c>
      <c r="BF56" s="680">
        <v>0</v>
      </c>
      <c r="BG56" s="680">
        <v>0</v>
      </c>
      <c r="BH56" s="680">
        <v>0</v>
      </c>
      <c r="BI56" s="680">
        <v>0</v>
      </c>
      <c r="BJ56" s="680">
        <v>0</v>
      </c>
      <c r="BK56" s="680">
        <v>0</v>
      </c>
      <c r="BL56" s="680">
        <v>0</v>
      </c>
      <c r="BM56" s="680">
        <v>0</v>
      </c>
      <c r="BN56" s="680">
        <v>0</v>
      </c>
      <c r="BO56" s="680">
        <v>0</v>
      </c>
      <c r="BP56" s="680">
        <v>0</v>
      </c>
      <c r="BQ56" s="680">
        <v>0</v>
      </c>
      <c r="BR56" s="680">
        <v>0</v>
      </c>
      <c r="BS56" s="680">
        <v>0</v>
      </c>
      <c r="BT56" s="681">
        <v>0</v>
      </c>
    </row>
    <row r="57" spans="2:73">
      <c r="B57" s="675" t="s">
        <v>208</v>
      </c>
      <c r="C57" s="675" t="s">
        <v>1017</v>
      </c>
      <c r="D57" s="675" t="s">
        <v>1030</v>
      </c>
      <c r="E57" s="675" t="s">
        <v>1018</v>
      </c>
      <c r="F57" s="675" t="s">
        <v>29</v>
      </c>
      <c r="G57" s="675" t="s">
        <v>1019</v>
      </c>
      <c r="H57" s="675">
        <v>2013</v>
      </c>
      <c r="I57" s="630" t="s">
        <v>565</v>
      </c>
      <c r="J57" s="630" t="s">
        <v>581</v>
      </c>
      <c r="K57" s="619"/>
      <c r="L57" s="679">
        <v>0</v>
      </c>
      <c r="M57" s="680">
        <v>0</v>
      </c>
      <c r="N57" s="680">
        <v>1</v>
      </c>
      <c r="O57" s="680">
        <v>1</v>
      </c>
      <c r="P57" s="680">
        <v>1</v>
      </c>
      <c r="Q57" s="680">
        <v>0</v>
      </c>
      <c r="R57" s="680">
        <v>0</v>
      </c>
      <c r="S57" s="680">
        <v>0</v>
      </c>
      <c r="T57" s="680">
        <v>0</v>
      </c>
      <c r="U57" s="680">
        <v>0</v>
      </c>
      <c r="V57" s="680">
        <v>0</v>
      </c>
      <c r="W57" s="680">
        <v>0</v>
      </c>
      <c r="X57" s="680">
        <v>0</v>
      </c>
      <c r="Y57" s="680">
        <v>0</v>
      </c>
      <c r="Z57" s="680">
        <v>0</v>
      </c>
      <c r="AA57" s="680">
        <v>0</v>
      </c>
      <c r="AB57" s="680">
        <v>0</v>
      </c>
      <c r="AC57" s="680">
        <v>0</v>
      </c>
      <c r="AD57" s="680">
        <v>0</v>
      </c>
      <c r="AE57" s="680">
        <v>0</v>
      </c>
      <c r="AF57" s="680">
        <v>0</v>
      </c>
      <c r="AG57" s="680">
        <v>0</v>
      </c>
      <c r="AH57" s="680">
        <v>0</v>
      </c>
      <c r="AI57" s="680">
        <v>0</v>
      </c>
      <c r="AJ57" s="680">
        <v>0</v>
      </c>
      <c r="AK57" s="680">
        <v>0</v>
      </c>
      <c r="AL57" s="680">
        <v>0</v>
      </c>
      <c r="AM57" s="680">
        <v>0</v>
      </c>
      <c r="AN57" s="680">
        <v>0</v>
      </c>
      <c r="AO57" s="681">
        <v>0</v>
      </c>
      <c r="AP57" s="619"/>
      <c r="AQ57" s="679">
        <v>0</v>
      </c>
      <c r="AR57" s="680">
        <v>0</v>
      </c>
      <c r="AS57" s="680">
        <v>8633</v>
      </c>
      <c r="AT57" s="680">
        <v>8633</v>
      </c>
      <c r="AU57" s="680">
        <v>8301</v>
      </c>
      <c r="AV57" s="680">
        <v>7032</v>
      </c>
      <c r="AW57" s="680">
        <v>7032</v>
      </c>
      <c r="AX57" s="680">
        <v>7032</v>
      </c>
      <c r="AY57" s="680">
        <v>7032</v>
      </c>
      <c r="AZ57" s="680">
        <v>7027</v>
      </c>
      <c r="BA57" s="680">
        <v>5110</v>
      </c>
      <c r="BB57" s="680">
        <v>5110</v>
      </c>
      <c r="BC57" s="680">
        <v>4646</v>
      </c>
      <c r="BD57" s="680">
        <v>4580</v>
      </c>
      <c r="BE57" s="680">
        <v>4580</v>
      </c>
      <c r="BF57" s="680">
        <v>4561</v>
      </c>
      <c r="BG57" s="680">
        <v>4561</v>
      </c>
      <c r="BH57" s="680">
        <v>4557</v>
      </c>
      <c r="BI57" s="680">
        <v>4416</v>
      </c>
      <c r="BJ57" s="680">
        <v>2592</v>
      </c>
      <c r="BK57" s="680">
        <v>2592</v>
      </c>
      <c r="BL57" s="680">
        <v>2592</v>
      </c>
      <c r="BM57" s="680">
        <v>0</v>
      </c>
      <c r="BN57" s="680">
        <v>0</v>
      </c>
      <c r="BO57" s="680">
        <v>0</v>
      </c>
      <c r="BP57" s="680">
        <v>0</v>
      </c>
      <c r="BQ57" s="680">
        <v>0</v>
      </c>
      <c r="BR57" s="680">
        <v>0</v>
      </c>
      <c r="BS57" s="680">
        <v>0</v>
      </c>
      <c r="BT57" s="681">
        <v>0</v>
      </c>
    </row>
    <row r="58" spans="2:73">
      <c r="B58" s="675" t="s">
        <v>208</v>
      </c>
      <c r="C58" s="675" t="s">
        <v>1017</v>
      </c>
      <c r="D58" s="675" t="s">
        <v>2</v>
      </c>
      <c r="E58" s="675" t="s">
        <v>1018</v>
      </c>
      <c r="F58" s="675" t="s">
        <v>29</v>
      </c>
      <c r="G58" s="675" t="s">
        <v>1019</v>
      </c>
      <c r="H58" s="675">
        <v>2013</v>
      </c>
      <c r="I58" s="630" t="s">
        <v>565</v>
      </c>
      <c r="J58" s="630" t="s">
        <v>581</v>
      </c>
      <c r="K58" s="619"/>
      <c r="L58" s="679"/>
      <c r="M58" s="680"/>
      <c r="N58" s="680">
        <v>0</v>
      </c>
      <c r="O58" s="680">
        <v>0</v>
      </c>
      <c r="P58" s="680">
        <v>0</v>
      </c>
      <c r="Q58" s="680">
        <v>0</v>
      </c>
      <c r="R58" s="680">
        <v>0</v>
      </c>
      <c r="S58" s="680">
        <v>0</v>
      </c>
      <c r="T58" s="680">
        <v>0</v>
      </c>
      <c r="U58" s="680">
        <v>0</v>
      </c>
      <c r="V58" s="680">
        <v>0</v>
      </c>
      <c r="W58" s="680">
        <v>0</v>
      </c>
      <c r="X58" s="680">
        <v>0</v>
      </c>
      <c r="Y58" s="680">
        <v>0</v>
      </c>
      <c r="Z58" s="680">
        <v>0</v>
      </c>
      <c r="AA58" s="680">
        <v>0</v>
      </c>
      <c r="AB58" s="680">
        <v>0</v>
      </c>
      <c r="AC58" s="680">
        <v>0</v>
      </c>
      <c r="AD58" s="680">
        <v>0</v>
      </c>
      <c r="AE58" s="680">
        <v>0</v>
      </c>
      <c r="AF58" s="680">
        <v>0</v>
      </c>
      <c r="AG58" s="680">
        <v>0</v>
      </c>
      <c r="AH58" s="680">
        <v>0</v>
      </c>
      <c r="AI58" s="680">
        <v>0</v>
      </c>
      <c r="AJ58" s="680">
        <v>0</v>
      </c>
      <c r="AK58" s="680">
        <v>0</v>
      </c>
      <c r="AL58" s="680">
        <v>0</v>
      </c>
      <c r="AM58" s="680">
        <v>0</v>
      </c>
      <c r="AN58" s="680">
        <v>0</v>
      </c>
      <c r="AO58" s="681">
        <v>0</v>
      </c>
      <c r="AP58" s="619"/>
      <c r="AQ58" s="679"/>
      <c r="AR58" s="680"/>
      <c r="AS58" s="680">
        <v>369</v>
      </c>
      <c r="AT58" s="680">
        <v>369</v>
      </c>
      <c r="AU58" s="680">
        <v>369</v>
      </c>
      <c r="AV58" s="680">
        <v>369</v>
      </c>
      <c r="AW58" s="680">
        <v>0</v>
      </c>
      <c r="AX58" s="680">
        <v>0</v>
      </c>
      <c r="AY58" s="680">
        <v>0</v>
      </c>
      <c r="AZ58" s="680">
        <v>0</v>
      </c>
      <c r="BA58" s="680">
        <v>0</v>
      </c>
      <c r="BB58" s="680">
        <v>0</v>
      </c>
      <c r="BC58" s="680">
        <v>0</v>
      </c>
      <c r="BD58" s="680">
        <v>0</v>
      </c>
      <c r="BE58" s="680">
        <v>0</v>
      </c>
      <c r="BF58" s="680">
        <v>0</v>
      </c>
      <c r="BG58" s="680">
        <v>0</v>
      </c>
      <c r="BH58" s="680">
        <v>0</v>
      </c>
      <c r="BI58" s="680">
        <v>0</v>
      </c>
      <c r="BJ58" s="680">
        <v>0</v>
      </c>
      <c r="BK58" s="680">
        <v>0</v>
      </c>
      <c r="BL58" s="680">
        <v>0</v>
      </c>
      <c r="BM58" s="680">
        <v>0</v>
      </c>
      <c r="BN58" s="680">
        <v>0</v>
      </c>
      <c r="BO58" s="680">
        <v>0</v>
      </c>
      <c r="BP58" s="680">
        <v>0</v>
      </c>
      <c r="BQ58" s="680">
        <v>0</v>
      </c>
      <c r="BR58" s="680">
        <v>0</v>
      </c>
      <c r="BS58" s="680">
        <v>0</v>
      </c>
      <c r="BT58" s="681">
        <v>0</v>
      </c>
    </row>
    <row r="59" spans="2:73">
      <c r="B59" s="675" t="s">
        <v>208</v>
      </c>
      <c r="C59" s="675" t="s">
        <v>1017</v>
      </c>
      <c r="D59" s="675" t="s">
        <v>1</v>
      </c>
      <c r="E59" s="675" t="s">
        <v>1018</v>
      </c>
      <c r="F59" s="675" t="s">
        <v>29</v>
      </c>
      <c r="G59" s="675" t="s">
        <v>1019</v>
      </c>
      <c r="H59" s="675">
        <v>2013</v>
      </c>
      <c r="I59" s="630" t="s">
        <v>565</v>
      </c>
      <c r="J59" s="630" t="s">
        <v>581</v>
      </c>
      <c r="K59" s="619"/>
      <c r="L59" s="679"/>
      <c r="M59" s="680"/>
      <c r="N59" s="680">
        <v>5</v>
      </c>
      <c r="O59" s="680">
        <v>5</v>
      </c>
      <c r="P59" s="680">
        <v>5</v>
      </c>
      <c r="Q59" s="680">
        <v>4</v>
      </c>
      <c r="R59" s="680">
        <v>3</v>
      </c>
      <c r="S59" s="680">
        <v>0</v>
      </c>
      <c r="T59" s="680">
        <v>0</v>
      </c>
      <c r="U59" s="680">
        <v>0</v>
      </c>
      <c r="V59" s="680">
        <v>0</v>
      </c>
      <c r="W59" s="680">
        <v>0</v>
      </c>
      <c r="X59" s="680">
        <v>0</v>
      </c>
      <c r="Y59" s="680">
        <v>0</v>
      </c>
      <c r="Z59" s="680">
        <v>0</v>
      </c>
      <c r="AA59" s="680">
        <v>0</v>
      </c>
      <c r="AB59" s="680">
        <v>0</v>
      </c>
      <c r="AC59" s="680">
        <v>0</v>
      </c>
      <c r="AD59" s="680">
        <v>0</v>
      </c>
      <c r="AE59" s="680">
        <v>0</v>
      </c>
      <c r="AF59" s="680">
        <v>0</v>
      </c>
      <c r="AG59" s="680">
        <v>0</v>
      </c>
      <c r="AH59" s="680">
        <v>0</v>
      </c>
      <c r="AI59" s="680">
        <v>0</v>
      </c>
      <c r="AJ59" s="680">
        <v>0</v>
      </c>
      <c r="AK59" s="680">
        <v>0</v>
      </c>
      <c r="AL59" s="680">
        <v>0</v>
      </c>
      <c r="AM59" s="680">
        <v>0</v>
      </c>
      <c r="AN59" s="680">
        <v>0</v>
      </c>
      <c r="AO59" s="681">
        <v>0</v>
      </c>
      <c r="AP59" s="619"/>
      <c r="AQ59" s="679"/>
      <c r="AR59" s="680"/>
      <c r="AS59" s="680">
        <v>29515</v>
      </c>
      <c r="AT59" s="680">
        <v>29515</v>
      </c>
      <c r="AU59" s="680">
        <v>29515</v>
      </c>
      <c r="AV59" s="680">
        <v>29412</v>
      </c>
      <c r="AW59" s="680">
        <v>19407</v>
      </c>
      <c r="AX59" s="680">
        <v>0</v>
      </c>
      <c r="AY59" s="680">
        <v>0</v>
      </c>
      <c r="AZ59" s="680">
        <v>0</v>
      </c>
      <c r="BA59" s="680">
        <v>0</v>
      </c>
      <c r="BB59" s="680">
        <v>0</v>
      </c>
      <c r="BC59" s="680">
        <v>0</v>
      </c>
      <c r="BD59" s="680">
        <v>0</v>
      </c>
      <c r="BE59" s="680">
        <v>0</v>
      </c>
      <c r="BF59" s="680">
        <v>0</v>
      </c>
      <c r="BG59" s="680">
        <v>0</v>
      </c>
      <c r="BH59" s="680">
        <v>0</v>
      </c>
      <c r="BI59" s="680">
        <v>0</v>
      </c>
      <c r="BJ59" s="680">
        <v>0</v>
      </c>
      <c r="BK59" s="680">
        <v>0</v>
      </c>
      <c r="BL59" s="680">
        <v>0</v>
      </c>
      <c r="BM59" s="680">
        <v>0</v>
      </c>
      <c r="BN59" s="680">
        <v>0</v>
      </c>
      <c r="BO59" s="680">
        <v>0</v>
      </c>
      <c r="BP59" s="680">
        <v>0</v>
      </c>
      <c r="BQ59" s="680">
        <v>0</v>
      </c>
      <c r="BR59" s="680">
        <v>0</v>
      </c>
      <c r="BS59" s="680">
        <v>0</v>
      </c>
      <c r="BT59" s="681">
        <v>0</v>
      </c>
    </row>
    <row r="60" spans="2:73" ht="15.6">
      <c r="B60" s="675" t="s">
        <v>208</v>
      </c>
      <c r="C60" s="675" t="s">
        <v>1017</v>
      </c>
      <c r="D60" s="675" t="s">
        <v>1031</v>
      </c>
      <c r="E60" s="675" t="s">
        <v>1018</v>
      </c>
      <c r="F60" s="675" t="s">
        <v>29</v>
      </c>
      <c r="G60" s="675" t="s">
        <v>1019</v>
      </c>
      <c r="H60" s="675">
        <v>2013</v>
      </c>
      <c r="I60" s="630" t="s">
        <v>565</v>
      </c>
      <c r="J60" s="630" t="s">
        <v>581</v>
      </c>
      <c r="K60" s="619"/>
      <c r="L60" s="679">
        <v>0</v>
      </c>
      <c r="M60" s="680">
        <v>0</v>
      </c>
      <c r="N60" s="680">
        <v>1</v>
      </c>
      <c r="O60" s="680">
        <v>1</v>
      </c>
      <c r="P60" s="680">
        <v>1</v>
      </c>
      <c r="Q60" s="680">
        <v>1</v>
      </c>
      <c r="R60" s="680">
        <v>1</v>
      </c>
      <c r="S60" s="680">
        <v>1</v>
      </c>
      <c r="T60" s="680">
        <v>1</v>
      </c>
      <c r="U60" s="680">
        <v>1</v>
      </c>
      <c r="V60" s="680">
        <v>1</v>
      </c>
      <c r="W60" s="680">
        <v>1</v>
      </c>
      <c r="X60" s="680">
        <v>1</v>
      </c>
      <c r="Y60" s="680">
        <v>0</v>
      </c>
      <c r="Z60" s="680">
        <v>0</v>
      </c>
      <c r="AA60" s="680">
        <v>0</v>
      </c>
      <c r="AB60" s="680">
        <v>0</v>
      </c>
      <c r="AC60" s="680">
        <v>0</v>
      </c>
      <c r="AD60" s="680">
        <v>0</v>
      </c>
      <c r="AE60" s="680">
        <v>0</v>
      </c>
      <c r="AF60" s="680">
        <v>0</v>
      </c>
      <c r="AG60" s="680">
        <v>0</v>
      </c>
      <c r="AH60" s="680">
        <v>0</v>
      </c>
      <c r="AI60" s="680">
        <v>0</v>
      </c>
      <c r="AJ60" s="680">
        <v>0</v>
      </c>
      <c r="AK60" s="680">
        <v>0</v>
      </c>
      <c r="AL60" s="680">
        <v>0</v>
      </c>
      <c r="AM60" s="680">
        <v>0</v>
      </c>
      <c r="AN60" s="680">
        <v>0</v>
      </c>
      <c r="AO60" s="681">
        <v>0</v>
      </c>
      <c r="AP60" s="619"/>
      <c r="AQ60" s="679">
        <v>0</v>
      </c>
      <c r="AR60" s="680">
        <v>0</v>
      </c>
      <c r="AS60" s="680">
        <v>19244</v>
      </c>
      <c r="AT60" s="680">
        <v>19244</v>
      </c>
      <c r="AU60" s="680">
        <v>18084</v>
      </c>
      <c r="AV60" s="680">
        <v>14127</v>
      </c>
      <c r="AW60" s="680">
        <v>14127</v>
      </c>
      <c r="AX60" s="680">
        <v>14127</v>
      </c>
      <c r="AY60" s="680">
        <v>14127</v>
      </c>
      <c r="AZ60" s="680">
        <v>14111</v>
      </c>
      <c r="BA60" s="680">
        <v>11866</v>
      </c>
      <c r="BB60" s="680">
        <v>11866</v>
      </c>
      <c r="BC60" s="680">
        <v>10325</v>
      </c>
      <c r="BD60" s="680">
        <v>6638</v>
      </c>
      <c r="BE60" s="680">
        <v>6638</v>
      </c>
      <c r="BF60" s="680">
        <v>6288</v>
      </c>
      <c r="BG60" s="680">
        <v>6288</v>
      </c>
      <c r="BH60" s="680">
        <v>6243</v>
      </c>
      <c r="BI60" s="680">
        <v>5389</v>
      </c>
      <c r="BJ60" s="680">
        <v>3163</v>
      </c>
      <c r="BK60" s="680">
        <v>3163</v>
      </c>
      <c r="BL60" s="680">
        <v>3163</v>
      </c>
      <c r="BM60" s="680">
        <v>0</v>
      </c>
      <c r="BN60" s="680">
        <v>0</v>
      </c>
      <c r="BO60" s="680">
        <v>0</v>
      </c>
      <c r="BP60" s="680">
        <v>0</v>
      </c>
      <c r="BQ60" s="680">
        <v>0</v>
      </c>
      <c r="BR60" s="680">
        <v>0</v>
      </c>
      <c r="BS60" s="680">
        <v>0</v>
      </c>
      <c r="BT60" s="681">
        <v>0</v>
      </c>
      <c r="BU60" s="160"/>
    </row>
    <row r="61" spans="2:73">
      <c r="B61" s="675" t="s">
        <v>208</v>
      </c>
      <c r="C61" s="675" t="s">
        <v>1017</v>
      </c>
      <c r="D61" s="675" t="s">
        <v>14</v>
      </c>
      <c r="E61" s="675" t="s">
        <v>1018</v>
      </c>
      <c r="F61" s="675" t="s">
        <v>29</v>
      </c>
      <c r="G61" s="675" t="s">
        <v>1019</v>
      </c>
      <c r="H61" s="675">
        <v>2013</v>
      </c>
      <c r="I61" s="630" t="s">
        <v>565</v>
      </c>
      <c r="J61" s="630" t="s">
        <v>581</v>
      </c>
      <c r="K61" s="619"/>
      <c r="L61" s="679">
        <v>0</v>
      </c>
      <c r="M61" s="680">
        <v>0</v>
      </c>
      <c r="N61" s="680">
        <v>3</v>
      </c>
      <c r="O61" s="680">
        <v>2</v>
      </c>
      <c r="P61" s="680">
        <v>2</v>
      </c>
      <c r="Q61" s="680">
        <v>2</v>
      </c>
      <c r="R61" s="680">
        <v>2</v>
      </c>
      <c r="S61" s="680">
        <v>2</v>
      </c>
      <c r="T61" s="680">
        <v>2</v>
      </c>
      <c r="U61" s="680">
        <v>2</v>
      </c>
      <c r="V61" s="680">
        <v>1</v>
      </c>
      <c r="W61" s="680">
        <v>1</v>
      </c>
      <c r="X61" s="680">
        <v>1</v>
      </c>
      <c r="Y61" s="680">
        <v>1</v>
      </c>
      <c r="Z61" s="680">
        <v>1</v>
      </c>
      <c r="AA61" s="680">
        <v>1</v>
      </c>
      <c r="AB61" s="680">
        <v>0</v>
      </c>
      <c r="AC61" s="680">
        <v>0</v>
      </c>
      <c r="AD61" s="680">
        <v>0</v>
      </c>
      <c r="AE61" s="680">
        <v>0</v>
      </c>
      <c r="AF61" s="680">
        <v>0</v>
      </c>
      <c r="AG61" s="680">
        <v>0</v>
      </c>
      <c r="AH61" s="680">
        <v>0</v>
      </c>
      <c r="AI61" s="680">
        <v>0</v>
      </c>
      <c r="AJ61" s="680">
        <v>0</v>
      </c>
      <c r="AK61" s="680">
        <v>0</v>
      </c>
      <c r="AL61" s="680">
        <v>0</v>
      </c>
      <c r="AM61" s="680">
        <v>0</v>
      </c>
      <c r="AN61" s="680">
        <v>0</v>
      </c>
      <c r="AO61" s="681">
        <v>0</v>
      </c>
      <c r="AP61" s="619"/>
      <c r="AQ61" s="679">
        <v>0</v>
      </c>
      <c r="AR61" s="680">
        <v>0</v>
      </c>
      <c r="AS61" s="680">
        <v>33346</v>
      </c>
      <c r="AT61" s="680">
        <v>32640</v>
      </c>
      <c r="AU61" s="680">
        <v>32576</v>
      </c>
      <c r="AV61" s="680">
        <v>28665</v>
      </c>
      <c r="AW61" s="680">
        <v>26535</v>
      </c>
      <c r="AX61" s="680">
        <v>24836</v>
      </c>
      <c r="AY61" s="680">
        <v>23393</v>
      </c>
      <c r="AZ61" s="680">
        <v>23393</v>
      </c>
      <c r="BA61" s="680">
        <v>8695</v>
      </c>
      <c r="BB61" s="680">
        <v>8695</v>
      </c>
      <c r="BC61" s="680">
        <v>5906</v>
      </c>
      <c r="BD61" s="680">
        <v>5906</v>
      </c>
      <c r="BE61" s="680">
        <v>4560</v>
      </c>
      <c r="BF61" s="680">
        <v>4560</v>
      </c>
      <c r="BG61" s="680">
        <v>1867</v>
      </c>
      <c r="BH61" s="680">
        <v>631</v>
      </c>
      <c r="BI61" s="680">
        <v>631</v>
      </c>
      <c r="BJ61" s="680">
        <v>631</v>
      </c>
      <c r="BK61" s="680">
        <v>631</v>
      </c>
      <c r="BL61" s="680">
        <v>631</v>
      </c>
      <c r="BM61" s="680">
        <v>631</v>
      </c>
      <c r="BN61" s="680">
        <v>0</v>
      </c>
      <c r="BO61" s="680">
        <v>0</v>
      </c>
      <c r="BP61" s="680">
        <v>0</v>
      </c>
      <c r="BQ61" s="680">
        <v>0</v>
      </c>
      <c r="BR61" s="680">
        <v>0</v>
      </c>
      <c r="BS61" s="680">
        <v>0</v>
      </c>
      <c r="BT61" s="681">
        <v>0</v>
      </c>
    </row>
    <row r="62" spans="2:73">
      <c r="B62" s="675" t="s">
        <v>208</v>
      </c>
      <c r="C62" s="675" t="s">
        <v>1017</v>
      </c>
      <c r="D62" s="675" t="s">
        <v>1032</v>
      </c>
      <c r="E62" s="675" t="s">
        <v>1018</v>
      </c>
      <c r="F62" s="675" t="s">
        <v>29</v>
      </c>
      <c r="G62" s="675" t="s">
        <v>1019</v>
      </c>
      <c r="H62" s="675">
        <v>2013</v>
      </c>
      <c r="I62" s="630" t="s">
        <v>565</v>
      </c>
      <c r="J62" s="630" t="s">
        <v>581</v>
      </c>
      <c r="K62" s="619"/>
      <c r="L62" s="679"/>
      <c r="M62" s="680"/>
      <c r="N62" s="680">
        <v>25</v>
      </c>
      <c r="O62" s="680">
        <v>25</v>
      </c>
      <c r="P62" s="680">
        <v>25</v>
      </c>
      <c r="Q62" s="680">
        <v>25</v>
      </c>
      <c r="R62" s="680">
        <v>25</v>
      </c>
      <c r="S62" s="680">
        <v>25</v>
      </c>
      <c r="T62" s="680">
        <v>25</v>
      </c>
      <c r="U62" s="680">
        <v>25</v>
      </c>
      <c r="V62" s="680">
        <v>25</v>
      </c>
      <c r="W62" s="680">
        <v>25</v>
      </c>
      <c r="X62" s="680">
        <v>25</v>
      </c>
      <c r="Y62" s="680">
        <v>25</v>
      </c>
      <c r="Z62" s="680">
        <v>25</v>
      </c>
      <c r="AA62" s="680">
        <v>25</v>
      </c>
      <c r="AB62" s="680">
        <v>25</v>
      </c>
      <c r="AC62" s="680">
        <v>25</v>
      </c>
      <c r="AD62" s="680">
        <v>25</v>
      </c>
      <c r="AE62" s="680">
        <v>25</v>
      </c>
      <c r="AF62" s="680">
        <v>24</v>
      </c>
      <c r="AG62" s="680">
        <v>0</v>
      </c>
      <c r="AH62" s="680">
        <v>0</v>
      </c>
      <c r="AI62" s="680">
        <v>0</v>
      </c>
      <c r="AJ62" s="680">
        <v>0</v>
      </c>
      <c r="AK62" s="680">
        <v>0</v>
      </c>
      <c r="AL62" s="680">
        <v>0</v>
      </c>
      <c r="AM62" s="680">
        <v>0</v>
      </c>
      <c r="AN62" s="680">
        <v>0</v>
      </c>
      <c r="AO62" s="681">
        <v>0</v>
      </c>
      <c r="AP62" s="619"/>
      <c r="AQ62" s="679"/>
      <c r="AR62" s="680"/>
      <c r="AS62" s="680">
        <v>47984</v>
      </c>
      <c r="AT62" s="680">
        <v>47984</v>
      </c>
      <c r="AU62" s="680">
        <v>47984</v>
      </c>
      <c r="AV62" s="680">
        <v>47984</v>
      </c>
      <c r="AW62" s="680">
        <v>47984</v>
      </c>
      <c r="AX62" s="680">
        <v>47984</v>
      </c>
      <c r="AY62" s="680">
        <v>47984</v>
      </c>
      <c r="AZ62" s="680">
        <v>47984</v>
      </c>
      <c r="BA62" s="680">
        <v>47984</v>
      </c>
      <c r="BB62" s="680">
        <v>47984</v>
      </c>
      <c r="BC62" s="680">
        <v>47984</v>
      </c>
      <c r="BD62" s="680">
        <v>47984</v>
      </c>
      <c r="BE62" s="680">
        <v>47984</v>
      </c>
      <c r="BF62" s="680">
        <v>47984</v>
      </c>
      <c r="BG62" s="680">
        <v>47984</v>
      </c>
      <c r="BH62" s="680">
        <v>47984</v>
      </c>
      <c r="BI62" s="680">
        <v>47984</v>
      </c>
      <c r="BJ62" s="680">
        <v>47984</v>
      </c>
      <c r="BK62" s="680">
        <v>46971</v>
      </c>
      <c r="BL62" s="680">
        <v>0</v>
      </c>
      <c r="BM62" s="680">
        <v>0</v>
      </c>
      <c r="BN62" s="680">
        <v>0</v>
      </c>
      <c r="BO62" s="680">
        <v>0</v>
      </c>
      <c r="BP62" s="680">
        <v>0</v>
      </c>
      <c r="BQ62" s="680">
        <v>0</v>
      </c>
      <c r="BR62" s="680">
        <v>0</v>
      </c>
      <c r="BS62" s="680">
        <v>0</v>
      </c>
      <c r="BT62" s="681">
        <v>0</v>
      </c>
    </row>
    <row r="63" spans="2:73">
      <c r="B63" s="675" t="s">
        <v>1016</v>
      </c>
      <c r="C63" s="675" t="s">
        <v>1017</v>
      </c>
      <c r="D63" s="675" t="s">
        <v>1032</v>
      </c>
      <c r="E63" s="675" t="s">
        <v>1018</v>
      </c>
      <c r="F63" s="675" t="s">
        <v>29</v>
      </c>
      <c r="G63" s="675" t="s">
        <v>1019</v>
      </c>
      <c r="H63" s="675">
        <v>2012</v>
      </c>
      <c r="I63" s="630" t="s">
        <v>565</v>
      </c>
      <c r="J63" s="630" t="s">
        <v>574</v>
      </c>
      <c r="K63" s="619"/>
      <c r="L63" s="679"/>
      <c r="M63" s="680">
        <v>1</v>
      </c>
      <c r="N63" s="680">
        <v>1</v>
      </c>
      <c r="O63" s="680">
        <v>1</v>
      </c>
      <c r="P63" s="680">
        <v>1</v>
      </c>
      <c r="Q63" s="680">
        <v>1</v>
      </c>
      <c r="R63" s="680">
        <v>1</v>
      </c>
      <c r="S63" s="680">
        <v>1</v>
      </c>
      <c r="T63" s="680">
        <v>1</v>
      </c>
      <c r="U63" s="680">
        <v>1</v>
      </c>
      <c r="V63" s="680">
        <v>1</v>
      </c>
      <c r="W63" s="680">
        <v>1</v>
      </c>
      <c r="X63" s="680">
        <v>1</v>
      </c>
      <c r="Y63" s="680">
        <v>1</v>
      </c>
      <c r="Z63" s="680">
        <v>1</v>
      </c>
      <c r="AA63" s="680">
        <v>1</v>
      </c>
      <c r="AB63" s="680">
        <v>1</v>
      </c>
      <c r="AC63" s="680">
        <v>1</v>
      </c>
      <c r="AD63" s="680">
        <v>1</v>
      </c>
      <c r="AE63" s="680">
        <v>1</v>
      </c>
      <c r="AF63" s="680">
        <v>1</v>
      </c>
      <c r="AG63" s="680">
        <v>0</v>
      </c>
      <c r="AH63" s="680">
        <v>0</v>
      </c>
      <c r="AI63" s="680">
        <v>0</v>
      </c>
      <c r="AJ63" s="680">
        <v>0</v>
      </c>
      <c r="AK63" s="680">
        <v>0</v>
      </c>
      <c r="AL63" s="680">
        <v>0</v>
      </c>
      <c r="AM63" s="680">
        <v>0</v>
      </c>
      <c r="AN63" s="680">
        <v>0</v>
      </c>
      <c r="AO63" s="681">
        <v>0</v>
      </c>
      <c r="AP63" s="619"/>
      <c r="AQ63" s="679"/>
      <c r="AR63" s="680">
        <v>1847</v>
      </c>
      <c r="AS63" s="680">
        <v>1847</v>
      </c>
      <c r="AT63" s="680">
        <v>1847</v>
      </c>
      <c r="AU63" s="680">
        <v>1847</v>
      </c>
      <c r="AV63" s="680">
        <v>1847</v>
      </c>
      <c r="AW63" s="680">
        <v>1847</v>
      </c>
      <c r="AX63" s="680">
        <v>1847</v>
      </c>
      <c r="AY63" s="680">
        <v>1847</v>
      </c>
      <c r="AZ63" s="680">
        <v>1847</v>
      </c>
      <c r="BA63" s="680">
        <v>1847</v>
      </c>
      <c r="BB63" s="680">
        <v>1847</v>
      </c>
      <c r="BC63" s="680">
        <v>1847</v>
      </c>
      <c r="BD63" s="680">
        <v>1847</v>
      </c>
      <c r="BE63" s="680">
        <v>1847</v>
      </c>
      <c r="BF63" s="680">
        <v>1847</v>
      </c>
      <c r="BG63" s="680">
        <v>1847</v>
      </c>
      <c r="BH63" s="680">
        <v>1847</v>
      </c>
      <c r="BI63" s="680">
        <v>1847</v>
      </c>
      <c r="BJ63" s="680">
        <v>1655</v>
      </c>
      <c r="BK63" s="680">
        <v>0</v>
      </c>
      <c r="BL63" s="680">
        <v>0</v>
      </c>
      <c r="BM63" s="680">
        <v>0</v>
      </c>
      <c r="BN63" s="680">
        <v>0</v>
      </c>
      <c r="BO63" s="680">
        <v>0</v>
      </c>
      <c r="BP63" s="680">
        <v>0</v>
      </c>
      <c r="BQ63" s="680">
        <v>0</v>
      </c>
      <c r="BR63" s="680">
        <v>0</v>
      </c>
      <c r="BS63" s="680">
        <v>0</v>
      </c>
      <c r="BT63" s="681">
        <v>0</v>
      </c>
    </row>
    <row r="64" spans="2:73">
      <c r="B64" s="675" t="s">
        <v>1033</v>
      </c>
      <c r="C64" s="675" t="s">
        <v>1024</v>
      </c>
      <c r="D64" s="675" t="s">
        <v>1034</v>
      </c>
      <c r="E64" s="675" t="s">
        <v>1018</v>
      </c>
      <c r="F64" s="675" t="s">
        <v>1024</v>
      </c>
      <c r="G64" s="675" t="s">
        <v>1023</v>
      </c>
      <c r="H64" s="675">
        <v>2013</v>
      </c>
      <c r="I64" s="630" t="s">
        <v>565</v>
      </c>
      <c r="J64" s="630" t="s">
        <v>581</v>
      </c>
      <c r="K64" s="619"/>
      <c r="L64" s="679"/>
      <c r="M64" s="680"/>
      <c r="N64" s="680">
        <v>150</v>
      </c>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v>5795</v>
      </c>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t="s">
        <v>208</v>
      </c>
      <c r="C65" s="675" t="s">
        <v>1017</v>
      </c>
      <c r="D65" s="675" t="s">
        <v>1</v>
      </c>
      <c r="E65" s="675" t="s">
        <v>1018</v>
      </c>
      <c r="F65" s="675" t="s">
        <v>29</v>
      </c>
      <c r="G65" s="675" t="s">
        <v>1019</v>
      </c>
      <c r="H65" s="675">
        <v>2013</v>
      </c>
      <c r="I65" s="630" t="s">
        <v>565</v>
      </c>
      <c r="J65" s="630" t="s">
        <v>581</v>
      </c>
      <c r="K65" s="619"/>
      <c r="L65" s="679">
        <v>0</v>
      </c>
      <c r="M65" s="680">
        <v>0</v>
      </c>
      <c r="N65" s="680">
        <v>0</v>
      </c>
      <c r="O65" s="680">
        <v>0</v>
      </c>
      <c r="P65" s="680">
        <v>0</v>
      </c>
      <c r="Q65" s="680">
        <v>0</v>
      </c>
      <c r="R65" s="680">
        <v>0</v>
      </c>
      <c r="S65" s="680">
        <v>0</v>
      </c>
      <c r="T65" s="680">
        <v>0</v>
      </c>
      <c r="U65" s="680">
        <v>0</v>
      </c>
      <c r="V65" s="680">
        <v>0</v>
      </c>
      <c r="W65" s="680">
        <v>0</v>
      </c>
      <c r="X65" s="680">
        <v>0</v>
      </c>
      <c r="Y65" s="680">
        <v>0</v>
      </c>
      <c r="Z65" s="680">
        <v>0</v>
      </c>
      <c r="AA65" s="680">
        <v>0</v>
      </c>
      <c r="AB65" s="680">
        <v>0</v>
      </c>
      <c r="AC65" s="680">
        <v>0</v>
      </c>
      <c r="AD65" s="680">
        <v>0</v>
      </c>
      <c r="AE65" s="680">
        <v>0</v>
      </c>
      <c r="AF65" s="680">
        <v>0</v>
      </c>
      <c r="AG65" s="680">
        <v>0</v>
      </c>
      <c r="AH65" s="680">
        <v>0</v>
      </c>
      <c r="AI65" s="680">
        <v>0</v>
      </c>
      <c r="AJ65" s="680">
        <v>0</v>
      </c>
      <c r="AK65" s="680">
        <v>0</v>
      </c>
      <c r="AL65" s="680">
        <v>0</v>
      </c>
      <c r="AM65" s="680">
        <v>0</v>
      </c>
      <c r="AN65" s="680">
        <v>0</v>
      </c>
      <c r="AO65" s="681">
        <v>0</v>
      </c>
      <c r="AP65" s="619"/>
      <c r="AQ65" s="679">
        <v>0</v>
      </c>
      <c r="AR65" s="680">
        <v>0</v>
      </c>
      <c r="AS65" s="680">
        <v>7</v>
      </c>
      <c r="AT65" s="680">
        <v>7</v>
      </c>
      <c r="AU65" s="680">
        <v>7</v>
      </c>
      <c r="AV65" s="680">
        <v>7</v>
      </c>
      <c r="AW65" s="680">
        <v>4</v>
      </c>
      <c r="AX65" s="680">
        <v>0</v>
      </c>
      <c r="AY65" s="680">
        <v>0</v>
      </c>
      <c r="AZ65" s="680">
        <v>0</v>
      </c>
      <c r="BA65" s="680">
        <v>0</v>
      </c>
      <c r="BB65" s="680">
        <v>0</v>
      </c>
      <c r="BC65" s="680">
        <v>0</v>
      </c>
      <c r="BD65" s="680">
        <v>0</v>
      </c>
      <c r="BE65" s="680">
        <v>0</v>
      </c>
      <c r="BF65" s="680">
        <v>0</v>
      </c>
      <c r="BG65" s="680">
        <v>0</v>
      </c>
      <c r="BH65" s="680">
        <v>0</v>
      </c>
      <c r="BI65" s="680">
        <v>0</v>
      </c>
      <c r="BJ65" s="680">
        <v>0</v>
      </c>
      <c r="BK65" s="680">
        <v>0</v>
      </c>
      <c r="BL65" s="680">
        <v>0</v>
      </c>
      <c r="BM65" s="680">
        <v>0</v>
      </c>
      <c r="BN65" s="680">
        <v>0</v>
      </c>
      <c r="BO65" s="680">
        <v>0</v>
      </c>
      <c r="BP65" s="680">
        <v>0</v>
      </c>
      <c r="BQ65" s="680">
        <v>0</v>
      </c>
      <c r="BR65" s="680">
        <v>0</v>
      </c>
      <c r="BS65" s="680">
        <v>0</v>
      </c>
      <c r="BT65" s="681">
        <v>0</v>
      </c>
    </row>
    <row r="66" spans="2:73">
      <c r="B66" s="675" t="s">
        <v>1016</v>
      </c>
      <c r="C66" s="675" t="s">
        <v>1017</v>
      </c>
      <c r="D66" s="675" t="s">
        <v>1032</v>
      </c>
      <c r="E66" s="675" t="s">
        <v>1018</v>
      </c>
      <c r="F66" s="675" t="s">
        <v>29</v>
      </c>
      <c r="G66" s="675" t="s">
        <v>1019</v>
      </c>
      <c r="H66" s="675">
        <v>2012</v>
      </c>
      <c r="I66" s="630" t="s">
        <v>565</v>
      </c>
      <c r="J66" s="630" t="s">
        <v>574</v>
      </c>
      <c r="K66" s="619"/>
      <c r="L66" s="679">
        <v>0</v>
      </c>
      <c r="M66" s="680">
        <v>0</v>
      </c>
      <c r="N66" s="680">
        <v>0</v>
      </c>
      <c r="O66" s="680">
        <v>0</v>
      </c>
      <c r="P66" s="680">
        <v>0</v>
      </c>
      <c r="Q66" s="680">
        <v>0</v>
      </c>
      <c r="R66" s="680">
        <v>0</v>
      </c>
      <c r="S66" s="680">
        <v>0</v>
      </c>
      <c r="T66" s="680">
        <v>0</v>
      </c>
      <c r="U66" s="680">
        <v>0</v>
      </c>
      <c r="V66" s="680">
        <v>0</v>
      </c>
      <c r="W66" s="680">
        <v>0</v>
      </c>
      <c r="X66" s="680">
        <v>0</v>
      </c>
      <c r="Y66" s="680">
        <v>0</v>
      </c>
      <c r="Z66" s="680">
        <v>0</v>
      </c>
      <c r="AA66" s="680">
        <v>0</v>
      </c>
      <c r="AB66" s="680">
        <v>0</v>
      </c>
      <c r="AC66" s="680">
        <v>0</v>
      </c>
      <c r="AD66" s="680">
        <v>0</v>
      </c>
      <c r="AE66" s="680">
        <v>0</v>
      </c>
      <c r="AF66" s="680">
        <v>0</v>
      </c>
      <c r="AG66" s="680">
        <v>0</v>
      </c>
      <c r="AH66" s="680">
        <v>0</v>
      </c>
      <c r="AI66" s="680">
        <v>0</v>
      </c>
      <c r="AJ66" s="680">
        <v>0</v>
      </c>
      <c r="AK66" s="680">
        <v>0</v>
      </c>
      <c r="AL66" s="680">
        <v>0</v>
      </c>
      <c r="AM66" s="680">
        <v>0</v>
      </c>
      <c r="AN66" s="680">
        <v>0</v>
      </c>
      <c r="AO66" s="681">
        <v>0</v>
      </c>
      <c r="AP66" s="619"/>
      <c r="AQ66" s="679">
        <v>0</v>
      </c>
      <c r="AR66" s="680">
        <v>9</v>
      </c>
      <c r="AS66" s="680">
        <v>9</v>
      </c>
      <c r="AT66" s="680">
        <v>9</v>
      </c>
      <c r="AU66" s="680">
        <v>9</v>
      </c>
      <c r="AV66" s="680">
        <v>9</v>
      </c>
      <c r="AW66" s="680">
        <v>9</v>
      </c>
      <c r="AX66" s="680">
        <v>9</v>
      </c>
      <c r="AY66" s="680">
        <v>9</v>
      </c>
      <c r="AZ66" s="680">
        <v>9</v>
      </c>
      <c r="BA66" s="680">
        <v>9</v>
      </c>
      <c r="BB66" s="680">
        <v>9</v>
      </c>
      <c r="BC66" s="680">
        <v>9</v>
      </c>
      <c r="BD66" s="680">
        <v>9</v>
      </c>
      <c r="BE66" s="680">
        <v>9</v>
      </c>
      <c r="BF66" s="680">
        <v>9</v>
      </c>
      <c r="BG66" s="680">
        <v>9</v>
      </c>
      <c r="BH66" s="680">
        <v>9</v>
      </c>
      <c r="BI66" s="680">
        <v>9</v>
      </c>
      <c r="BJ66" s="680">
        <v>9</v>
      </c>
      <c r="BK66" s="680">
        <v>0</v>
      </c>
      <c r="BL66" s="680">
        <v>0</v>
      </c>
      <c r="BM66" s="680">
        <v>0</v>
      </c>
      <c r="BN66" s="680">
        <v>0</v>
      </c>
      <c r="BO66" s="680">
        <v>0</v>
      </c>
      <c r="BP66" s="680">
        <v>0</v>
      </c>
      <c r="BQ66" s="680">
        <v>0</v>
      </c>
      <c r="BR66" s="680">
        <v>0</v>
      </c>
      <c r="BS66" s="680">
        <v>0</v>
      </c>
      <c r="BT66" s="681">
        <v>0</v>
      </c>
    </row>
    <row r="67" spans="2:73">
      <c r="B67" s="675" t="s">
        <v>1016</v>
      </c>
      <c r="C67" s="675" t="s">
        <v>1020</v>
      </c>
      <c r="D67" s="675" t="s">
        <v>21</v>
      </c>
      <c r="E67" s="675" t="s">
        <v>1018</v>
      </c>
      <c r="F67" s="675" t="s">
        <v>1035</v>
      </c>
      <c r="G67" s="675" t="s">
        <v>1019</v>
      </c>
      <c r="H67" s="675">
        <v>2014</v>
      </c>
      <c r="I67" s="630" t="s">
        <v>566</v>
      </c>
      <c r="J67" s="630" t="s">
        <v>581</v>
      </c>
      <c r="K67" s="619"/>
      <c r="L67" s="679">
        <v>0</v>
      </c>
      <c r="M67" s="680">
        <v>0</v>
      </c>
      <c r="N67" s="680">
        <v>0</v>
      </c>
      <c r="O67" s="680">
        <v>74</v>
      </c>
      <c r="P67" s="680">
        <v>73</v>
      </c>
      <c r="Q67" s="680">
        <v>53</v>
      </c>
      <c r="R67" s="680">
        <v>32</v>
      </c>
      <c r="S67" s="680">
        <v>32</v>
      </c>
      <c r="T67" s="680">
        <v>32</v>
      </c>
      <c r="U67" s="680">
        <v>32</v>
      </c>
      <c r="V67" s="680">
        <v>32</v>
      </c>
      <c r="W67" s="680">
        <v>32</v>
      </c>
      <c r="X67" s="680">
        <v>32</v>
      </c>
      <c r="Y67" s="680">
        <v>31</v>
      </c>
      <c r="Z67" s="680">
        <v>7</v>
      </c>
      <c r="AA67" s="680">
        <v>0</v>
      </c>
      <c r="AB67" s="680">
        <v>0</v>
      </c>
      <c r="AC67" s="680">
        <v>0</v>
      </c>
      <c r="AD67" s="680">
        <v>0</v>
      </c>
      <c r="AE67" s="680">
        <v>0</v>
      </c>
      <c r="AF67" s="680">
        <v>0</v>
      </c>
      <c r="AG67" s="680">
        <v>0</v>
      </c>
      <c r="AH67" s="680">
        <v>0</v>
      </c>
      <c r="AI67" s="680">
        <v>0</v>
      </c>
      <c r="AJ67" s="680">
        <v>0</v>
      </c>
      <c r="AK67" s="680">
        <v>0</v>
      </c>
      <c r="AL67" s="680">
        <v>0</v>
      </c>
      <c r="AM67" s="680">
        <v>0</v>
      </c>
      <c r="AN67" s="680">
        <v>0</v>
      </c>
      <c r="AO67" s="681">
        <v>0</v>
      </c>
      <c r="AP67" s="619"/>
      <c r="AQ67" s="679">
        <v>0</v>
      </c>
      <c r="AR67" s="680">
        <v>0</v>
      </c>
      <c r="AS67" s="680">
        <v>0</v>
      </c>
      <c r="AT67" s="680">
        <v>269177</v>
      </c>
      <c r="AU67" s="680">
        <v>266582</v>
      </c>
      <c r="AV67" s="680">
        <v>188926</v>
      </c>
      <c r="AW67" s="680">
        <v>121104</v>
      </c>
      <c r="AX67" s="680">
        <v>121104</v>
      </c>
      <c r="AY67" s="680">
        <v>121104</v>
      </c>
      <c r="AZ67" s="680">
        <v>121104</v>
      </c>
      <c r="BA67" s="680">
        <v>120961</v>
      </c>
      <c r="BB67" s="680">
        <v>120961</v>
      </c>
      <c r="BC67" s="680">
        <v>120961</v>
      </c>
      <c r="BD67" s="680">
        <v>115797</v>
      </c>
      <c r="BE67" s="680">
        <v>23848</v>
      </c>
      <c r="BF67" s="680">
        <v>0</v>
      </c>
      <c r="BG67" s="680">
        <v>0</v>
      </c>
      <c r="BH67" s="680">
        <v>0</v>
      </c>
      <c r="BI67" s="680">
        <v>0</v>
      </c>
      <c r="BJ67" s="680">
        <v>0</v>
      </c>
      <c r="BK67" s="680">
        <v>0</v>
      </c>
      <c r="BL67" s="680">
        <v>0</v>
      </c>
      <c r="BM67" s="680">
        <v>0</v>
      </c>
      <c r="BN67" s="680">
        <v>0</v>
      </c>
      <c r="BO67" s="680">
        <v>0</v>
      </c>
      <c r="BP67" s="680">
        <v>0</v>
      </c>
      <c r="BQ67" s="680">
        <v>0</v>
      </c>
      <c r="BR67" s="680">
        <v>0</v>
      </c>
      <c r="BS67" s="680">
        <v>0</v>
      </c>
      <c r="BT67" s="681">
        <v>0</v>
      </c>
    </row>
    <row r="68" spans="2:73">
      <c r="B68" s="675" t="s">
        <v>208</v>
      </c>
      <c r="C68" s="675" t="s">
        <v>1020</v>
      </c>
      <c r="D68" s="675" t="s">
        <v>22</v>
      </c>
      <c r="E68" s="675" t="s">
        <v>1018</v>
      </c>
      <c r="F68" s="675" t="s">
        <v>1035</v>
      </c>
      <c r="G68" s="675" t="s">
        <v>1019</v>
      </c>
      <c r="H68" s="675">
        <v>2012</v>
      </c>
      <c r="I68" s="630" t="s">
        <v>566</v>
      </c>
      <c r="J68" s="630" t="s">
        <v>574</v>
      </c>
      <c r="K68" s="619"/>
      <c r="L68" s="679">
        <v>0</v>
      </c>
      <c r="M68" s="680">
        <v>0</v>
      </c>
      <c r="N68" s="680">
        <v>0</v>
      </c>
      <c r="O68" s="680">
        <v>0</v>
      </c>
      <c r="P68" s="680">
        <v>0</v>
      </c>
      <c r="Q68" s="680">
        <v>0</v>
      </c>
      <c r="R68" s="680">
        <v>0</v>
      </c>
      <c r="S68" s="680">
        <v>0</v>
      </c>
      <c r="T68" s="680">
        <v>0</v>
      </c>
      <c r="U68" s="680">
        <v>0</v>
      </c>
      <c r="V68" s="680">
        <v>0</v>
      </c>
      <c r="W68" s="680">
        <v>0</v>
      </c>
      <c r="X68" s="680">
        <v>0</v>
      </c>
      <c r="Y68" s="680">
        <v>0</v>
      </c>
      <c r="Z68" s="680">
        <v>0</v>
      </c>
      <c r="AA68" s="680">
        <v>0</v>
      </c>
      <c r="AB68" s="680">
        <v>0</v>
      </c>
      <c r="AC68" s="680">
        <v>0</v>
      </c>
      <c r="AD68" s="680">
        <v>0</v>
      </c>
      <c r="AE68" s="680">
        <v>0</v>
      </c>
      <c r="AF68" s="680">
        <v>0</v>
      </c>
      <c r="AG68" s="680">
        <v>0</v>
      </c>
      <c r="AH68" s="680">
        <v>0</v>
      </c>
      <c r="AI68" s="680">
        <v>0</v>
      </c>
      <c r="AJ68" s="680">
        <v>0</v>
      </c>
      <c r="AK68" s="680">
        <v>0</v>
      </c>
      <c r="AL68" s="680">
        <v>0</v>
      </c>
      <c r="AM68" s="680">
        <v>0</v>
      </c>
      <c r="AN68" s="680">
        <v>0</v>
      </c>
      <c r="AO68" s="681">
        <v>0</v>
      </c>
      <c r="AP68" s="619"/>
      <c r="AQ68" s="679">
        <v>0</v>
      </c>
      <c r="AR68" s="680">
        <v>0</v>
      </c>
      <c r="AS68" s="680">
        <v>0</v>
      </c>
      <c r="AT68" s="680">
        <v>0</v>
      </c>
      <c r="AU68" s="680">
        <v>0</v>
      </c>
      <c r="AV68" s="680">
        <v>0</v>
      </c>
      <c r="AW68" s="680">
        <v>0</v>
      </c>
      <c r="AX68" s="680">
        <v>0</v>
      </c>
      <c r="AY68" s="680">
        <v>0</v>
      </c>
      <c r="AZ68" s="680">
        <v>0</v>
      </c>
      <c r="BA68" s="680">
        <v>0</v>
      </c>
      <c r="BB68" s="680">
        <v>0</v>
      </c>
      <c r="BC68" s="680">
        <v>0</v>
      </c>
      <c r="BD68" s="680">
        <v>0</v>
      </c>
      <c r="BE68" s="680">
        <v>0</v>
      </c>
      <c r="BF68" s="680">
        <v>0</v>
      </c>
      <c r="BG68" s="680">
        <v>0</v>
      </c>
      <c r="BH68" s="680">
        <v>0</v>
      </c>
      <c r="BI68" s="680">
        <v>0</v>
      </c>
      <c r="BJ68" s="680">
        <v>0</v>
      </c>
      <c r="BK68" s="680">
        <v>0</v>
      </c>
      <c r="BL68" s="680">
        <v>0</v>
      </c>
      <c r="BM68" s="680">
        <v>0</v>
      </c>
      <c r="BN68" s="680">
        <v>0</v>
      </c>
      <c r="BO68" s="680">
        <v>0</v>
      </c>
      <c r="BP68" s="680">
        <v>0</v>
      </c>
      <c r="BQ68" s="680">
        <v>0</v>
      </c>
      <c r="BR68" s="680">
        <v>0</v>
      </c>
      <c r="BS68" s="680">
        <v>0</v>
      </c>
      <c r="BT68" s="681">
        <v>0</v>
      </c>
    </row>
    <row r="69" spans="2:73">
      <c r="B69" s="675" t="s">
        <v>208</v>
      </c>
      <c r="C69" s="675" t="s">
        <v>1020</v>
      </c>
      <c r="D69" s="675" t="s">
        <v>22</v>
      </c>
      <c r="E69" s="675" t="s">
        <v>1018</v>
      </c>
      <c r="F69" s="675" t="s">
        <v>1035</v>
      </c>
      <c r="G69" s="675" t="s">
        <v>1019</v>
      </c>
      <c r="H69" s="675">
        <v>2013</v>
      </c>
      <c r="I69" s="630" t="s">
        <v>566</v>
      </c>
      <c r="J69" s="630" t="s">
        <v>574</v>
      </c>
      <c r="K69" s="619"/>
      <c r="L69" s="679">
        <v>0</v>
      </c>
      <c r="M69" s="680">
        <v>0</v>
      </c>
      <c r="N69" s="680">
        <v>1</v>
      </c>
      <c r="O69" s="680">
        <v>1</v>
      </c>
      <c r="P69" s="680">
        <v>1</v>
      </c>
      <c r="Q69" s="680">
        <v>1</v>
      </c>
      <c r="R69" s="680">
        <v>1</v>
      </c>
      <c r="S69" s="680">
        <v>1</v>
      </c>
      <c r="T69" s="680">
        <v>1</v>
      </c>
      <c r="U69" s="680">
        <v>1</v>
      </c>
      <c r="V69" s="680">
        <v>1</v>
      </c>
      <c r="W69" s="680">
        <v>1</v>
      </c>
      <c r="X69" s="680">
        <v>0</v>
      </c>
      <c r="Y69" s="680">
        <v>0</v>
      </c>
      <c r="Z69" s="680">
        <v>0</v>
      </c>
      <c r="AA69" s="680">
        <v>0</v>
      </c>
      <c r="AB69" s="680">
        <v>0</v>
      </c>
      <c r="AC69" s="680">
        <v>0</v>
      </c>
      <c r="AD69" s="680">
        <v>0</v>
      </c>
      <c r="AE69" s="680">
        <v>0</v>
      </c>
      <c r="AF69" s="680">
        <v>0</v>
      </c>
      <c r="AG69" s="680">
        <v>0</v>
      </c>
      <c r="AH69" s="680">
        <v>0</v>
      </c>
      <c r="AI69" s="680">
        <v>0</v>
      </c>
      <c r="AJ69" s="680">
        <v>0</v>
      </c>
      <c r="AK69" s="680">
        <v>0</v>
      </c>
      <c r="AL69" s="680">
        <v>0</v>
      </c>
      <c r="AM69" s="680">
        <v>0</v>
      </c>
      <c r="AN69" s="680">
        <v>0</v>
      </c>
      <c r="AO69" s="681">
        <v>0</v>
      </c>
      <c r="AP69" s="619"/>
      <c r="AQ69" s="679">
        <v>0</v>
      </c>
      <c r="AR69" s="680">
        <v>0</v>
      </c>
      <c r="AS69" s="680">
        <v>6860</v>
      </c>
      <c r="AT69" s="680">
        <v>6860</v>
      </c>
      <c r="AU69" s="680">
        <v>6860</v>
      </c>
      <c r="AV69" s="680">
        <v>6860</v>
      </c>
      <c r="AW69" s="680">
        <v>6860</v>
      </c>
      <c r="AX69" s="680">
        <v>6448</v>
      </c>
      <c r="AY69" s="680">
        <v>6448</v>
      </c>
      <c r="AZ69" s="680">
        <v>6448</v>
      </c>
      <c r="BA69" s="680">
        <v>6448</v>
      </c>
      <c r="BB69" s="680">
        <v>3445</v>
      </c>
      <c r="BC69" s="680">
        <v>0</v>
      </c>
      <c r="BD69" s="680">
        <v>0</v>
      </c>
      <c r="BE69" s="680">
        <v>0</v>
      </c>
      <c r="BF69" s="680">
        <v>0</v>
      </c>
      <c r="BG69" s="680">
        <v>0</v>
      </c>
      <c r="BH69" s="680">
        <v>0</v>
      </c>
      <c r="BI69" s="680">
        <v>0</v>
      </c>
      <c r="BJ69" s="680">
        <v>0</v>
      </c>
      <c r="BK69" s="680">
        <v>0</v>
      </c>
      <c r="BL69" s="680">
        <v>0</v>
      </c>
      <c r="BM69" s="680">
        <v>0</v>
      </c>
      <c r="BN69" s="680">
        <v>0</v>
      </c>
      <c r="BO69" s="680">
        <v>0</v>
      </c>
      <c r="BP69" s="680">
        <v>0</v>
      </c>
      <c r="BQ69" s="680">
        <v>0</v>
      </c>
      <c r="BR69" s="680">
        <v>0</v>
      </c>
      <c r="BS69" s="680">
        <v>0</v>
      </c>
      <c r="BT69" s="681">
        <v>0</v>
      </c>
    </row>
    <row r="70" spans="2:73">
      <c r="B70" s="675" t="s">
        <v>208</v>
      </c>
      <c r="C70" s="675" t="s">
        <v>1020</v>
      </c>
      <c r="D70" s="675" t="s">
        <v>22</v>
      </c>
      <c r="E70" s="675" t="s">
        <v>1018</v>
      </c>
      <c r="F70" s="675" t="s">
        <v>1035</v>
      </c>
      <c r="G70" s="675" t="s">
        <v>1019</v>
      </c>
      <c r="H70" s="675">
        <v>2014</v>
      </c>
      <c r="I70" s="630" t="s">
        <v>566</v>
      </c>
      <c r="J70" s="630" t="s">
        <v>581</v>
      </c>
      <c r="K70" s="619"/>
      <c r="L70" s="679">
        <v>0</v>
      </c>
      <c r="M70" s="680">
        <v>0</v>
      </c>
      <c r="N70" s="680">
        <v>0</v>
      </c>
      <c r="O70" s="680">
        <v>39</v>
      </c>
      <c r="P70" s="680">
        <v>39</v>
      </c>
      <c r="Q70" s="680">
        <v>39</v>
      </c>
      <c r="R70" s="680">
        <v>39</v>
      </c>
      <c r="S70" s="680">
        <v>39</v>
      </c>
      <c r="T70" s="680">
        <v>39</v>
      </c>
      <c r="U70" s="680">
        <v>38</v>
      </c>
      <c r="V70" s="680">
        <v>38</v>
      </c>
      <c r="W70" s="680">
        <v>38</v>
      </c>
      <c r="X70" s="680">
        <v>34</v>
      </c>
      <c r="Y70" s="680">
        <v>30</v>
      </c>
      <c r="Z70" s="680">
        <v>30</v>
      </c>
      <c r="AA70" s="680">
        <v>27</v>
      </c>
      <c r="AB70" s="680">
        <v>27</v>
      </c>
      <c r="AC70" s="680">
        <v>27</v>
      </c>
      <c r="AD70" s="680">
        <v>22</v>
      </c>
      <c r="AE70" s="680">
        <v>2</v>
      </c>
      <c r="AF70" s="680">
        <v>2</v>
      </c>
      <c r="AG70" s="680">
        <v>2</v>
      </c>
      <c r="AH70" s="680">
        <v>2</v>
      </c>
      <c r="AI70" s="680">
        <v>0</v>
      </c>
      <c r="AJ70" s="680">
        <v>0</v>
      </c>
      <c r="AK70" s="680">
        <v>0</v>
      </c>
      <c r="AL70" s="680">
        <v>0</v>
      </c>
      <c r="AM70" s="680">
        <v>0</v>
      </c>
      <c r="AN70" s="680">
        <v>0</v>
      </c>
      <c r="AO70" s="681">
        <v>0</v>
      </c>
      <c r="AP70" s="619"/>
      <c r="AQ70" s="679">
        <v>0</v>
      </c>
      <c r="AR70" s="680">
        <v>0</v>
      </c>
      <c r="AS70" s="680">
        <v>0</v>
      </c>
      <c r="AT70" s="680">
        <v>517820</v>
      </c>
      <c r="AU70" s="680">
        <v>517820</v>
      </c>
      <c r="AV70" s="680">
        <v>517820</v>
      </c>
      <c r="AW70" s="680">
        <v>517820</v>
      </c>
      <c r="AX70" s="680">
        <v>517820</v>
      </c>
      <c r="AY70" s="680">
        <v>517820</v>
      </c>
      <c r="AZ70" s="680">
        <v>513839</v>
      </c>
      <c r="BA70" s="680">
        <v>513839</v>
      </c>
      <c r="BB70" s="680">
        <v>425035</v>
      </c>
      <c r="BC70" s="680">
        <v>383735</v>
      </c>
      <c r="BD70" s="680">
        <v>302817</v>
      </c>
      <c r="BE70" s="680">
        <v>217048</v>
      </c>
      <c r="BF70" s="680">
        <v>193804</v>
      </c>
      <c r="BG70" s="680">
        <v>193804</v>
      </c>
      <c r="BH70" s="680">
        <v>193804</v>
      </c>
      <c r="BI70" s="680">
        <v>153649</v>
      </c>
      <c r="BJ70" s="680">
        <v>6794</v>
      </c>
      <c r="BK70" s="680">
        <v>6794</v>
      </c>
      <c r="BL70" s="680">
        <v>6794</v>
      </c>
      <c r="BM70" s="680">
        <v>6794</v>
      </c>
      <c r="BN70" s="680">
        <v>0</v>
      </c>
      <c r="BO70" s="680">
        <v>0</v>
      </c>
      <c r="BP70" s="680">
        <v>0</v>
      </c>
      <c r="BQ70" s="680">
        <v>0</v>
      </c>
      <c r="BR70" s="680">
        <v>0</v>
      </c>
      <c r="BS70" s="680">
        <v>0</v>
      </c>
      <c r="BT70" s="681">
        <v>0</v>
      </c>
    </row>
    <row r="71" spans="2:73">
      <c r="B71" s="675" t="s">
        <v>208</v>
      </c>
      <c r="C71" s="675" t="s">
        <v>1017</v>
      </c>
      <c r="D71" s="675" t="s">
        <v>2</v>
      </c>
      <c r="E71" s="675" t="s">
        <v>1018</v>
      </c>
      <c r="F71" s="675" t="s">
        <v>29</v>
      </c>
      <c r="G71" s="675" t="s">
        <v>1019</v>
      </c>
      <c r="H71" s="675">
        <v>2014</v>
      </c>
      <c r="I71" s="630" t="s">
        <v>566</v>
      </c>
      <c r="J71" s="630" t="s">
        <v>581</v>
      </c>
      <c r="K71" s="619"/>
      <c r="L71" s="679">
        <v>0</v>
      </c>
      <c r="M71" s="680">
        <v>0</v>
      </c>
      <c r="N71" s="680">
        <v>0</v>
      </c>
      <c r="O71" s="680">
        <v>0</v>
      </c>
      <c r="P71" s="680">
        <v>0</v>
      </c>
      <c r="Q71" s="680">
        <v>0</v>
      </c>
      <c r="R71" s="680">
        <v>0</v>
      </c>
      <c r="S71" s="680">
        <v>0</v>
      </c>
      <c r="T71" s="680">
        <v>0</v>
      </c>
      <c r="U71" s="680">
        <v>0</v>
      </c>
      <c r="V71" s="680">
        <v>0</v>
      </c>
      <c r="W71" s="680">
        <v>0</v>
      </c>
      <c r="X71" s="680">
        <v>0</v>
      </c>
      <c r="Y71" s="680">
        <v>0</v>
      </c>
      <c r="Z71" s="680">
        <v>0</v>
      </c>
      <c r="AA71" s="680">
        <v>0</v>
      </c>
      <c r="AB71" s="680">
        <v>0</v>
      </c>
      <c r="AC71" s="680">
        <v>0</v>
      </c>
      <c r="AD71" s="680">
        <v>0</v>
      </c>
      <c r="AE71" s="680">
        <v>0</v>
      </c>
      <c r="AF71" s="680">
        <v>0</v>
      </c>
      <c r="AG71" s="680">
        <v>0</v>
      </c>
      <c r="AH71" s="680">
        <v>0</v>
      </c>
      <c r="AI71" s="680">
        <v>0</v>
      </c>
      <c r="AJ71" s="680">
        <v>0</v>
      </c>
      <c r="AK71" s="680">
        <v>0</v>
      </c>
      <c r="AL71" s="680">
        <v>0</v>
      </c>
      <c r="AM71" s="680">
        <v>0</v>
      </c>
      <c r="AN71" s="680">
        <v>0</v>
      </c>
      <c r="AO71" s="681">
        <v>0</v>
      </c>
      <c r="AP71" s="619"/>
      <c r="AQ71" s="682">
        <v>0</v>
      </c>
      <c r="AR71" s="683">
        <v>0</v>
      </c>
      <c r="AS71" s="683">
        <v>0</v>
      </c>
      <c r="AT71" s="683">
        <v>739</v>
      </c>
      <c r="AU71" s="683">
        <v>739</v>
      </c>
      <c r="AV71" s="683">
        <v>739</v>
      </c>
      <c r="AW71" s="683">
        <v>739</v>
      </c>
      <c r="AX71" s="683">
        <v>0</v>
      </c>
      <c r="AY71" s="683">
        <v>0</v>
      </c>
      <c r="AZ71" s="683">
        <v>0</v>
      </c>
      <c r="BA71" s="683">
        <v>0</v>
      </c>
      <c r="BB71" s="683">
        <v>0</v>
      </c>
      <c r="BC71" s="683">
        <v>0</v>
      </c>
      <c r="BD71" s="683">
        <v>0</v>
      </c>
      <c r="BE71" s="683">
        <v>0</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4">
        <v>0</v>
      </c>
    </row>
    <row r="72" spans="2:73">
      <c r="B72" s="675" t="s">
        <v>208</v>
      </c>
      <c r="C72" s="675" t="s">
        <v>1017</v>
      </c>
      <c r="D72" s="675" t="s">
        <v>1</v>
      </c>
      <c r="E72" s="675" t="s">
        <v>1018</v>
      </c>
      <c r="F72" s="675" t="s">
        <v>29</v>
      </c>
      <c r="G72" s="675" t="s">
        <v>1019</v>
      </c>
      <c r="H72" s="675">
        <v>2014</v>
      </c>
      <c r="I72" s="630" t="s">
        <v>566</v>
      </c>
      <c r="J72" s="630" t="s">
        <v>581</v>
      </c>
      <c r="K72" s="619"/>
      <c r="L72" s="679">
        <v>0</v>
      </c>
      <c r="M72" s="680">
        <v>0</v>
      </c>
      <c r="N72" s="680">
        <v>0</v>
      </c>
      <c r="O72" s="680">
        <v>0</v>
      </c>
      <c r="P72" s="680">
        <v>0</v>
      </c>
      <c r="Q72" s="680">
        <v>0</v>
      </c>
      <c r="R72" s="680">
        <v>0</v>
      </c>
      <c r="S72" s="680">
        <v>0</v>
      </c>
      <c r="T72" s="680">
        <v>0</v>
      </c>
      <c r="U72" s="680">
        <v>0</v>
      </c>
      <c r="V72" s="680">
        <v>0</v>
      </c>
      <c r="W72" s="680">
        <v>0</v>
      </c>
      <c r="X72" s="680">
        <v>0</v>
      </c>
      <c r="Y72" s="680">
        <v>0</v>
      </c>
      <c r="Z72" s="680">
        <v>0</v>
      </c>
      <c r="AA72" s="680">
        <v>0</v>
      </c>
      <c r="AB72" s="680">
        <v>0</v>
      </c>
      <c r="AC72" s="680">
        <v>0</v>
      </c>
      <c r="AD72" s="680">
        <v>0</v>
      </c>
      <c r="AE72" s="680">
        <v>0</v>
      </c>
      <c r="AF72" s="680">
        <v>0</v>
      </c>
      <c r="AG72" s="680">
        <v>0</v>
      </c>
      <c r="AH72" s="680">
        <v>0</v>
      </c>
      <c r="AI72" s="680">
        <v>0</v>
      </c>
      <c r="AJ72" s="680">
        <v>0</v>
      </c>
      <c r="AK72" s="680">
        <v>0</v>
      </c>
      <c r="AL72" s="680">
        <v>0</v>
      </c>
      <c r="AM72" s="680">
        <v>0</v>
      </c>
      <c r="AN72" s="680">
        <v>0</v>
      </c>
      <c r="AO72" s="681">
        <v>0</v>
      </c>
      <c r="AP72" s="619"/>
      <c r="AQ72" s="676">
        <v>0</v>
      </c>
      <c r="AR72" s="677">
        <v>0</v>
      </c>
      <c r="AS72" s="677">
        <v>0</v>
      </c>
      <c r="AT72" s="677">
        <v>313</v>
      </c>
      <c r="AU72" s="677">
        <v>313</v>
      </c>
      <c r="AV72" s="677">
        <v>313</v>
      </c>
      <c r="AW72" s="677">
        <v>0</v>
      </c>
      <c r="AX72" s="677">
        <v>0</v>
      </c>
      <c r="AY72" s="677">
        <v>0</v>
      </c>
      <c r="AZ72" s="677">
        <v>0</v>
      </c>
      <c r="BA72" s="677">
        <v>0</v>
      </c>
      <c r="BB72" s="677">
        <v>0</v>
      </c>
      <c r="BC72" s="677">
        <v>0</v>
      </c>
      <c r="BD72" s="677">
        <v>0</v>
      </c>
      <c r="BE72" s="677">
        <v>0</v>
      </c>
      <c r="BF72" s="677">
        <v>0</v>
      </c>
      <c r="BG72" s="677">
        <v>0</v>
      </c>
      <c r="BH72" s="677">
        <v>0</v>
      </c>
      <c r="BI72" s="677">
        <v>0</v>
      </c>
      <c r="BJ72" s="677">
        <v>0</v>
      </c>
      <c r="BK72" s="677">
        <v>0</v>
      </c>
      <c r="BL72" s="677">
        <v>0</v>
      </c>
      <c r="BM72" s="677">
        <v>0</v>
      </c>
      <c r="BN72" s="677">
        <v>0</v>
      </c>
      <c r="BO72" s="677">
        <v>0</v>
      </c>
      <c r="BP72" s="677">
        <v>0</v>
      </c>
      <c r="BQ72" s="677">
        <v>0</v>
      </c>
      <c r="BR72" s="677">
        <v>0</v>
      </c>
      <c r="BS72" s="677">
        <v>0</v>
      </c>
      <c r="BT72" s="678">
        <v>0</v>
      </c>
    </row>
    <row r="73" spans="2:73">
      <c r="B73" s="675" t="s">
        <v>208</v>
      </c>
      <c r="C73" s="675" t="s">
        <v>1017</v>
      </c>
      <c r="D73" s="675" t="s">
        <v>1</v>
      </c>
      <c r="E73" s="675" t="s">
        <v>1018</v>
      </c>
      <c r="F73" s="675" t="s">
        <v>29</v>
      </c>
      <c r="G73" s="675" t="s">
        <v>1019</v>
      </c>
      <c r="H73" s="675">
        <v>2014</v>
      </c>
      <c r="I73" s="630" t="s">
        <v>566</v>
      </c>
      <c r="J73" s="630" t="s">
        <v>581</v>
      </c>
      <c r="K73" s="619"/>
      <c r="L73" s="679">
        <v>0</v>
      </c>
      <c r="M73" s="680">
        <v>0</v>
      </c>
      <c r="N73" s="680">
        <v>0</v>
      </c>
      <c r="O73" s="680">
        <v>1</v>
      </c>
      <c r="P73" s="680">
        <v>1</v>
      </c>
      <c r="Q73" s="680">
        <v>1</v>
      </c>
      <c r="R73" s="680">
        <v>1</v>
      </c>
      <c r="S73" s="680">
        <v>0</v>
      </c>
      <c r="T73" s="680">
        <v>0</v>
      </c>
      <c r="U73" s="680">
        <v>0</v>
      </c>
      <c r="V73" s="680">
        <v>0</v>
      </c>
      <c r="W73" s="680">
        <v>0</v>
      </c>
      <c r="X73" s="680">
        <v>0</v>
      </c>
      <c r="Y73" s="680">
        <v>0</v>
      </c>
      <c r="Z73" s="680">
        <v>0</v>
      </c>
      <c r="AA73" s="680">
        <v>0</v>
      </c>
      <c r="AB73" s="680">
        <v>0</v>
      </c>
      <c r="AC73" s="680">
        <v>0</v>
      </c>
      <c r="AD73" s="680">
        <v>0</v>
      </c>
      <c r="AE73" s="680">
        <v>0</v>
      </c>
      <c r="AF73" s="680">
        <v>0</v>
      </c>
      <c r="AG73" s="680">
        <v>0</v>
      </c>
      <c r="AH73" s="680">
        <v>0</v>
      </c>
      <c r="AI73" s="680">
        <v>0</v>
      </c>
      <c r="AJ73" s="680">
        <v>0</v>
      </c>
      <c r="AK73" s="680">
        <v>0</v>
      </c>
      <c r="AL73" s="680">
        <v>0</v>
      </c>
      <c r="AM73" s="680">
        <v>0</v>
      </c>
      <c r="AN73" s="680">
        <v>0</v>
      </c>
      <c r="AO73" s="681">
        <v>0</v>
      </c>
      <c r="AP73" s="619"/>
      <c r="AQ73" s="679">
        <v>0</v>
      </c>
      <c r="AR73" s="680">
        <v>0</v>
      </c>
      <c r="AS73" s="680">
        <v>0</v>
      </c>
      <c r="AT73" s="680">
        <v>1894</v>
      </c>
      <c r="AU73" s="680">
        <v>1894</v>
      </c>
      <c r="AV73" s="680">
        <v>1894</v>
      </c>
      <c r="AW73" s="680">
        <v>1894</v>
      </c>
      <c r="AX73" s="680">
        <v>0</v>
      </c>
      <c r="AY73" s="680">
        <v>0</v>
      </c>
      <c r="AZ73" s="680">
        <v>0</v>
      </c>
      <c r="BA73" s="680">
        <v>0</v>
      </c>
      <c r="BB73" s="680">
        <v>0</v>
      </c>
      <c r="BC73" s="680">
        <v>0</v>
      </c>
      <c r="BD73" s="680">
        <v>0</v>
      </c>
      <c r="BE73" s="680">
        <v>0</v>
      </c>
      <c r="BF73" s="680">
        <v>0</v>
      </c>
      <c r="BG73" s="680">
        <v>0</v>
      </c>
      <c r="BH73" s="680">
        <v>0</v>
      </c>
      <c r="BI73" s="680">
        <v>0</v>
      </c>
      <c r="BJ73" s="680">
        <v>0</v>
      </c>
      <c r="BK73" s="680">
        <v>0</v>
      </c>
      <c r="BL73" s="680">
        <v>0</v>
      </c>
      <c r="BM73" s="680">
        <v>0</v>
      </c>
      <c r="BN73" s="680">
        <v>0</v>
      </c>
      <c r="BO73" s="680">
        <v>0</v>
      </c>
      <c r="BP73" s="680">
        <v>0</v>
      </c>
      <c r="BQ73" s="680">
        <v>0</v>
      </c>
      <c r="BR73" s="680">
        <v>0</v>
      </c>
      <c r="BS73" s="680">
        <v>0</v>
      </c>
      <c r="BT73" s="681">
        <v>0</v>
      </c>
    </row>
    <row r="74" spans="2:73">
      <c r="B74" s="675" t="s">
        <v>208</v>
      </c>
      <c r="C74" s="675" t="s">
        <v>1017</v>
      </c>
      <c r="D74" s="675" t="s">
        <v>1</v>
      </c>
      <c r="E74" s="675" t="s">
        <v>1018</v>
      </c>
      <c r="F74" s="675" t="s">
        <v>29</v>
      </c>
      <c r="G74" s="675" t="s">
        <v>1019</v>
      </c>
      <c r="H74" s="675">
        <v>2014</v>
      </c>
      <c r="I74" s="630" t="s">
        <v>566</v>
      </c>
      <c r="J74" s="630" t="s">
        <v>581</v>
      </c>
      <c r="K74" s="619"/>
      <c r="L74" s="679">
        <v>0</v>
      </c>
      <c r="M74" s="680">
        <v>0</v>
      </c>
      <c r="N74" s="680">
        <v>0</v>
      </c>
      <c r="O74" s="680">
        <v>2</v>
      </c>
      <c r="P74" s="680">
        <v>2</v>
      </c>
      <c r="Q74" s="680">
        <v>2</v>
      </c>
      <c r="R74" s="680">
        <v>2</v>
      </c>
      <c r="S74" s="680">
        <v>0</v>
      </c>
      <c r="T74" s="680">
        <v>0</v>
      </c>
      <c r="U74" s="680">
        <v>0</v>
      </c>
      <c r="V74" s="680">
        <v>0</v>
      </c>
      <c r="W74" s="680">
        <v>0</v>
      </c>
      <c r="X74" s="680">
        <v>0</v>
      </c>
      <c r="Y74" s="680">
        <v>0</v>
      </c>
      <c r="Z74" s="680">
        <v>0</v>
      </c>
      <c r="AA74" s="680">
        <v>0</v>
      </c>
      <c r="AB74" s="680">
        <v>0</v>
      </c>
      <c r="AC74" s="680">
        <v>0</v>
      </c>
      <c r="AD74" s="680">
        <v>0</v>
      </c>
      <c r="AE74" s="680">
        <v>0</v>
      </c>
      <c r="AF74" s="680">
        <v>0</v>
      </c>
      <c r="AG74" s="680">
        <v>0</v>
      </c>
      <c r="AH74" s="680">
        <v>0</v>
      </c>
      <c r="AI74" s="680">
        <v>0</v>
      </c>
      <c r="AJ74" s="680">
        <v>0</v>
      </c>
      <c r="AK74" s="680">
        <v>0</v>
      </c>
      <c r="AL74" s="680">
        <v>0</v>
      </c>
      <c r="AM74" s="680">
        <v>0</v>
      </c>
      <c r="AN74" s="680">
        <v>0</v>
      </c>
      <c r="AO74" s="681">
        <v>0</v>
      </c>
      <c r="AP74" s="619"/>
      <c r="AQ74" s="679">
        <v>0</v>
      </c>
      <c r="AR74" s="680">
        <v>0</v>
      </c>
      <c r="AS74" s="680">
        <v>0</v>
      </c>
      <c r="AT74" s="680">
        <v>15129</v>
      </c>
      <c r="AU74" s="680">
        <v>15129</v>
      </c>
      <c r="AV74" s="680">
        <v>15129</v>
      </c>
      <c r="AW74" s="680">
        <v>15129</v>
      </c>
      <c r="AX74" s="680">
        <v>0</v>
      </c>
      <c r="AY74" s="680">
        <v>0</v>
      </c>
      <c r="AZ74" s="680">
        <v>0</v>
      </c>
      <c r="BA74" s="680">
        <v>0</v>
      </c>
      <c r="BB74" s="680">
        <v>0</v>
      </c>
      <c r="BC74" s="680">
        <v>0</v>
      </c>
      <c r="BD74" s="680">
        <v>0</v>
      </c>
      <c r="BE74" s="680">
        <v>0</v>
      </c>
      <c r="BF74" s="680">
        <v>0</v>
      </c>
      <c r="BG74" s="680">
        <v>0</v>
      </c>
      <c r="BH74" s="680">
        <v>0</v>
      </c>
      <c r="BI74" s="680">
        <v>0</v>
      </c>
      <c r="BJ74" s="680">
        <v>0</v>
      </c>
      <c r="BK74" s="680">
        <v>0</v>
      </c>
      <c r="BL74" s="680">
        <v>0</v>
      </c>
      <c r="BM74" s="680">
        <v>0</v>
      </c>
      <c r="BN74" s="680">
        <v>0</v>
      </c>
      <c r="BO74" s="680">
        <v>0</v>
      </c>
      <c r="BP74" s="680">
        <v>0</v>
      </c>
      <c r="BQ74" s="680">
        <v>0</v>
      </c>
      <c r="BR74" s="680">
        <v>0</v>
      </c>
      <c r="BS74" s="680">
        <v>0</v>
      </c>
      <c r="BT74" s="681">
        <v>0</v>
      </c>
    </row>
    <row r="75" spans="2:73">
      <c r="B75" s="675" t="s">
        <v>208</v>
      </c>
      <c r="C75" s="675" t="s">
        <v>1017</v>
      </c>
      <c r="D75" s="675" t="s">
        <v>1</v>
      </c>
      <c r="E75" s="675" t="s">
        <v>1018</v>
      </c>
      <c r="F75" s="675" t="s">
        <v>29</v>
      </c>
      <c r="G75" s="675" t="s">
        <v>1019</v>
      </c>
      <c r="H75" s="675">
        <v>2014</v>
      </c>
      <c r="I75" s="630" t="s">
        <v>566</v>
      </c>
      <c r="J75" s="630" t="s">
        <v>581</v>
      </c>
      <c r="K75" s="619"/>
      <c r="L75" s="679">
        <v>0</v>
      </c>
      <c r="M75" s="680">
        <v>0</v>
      </c>
      <c r="N75" s="680">
        <v>0</v>
      </c>
      <c r="O75" s="680">
        <v>3</v>
      </c>
      <c r="P75" s="680">
        <v>3</v>
      </c>
      <c r="Q75" s="680">
        <v>3</v>
      </c>
      <c r="R75" s="680">
        <v>3</v>
      </c>
      <c r="S75" s="680">
        <v>3</v>
      </c>
      <c r="T75" s="680">
        <v>0</v>
      </c>
      <c r="U75" s="680">
        <v>0</v>
      </c>
      <c r="V75" s="680">
        <v>0</v>
      </c>
      <c r="W75" s="680">
        <v>0</v>
      </c>
      <c r="X75" s="680">
        <v>0</v>
      </c>
      <c r="Y75" s="680">
        <v>0</v>
      </c>
      <c r="Z75" s="680">
        <v>0</v>
      </c>
      <c r="AA75" s="680">
        <v>0</v>
      </c>
      <c r="AB75" s="680">
        <v>0</v>
      </c>
      <c r="AC75" s="680">
        <v>0</v>
      </c>
      <c r="AD75" s="680">
        <v>0</v>
      </c>
      <c r="AE75" s="680">
        <v>0</v>
      </c>
      <c r="AF75" s="680">
        <v>0</v>
      </c>
      <c r="AG75" s="680">
        <v>0</v>
      </c>
      <c r="AH75" s="680">
        <v>0</v>
      </c>
      <c r="AI75" s="680">
        <v>0</v>
      </c>
      <c r="AJ75" s="680">
        <v>0</v>
      </c>
      <c r="AK75" s="680">
        <v>0</v>
      </c>
      <c r="AL75" s="680">
        <v>0</v>
      </c>
      <c r="AM75" s="680">
        <v>0</v>
      </c>
      <c r="AN75" s="680">
        <v>0</v>
      </c>
      <c r="AO75" s="681">
        <v>0</v>
      </c>
      <c r="AP75" s="619"/>
      <c r="AQ75" s="679">
        <v>0</v>
      </c>
      <c r="AR75" s="680">
        <v>0</v>
      </c>
      <c r="AS75" s="680">
        <v>0</v>
      </c>
      <c r="AT75" s="680">
        <v>20007</v>
      </c>
      <c r="AU75" s="680">
        <v>20007</v>
      </c>
      <c r="AV75" s="680">
        <v>20007</v>
      </c>
      <c r="AW75" s="680">
        <v>20007</v>
      </c>
      <c r="AX75" s="680">
        <v>20007</v>
      </c>
      <c r="AY75" s="680">
        <v>0</v>
      </c>
      <c r="AZ75" s="680">
        <v>0</v>
      </c>
      <c r="BA75" s="680">
        <v>0</v>
      </c>
      <c r="BB75" s="680">
        <v>0</v>
      </c>
      <c r="BC75" s="680">
        <v>0</v>
      </c>
      <c r="BD75" s="680">
        <v>0</v>
      </c>
      <c r="BE75" s="680">
        <v>0</v>
      </c>
      <c r="BF75" s="680">
        <v>0</v>
      </c>
      <c r="BG75" s="680">
        <v>0</v>
      </c>
      <c r="BH75" s="680">
        <v>0</v>
      </c>
      <c r="BI75" s="680">
        <v>0</v>
      </c>
      <c r="BJ75" s="680">
        <v>0</v>
      </c>
      <c r="BK75" s="680">
        <v>0</v>
      </c>
      <c r="BL75" s="680">
        <v>0</v>
      </c>
      <c r="BM75" s="680">
        <v>0</v>
      </c>
      <c r="BN75" s="680">
        <v>0</v>
      </c>
      <c r="BO75" s="680">
        <v>0</v>
      </c>
      <c r="BP75" s="680">
        <v>0</v>
      </c>
      <c r="BQ75" s="680">
        <v>0</v>
      </c>
      <c r="BR75" s="680">
        <v>0</v>
      </c>
      <c r="BS75" s="680">
        <v>0</v>
      </c>
      <c r="BT75" s="681">
        <v>0</v>
      </c>
    </row>
    <row r="76" spans="2:73">
      <c r="B76" s="675" t="s">
        <v>208</v>
      </c>
      <c r="C76" s="675" t="s">
        <v>1017</v>
      </c>
      <c r="D76" s="675" t="s">
        <v>5</v>
      </c>
      <c r="E76" s="675" t="s">
        <v>1018</v>
      </c>
      <c r="F76" s="675" t="s">
        <v>29</v>
      </c>
      <c r="G76" s="675" t="s">
        <v>1019</v>
      </c>
      <c r="H76" s="675">
        <v>2014</v>
      </c>
      <c r="I76" s="630" t="s">
        <v>566</v>
      </c>
      <c r="J76" s="630" t="s">
        <v>581</v>
      </c>
      <c r="K76" s="619"/>
      <c r="L76" s="679">
        <v>0</v>
      </c>
      <c r="M76" s="680">
        <v>0</v>
      </c>
      <c r="N76" s="680">
        <v>0</v>
      </c>
      <c r="O76" s="680">
        <v>9</v>
      </c>
      <c r="P76" s="680">
        <v>8</v>
      </c>
      <c r="Q76" s="680">
        <v>7</v>
      </c>
      <c r="R76" s="680">
        <v>7</v>
      </c>
      <c r="S76" s="680">
        <v>7</v>
      </c>
      <c r="T76" s="680">
        <v>7</v>
      </c>
      <c r="U76" s="680">
        <v>7</v>
      </c>
      <c r="V76" s="680">
        <v>7</v>
      </c>
      <c r="W76" s="680">
        <v>7</v>
      </c>
      <c r="X76" s="680">
        <v>7</v>
      </c>
      <c r="Y76" s="680">
        <v>6</v>
      </c>
      <c r="Z76" s="680">
        <v>5</v>
      </c>
      <c r="AA76" s="680">
        <v>5</v>
      </c>
      <c r="AB76" s="680">
        <v>5</v>
      </c>
      <c r="AC76" s="680">
        <v>5</v>
      </c>
      <c r="AD76" s="680">
        <v>5</v>
      </c>
      <c r="AE76" s="680">
        <v>4</v>
      </c>
      <c r="AF76" s="680">
        <v>4</v>
      </c>
      <c r="AG76" s="680">
        <v>4</v>
      </c>
      <c r="AH76" s="680">
        <v>4</v>
      </c>
      <c r="AI76" s="680">
        <v>0</v>
      </c>
      <c r="AJ76" s="680">
        <v>0</v>
      </c>
      <c r="AK76" s="680">
        <v>0</v>
      </c>
      <c r="AL76" s="680">
        <v>0</v>
      </c>
      <c r="AM76" s="680">
        <v>0</v>
      </c>
      <c r="AN76" s="680">
        <v>0</v>
      </c>
      <c r="AO76" s="681">
        <v>0</v>
      </c>
      <c r="AP76" s="619"/>
      <c r="AQ76" s="679">
        <v>0</v>
      </c>
      <c r="AR76" s="680">
        <v>0</v>
      </c>
      <c r="AS76" s="680">
        <v>0</v>
      </c>
      <c r="AT76" s="680">
        <v>137667</v>
      </c>
      <c r="AU76" s="680">
        <v>119425</v>
      </c>
      <c r="AV76" s="680">
        <v>109918</v>
      </c>
      <c r="AW76" s="680">
        <v>109918</v>
      </c>
      <c r="AX76" s="680">
        <v>109918</v>
      </c>
      <c r="AY76" s="680">
        <v>109918</v>
      </c>
      <c r="AZ76" s="680">
        <v>109918</v>
      </c>
      <c r="BA76" s="680">
        <v>109870</v>
      </c>
      <c r="BB76" s="680">
        <v>109870</v>
      </c>
      <c r="BC76" s="680">
        <v>102185</v>
      </c>
      <c r="BD76" s="680">
        <v>99344</v>
      </c>
      <c r="BE76" s="680">
        <v>84006</v>
      </c>
      <c r="BF76" s="680">
        <v>84006</v>
      </c>
      <c r="BG76" s="680">
        <v>82803</v>
      </c>
      <c r="BH76" s="680">
        <v>82803</v>
      </c>
      <c r="BI76" s="680">
        <v>82686</v>
      </c>
      <c r="BJ76" s="680">
        <v>67218</v>
      </c>
      <c r="BK76" s="680">
        <v>67218</v>
      </c>
      <c r="BL76" s="680">
        <v>67218</v>
      </c>
      <c r="BM76" s="680">
        <v>67218</v>
      </c>
      <c r="BN76" s="680">
        <v>0</v>
      </c>
      <c r="BO76" s="680">
        <v>0</v>
      </c>
      <c r="BP76" s="680">
        <v>0</v>
      </c>
      <c r="BQ76" s="680">
        <v>0</v>
      </c>
      <c r="BR76" s="680">
        <v>0</v>
      </c>
      <c r="BS76" s="680">
        <v>0</v>
      </c>
      <c r="BT76" s="681">
        <v>0</v>
      </c>
    </row>
    <row r="77" spans="2:73">
      <c r="B77" s="675" t="s">
        <v>208</v>
      </c>
      <c r="C77" s="675" t="s">
        <v>1017</v>
      </c>
      <c r="D77" s="675" t="s">
        <v>4</v>
      </c>
      <c r="E77" s="675" t="s">
        <v>1018</v>
      </c>
      <c r="F77" s="675" t="s">
        <v>29</v>
      </c>
      <c r="G77" s="675" t="s">
        <v>1019</v>
      </c>
      <c r="H77" s="675">
        <v>2013</v>
      </c>
      <c r="I77" s="630" t="s">
        <v>566</v>
      </c>
      <c r="J77" s="630" t="s">
        <v>574</v>
      </c>
      <c r="K77" s="619"/>
      <c r="L77" s="679">
        <v>0</v>
      </c>
      <c r="M77" s="680">
        <v>0</v>
      </c>
      <c r="N77" s="680">
        <v>0</v>
      </c>
      <c r="O77" s="680">
        <v>0</v>
      </c>
      <c r="P77" s="680">
        <v>0</v>
      </c>
      <c r="Q77" s="680">
        <v>0</v>
      </c>
      <c r="R77" s="680">
        <v>0</v>
      </c>
      <c r="S77" s="680">
        <v>0</v>
      </c>
      <c r="T77" s="680">
        <v>0</v>
      </c>
      <c r="U77" s="680">
        <v>0</v>
      </c>
      <c r="V77" s="680">
        <v>0</v>
      </c>
      <c r="W77" s="680">
        <v>0</v>
      </c>
      <c r="X77" s="680">
        <v>0</v>
      </c>
      <c r="Y77" s="680">
        <v>0</v>
      </c>
      <c r="Z77" s="680">
        <v>0</v>
      </c>
      <c r="AA77" s="680">
        <v>0</v>
      </c>
      <c r="AB77" s="680">
        <v>0</v>
      </c>
      <c r="AC77" s="680">
        <v>0</v>
      </c>
      <c r="AD77" s="680">
        <v>0</v>
      </c>
      <c r="AE77" s="680">
        <v>0</v>
      </c>
      <c r="AF77" s="680">
        <v>0</v>
      </c>
      <c r="AG77" s="680">
        <v>0</v>
      </c>
      <c r="AH77" s="680">
        <v>0</v>
      </c>
      <c r="AI77" s="680">
        <v>0</v>
      </c>
      <c r="AJ77" s="680">
        <v>0</v>
      </c>
      <c r="AK77" s="680">
        <v>0</v>
      </c>
      <c r="AL77" s="680">
        <v>0</v>
      </c>
      <c r="AM77" s="680">
        <v>0</v>
      </c>
      <c r="AN77" s="680">
        <v>0</v>
      </c>
      <c r="AO77" s="681">
        <v>0</v>
      </c>
      <c r="AP77" s="619"/>
      <c r="AQ77" s="679">
        <v>0</v>
      </c>
      <c r="AR77" s="680">
        <v>0</v>
      </c>
      <c r="AS77" s="680">
        <v>26</v>
      </c>
      <c r="AT77" s="680">
        <v>26</v>
      </c>
      <c r="AU77" s="680">
        <v>25</v>
      </c>
      <c r="AV77" s="680">
        <v>22</v>
      </c>
      <c r="AW77" s="680">
        <v>22</v>
      </c>
      <c r="AX77" s="680">
        <v>22</v>
      </c>
      <c r="AY77" s="680">
        <v>22</v>
      </c>
      <c r="AZ77" s="680">
        <v>22</v>
      </c>
      <c r="BA77" s="680">
        <v>18</v>
      </c>
      <c r="BB77" s="680">
        <v>18</v>
      </c>
      <c r="BC77" s="680">
        <v>17</v>
      </c>
      <c r="BD77" s="680">
        <v>17</v>
      </c>
      <c r="BE77" s="680">
        <v>17</v>
      </c>
      <c r="BF77" s="680">
        <v>17</v>
      </c>
      <c r="BG77" s="680">
        <v>17</v>
      </c>
      <c r="BH77" s="680">
        <v>17</v>
      </c>
      <c r="BI77" s="680">
        <v>9</v>
      </c>
      <c r="BJ77" s="680">
        <v>9</v>
      </c>
      <c r="BK77" s="680">
        <v>9</v>
      </c>
      <c r="BL77" s="680">
        <v>9</v>
      </c>
      <c r="BM77" s="680">
        <v>0</v>
      </c>
      <c r="BN77" s="680">
        <v>0</v>
      </c>
      <c r="BO77" s="680">
        <v>0</v>
      </c>
      <c r="BP77" s="680">
        <v>0</v>
      </c>
      <c r="BQ77" s="680">
        <v>0</v>
      </c>
      <c r="BR77" s="680">
        <v>0</v>
      </c>
      <c r="BS77" s="680">
        <v>0</v>
      </c>
      <c r="BT77" s="681">
        <v>0</v>
      </c>
    </row>
    <row r="78" spans="2:73">
      <c r="B78" s="675" t="s">
        <v>208</v>
      </c>
      <c r="C78" s="675" t="s">
        <v>1017</v>
      </c>
      <c r="D78" s="675" t="s">
        <v>4</v>
      </c>
      <c r="E78" s="675" t="s">
        <v>1018</v>
      </c>
      <c r="F78" s="675" t="s">
        <v>29</v>
      </c>
      <c r="G78" s="675" t="s">
        <v>1019</v>
      </c>
      <c r="H78" s="675">
        <v>2014</v>
      </c>
      <c r="I78" s="630" t="s">
        <v>566</v>
      </c>
      <c r="J78" s="630" t="s">
        <v>581</v>
      </c>
      <c r="K78" s="619"/>
      <c r="L78" s="679">
        <v>0</v>
      </c>
      <c r="M78" s="680">
        <v>0</v>
      </c>
      <c r="N78" s="680">
        <v>0</v>
      </c>
      <c r="O78" s="680">
        <v>2</v>
      </c>
      <c r="P78" s="680">
        <v>2</v>
      </c>
      <c r="Q78" s="680">
        <v>2</v>
      </c>
      <c r="R78" s="680">
        <v>2</v>
      </c>
      <c r="S78" s="680">
        <v>2</v>
      </c>
      <c r="T78" s="680">
        <v>2</v>
      </c>
      <c r="U78" s="680">
        <v>2</v>
      </c>
      <c r="V78" s="680">
        <v>2</v>
      </c>
      <c r="W78" s="680">
        <v>2</v>
      </c>
      <c r="X78" s="680">
        <v>2</v>
      </c>
      <c r="Y78" s="680">
        <v>1</v>
      </c>
      <c r="Z78" s="680">
        <v>1</v>
      </c>
      <c r="AA78" s="680">
        <v>1</v>
      </c>
      <c r="AB78" s="680">
        <v>1</v>
      </c>
      <c r="AC78" s="680">
        <v>1</v>
      </c>
      <c r="AD78" s="680">
        <v>1</v>
      </c>
      <c r="AE78" s="680">
        <v>1</v>
      </c>
      <c r="AF78" s="680">
        <v>1</v>
      </c>
      <c r="AG78" s="680">
        <v>1</v>
      </c>
      <c r="AH78" s="680">
        <v>1</v>
      </c>
      <c r="AI78" s="680">
        <v>0</v>
      </c>
      <c r="AJ78" s="680">
        <v>0</v>
      </c>
      <c r="AK78" s="680">
        <v>0</v>
      </c>
      <c r="AL78" s="680">
        <v>0</v>
      </c>
      <c r="AM78" s="680">
        <v>0</v>
      </c>
      <c r="AN78" s="680">
        <v>0</v>
      </c>
      <c r="AO78" s="681">
        <v>0</v>
      </c>
      <c r="AP78" s="619"/>
      <c r="AQ78" s="679">
        <v>0</v>
      </c>
      <c r="AR78" s="680">
        <v>0</v>
      </c>
      <c r="AS78" s="680">
        <v>0</v>
      </c>
      <c r="AT78" s="680">
        <v>31539</v>
      </c>
      <c r="AU78" s="680">
        <v>29368</v>
      </c>
      <c r="AV78" s="680">
        <v>28320</v>
      </c>
      <c r="AW78" s="680">
        <v>28320</v>
      </c>
      <c r="AX78" s="680">
        <v>28320</v>
      </c>
      <c r="AY78" s="680">
        <v>28320</v>
      </c>
      <c r="AZ78" s="680">
        <v>28320</v>
      </c>
      <c r="BA78" s="680">
        <v>28265</v>
      </c>
      <c r="BB78" s="680">
        <v>28265</v>
      </c>
      <c r="BC78" s="680">
        <v>24184</v>
      </c>
      <c r="BD78" s="680">
        <v>22353</v>
      </c>
      <c r="BE78" s="680">
        <v>22073</v>
      </c>
      <c r="BF78" s="680">
        <v>22073</v>
      </c>
      <c r="BG78" s="680">
        <v>21941</v>
      </c>
      <c r="BH78" s="680">
        <v>21941</v>
      </c>
      <c r="BI78" s="680">
        <v>21914</v>
      </c>
      <c r="BJ78" s="680">
        <v>9875</v>
      </c>
      <c r="BK78" s="680">
        <v>9875</v>
      </c>
      <c r="BL78" s="680">
        <v>9875</v>
      </c>
      <c r="BM78" s="680">
        <v>9875</v>
      </c>
      <c r="BN78" s="680">
        <v>0</v>
      </c>
      <c r="BO78" s="680">
        <v>0</v>
      </c>
      <c r="BP78" s="680">
        <v>0</v>
      </c>
      <c r="BQ78" s="680">
        <v>0</v>
      </c>
      <c r="BR78" s="680">
        <v>0</v>
      </c>
      <c r="BS78" s="680">
        <v>0</v>
      </c>
      <c r="BT78" s="681">
        <v>0</v>
      </c>
    </row>
    <row r="79" spans="2:73" ht="15.6">
      <c r="B79" s="675" t="s">
        <v>208</v>
      </c>
      <c r="C79" s="675" t="s">
        <v>1027</v>
      </c>
      <c r="D79" s="675" t="s">
        <v>14</v>
      </c>
      <c r="E79" s="675" t="s">
        <v>1018</v>
      </c>
      <c r="F79" s="675" t="s">
        <v>29</v>
      </c>
      <c r="G79" s="675" t="s">
        <v>1019</v>
      </c>
      <c r="H79" s="675">
        <v>2012</v>
      </c>
      <c r="I79" s="630" t="s">
        <v>566</v>
      </c>
      <c r="J79" s="630" t="s">
        <v>574</v>
      </c>
      <c r="K79" s="619"/>
      <c r="L79" s="679">
        <v>0</v>
      </c>
      <c r="M79" s="680">
        <v>0</v>
      </c>
      <c r="N79" s="680">
        <v>0</v>
      </c>
      <c r="O79" s="680">
        <v>0</v>
      </c>
      <c r="P79" s="680">
        <v>0</v>
      </c>
      <c r="Q79" s="680">
        <v>0</v>
      </c>
      <c r="R79" s="680">
        <v>0</v>
      </c>
      <c r="S79" s="680">
        <v>0</v>
      </c>
      <c r="T79" s="680">
        <v>0</v>
      </c>
      <c r="U79" s="680">
        <v>0</v>
      </c>
      <c r="V79" s="680">
        <v>0</v>
      </c>
      <c r="W79" s="680">
        <v>0</v>
      </c>
      <c r="X79" s="680">
        <v>0</v>
      </c>
      <c r="Y79" s="680">
        <v>0</v>
      </c>
      <c r="Z79" s="680">
        <v>0</v>
      </c>
      <c r="AA79" s="680">
        <v>0</v>
      </c>
      <c r="AB79" s="680">
        <v>0</v>
      </c>
      <c r="AC79" s="680">
        <v>0</v>
      </c>
      <c r="AD79" s="680">
        <v>0</v>
      </c>
      <c r="AE79" s="680">
        <v>0</v>
      </c>
      <c r="AF79" s="680">
        <v>0</v>
      </c>
      <c r="AG79" s="680">
        <v>0</v>
      </c>
      <c r="AH79" s="680">
        <v>0</v>
      </c>
      <c r="AI79" s="680">
        <v>0</v>
      </c>
      <c r="AJ79" s="680">
        <v>0</v>
      </c>
      <c r="AK79" s="680">
        <v>0</v>
      </c>
      <c r="AL79" s="680">
        <v>0</v>
      </c>
      <c r="AM79" s="680">
        <v>0</v>
      </c>
      <c r="AN79" s="680">
        <v>0</v>
      </c>
      <c r="AO79" s="681">
        <v>0</v>
      </c>
      <c r="AP79" s="619"/>
      <c r="AQ79" s="679">
        <v>883</v>
      </c>
      <c r="AR79" s="680">
        <v>883</v>
      </c>
      <c r="AS79" s="680">
        <v>883</v>
      </c>
      <c r="AT79" s="680">
        <v>883</v>
      </c>
      <c r="AU79" s="680">
        <v>883</v>
      </c>
      <c r="AV79" s="680">
        <v>841</v>
      </c>
      <c r="AW79" s="680">
        <v>821</v>
      </c>
      <c r="AX79" s="680">
        <v>800</v>
      </c>
      <c r="AY79" s="680">
        <v>800</v>
      </c>
      <c r="AZ79" s="680">
        <v>800</v>
      </c>
      <c r="BA79" s="680">
        <v>653</v>
      </c>
      <c r="BB79" s="680">
        <v>653</v>
      </c>
      <c r="BC79" s="680">
        <v>653</v>
      </c>
      <c r="BD79" s="680">
        <v>653</v>
      </c>
      <c r="BE79" s="680">
        <v>653</v>
      </c>
      <c r="BF79" s="680">
        <v>653</v>
      </c>
      <c r="BG79" s="680">
        <v>0</v>
      </c>
      <c r="BH79" s="680">
        <v>0</v>
      </c>
      <c r="BI79" s="680">
        <v>0</v>
      </c>
      <c r="BJ79" s="680">
        <v>0</v>
      </c>
      <c r="BK79" s="680">
        <v>0</v>
      </c>
      <c r="BL79" s="680">
        <v>0</v>
      </c>
      <c r="BM79" s="680">
        <v>0</v>
      </c>
      <c r="BN79" s="680">
        <v>0</v>
      </c>
      <c r="BO79" s="680">
        <v>0</v>
      </c>
      <c r="BP79" s="680">
        <v>0</v>
      </c>
      <c r="BQ79" s="680">
        <v>0</v>
      </c>
      <c r="BR79" s="680">
        <v>0</v>
      </c>
      <c r="BS79" s="680">
        <v>0</v>
      </c>
      <c r="BT79" s="681">
        <v>0</v>
      </c>
      <c r="BU79" s="160"/>
    </row>
    <row r="80" spans="2:73" ht="15.6">
      <c r="B80" s="675" t="s">
        <v>208</v>
      </c>
      <c r="C80" s="675" t="s">
        <v>1027</v>
      </c>
      <c r="D80" s="675" t="s">
        <v>14</v>
      </c>
      <c r="E80" s="675" t="s">
        <v>1018</v>
      </c>
      <c r="F80" s="675" t="s">
        <v>29</v>
      </c>
      <c r="G80" s="675" t="s">
        <v>1019</v>
      </c>
      <c r="H80" s="675">
        <v>2013</v>
      </c>
      <c r="I80" s="630" t="s">
        <v>566</v>
      </c>
      <c r="J80" s="630" t="s">
        <v>574</v>
      </c>
      <c r="K80" s="619"/>
      <c r="L80" s="679">
        <v>0</v>
      </c>
      <c r="M80" s="680">
        <v>0</v>
      </c>
      <c r="N80" s="680">
        <v>1</v>
      </c>
      <c r="O80" s="680">
        <v>1</v>
      </c>
      <c r="P80" s="680">
        <v>1</v>
      </c>
      <c r="Q80" s="680">
        <v>1</v>
      </c>
      <c r="R80" s="680">
        <v>1</v>
      </c>
      <c r="S80" s="680">
        <v>1</v>
      </c>
      <c r="T80" s="680">
        <v>1</v>
      </c>
      <c r="U80" s="680">
        <v>1</v>
      </c>
      <c r="V80" s="680">
        <v>1</v>
      </c>
      <c r="W80" s="680">
        <v>1</v>
      </c>
      <c r="X80" s="680">
        <v>1</v>
      </c>
      <c r="Y80" s="680">
        <v>1</v>
      </c>
      <c r="Z80" s="680">
        <v>1</v>
      </c>
      <c r="AA80" s="680">
        <v>1</v>
      </c>
      <c r="AB80" s="680">
        <v>0</v>
      </c>
      <c r="AC80" s="680">
        <v>0</v>
      </c>
      <c r="AD80" s="680">
        <v>0</v>
      </c>
      <c r="AE80" s="680">
        <v>0</v>
      </c>
      <c r="AF80" s="680">
        <v>0</v>
      </c>
      <c r="AG80" s="680">
        <v>0</v>
      </c>
      <c r="AH80" s="680">
        <v>0</v>
      </c>
      <c r="AI80" s="680">
        <v>0</v>
      </c>
      <c r="AJ80" s="680">
        <v>0</v>
      </c>
      <c r="AK80" s="680">
        <v>0</v>
      </c>
      <c r="AL80" s="680">
        <v>0</v>
      </c>
      <c r="AM80" s="680">
        <v>0</v>
      </c>
      <c r="AN80" s="680">
        <v>0</v>
      </c>
      <c r="AO80" s="681">
        <v>0</v>
      </c>
      <c r="AP80" s="619"/>
      <c r="AQ80" s="679">
        <v>0</v>
      </c>
      <c r="AR80" s="680">
        <v>0</v>
      </c>
      <c r="AS80" s="680">
        <v>7998</v>
      </c>
      <c r="AT80" s="680">
        <v>7959</v>
      </c>
      <c r="AU80" s="680">
        <v>7955</v>
      </c>
      <c r="AV80" s="680">
        <v>7683</v>
      </c>
      <c r="AW80" s="680">
        <v>7561</v>
      </c>
      <c r="AX80" s="680">
        <v>7440</v>
      </c>
      <c r="AY80" s="680">
        <v>7282</v>
      </c>
      <c r="AZ80" s="680">
        <v>6972</v>
      </c>
      <c r="BA80" s="680">
        <v>5738</v>
      </c>
      <c r="BB80" s="680">
        <v>5738</v>
      </c>
      <c r="BC80" s="680">
        <v>5364</v>
      </c>
      <c r="BD80" s="680">
        <v>5364</v>
      </c>
      <c r="BE80" s="680">
        <v>4913</v>
      </c>
      <c r="BF80" s="680">
        <v>4913</v>
      </c>
      <c r="BG80" s="680">
        <v>342</v>
      </c>
      <c r="BH80" s="680">
        <v>0</v>
      </c>
      <c r="BI80" s="680">
        <v>0</v>
      </c>
      <c r="BJ80" s="680">
        <v>0</v>
      </c>
      <c r="BK80" s="680">
        <v>0</v>
      </c>
      <c r="BL80" s="680">
        <v>0</v>
      </c>
      <c r="BM80" s="680">
        <v>0</v>
      </c>
      <c r="BN80" s="680">
        <v>0</v>
      </c>
      <c r="BO80" s="680">
        <v>0</v>
      </c>
      <c r="BP80" s="680">
        <v>0</v>
      </c>
      <c r="BQ80" s="680">
        <v>0</v>
      </c>
      <c r="BR80" s="680">
        <v>0</v>
      </c>
      <c r="BS80" s="680">
        <v>0</v>
      </c>
      <c r="BT80" s="681">
        <v>0</v>
      </c>
      <c r="BU80" s="160"/>
    </row>
    <row r="81" spans="2:73">
      <c r="B81" s="675" t="s">
        <v>208</v>
      </c>
      <c r="C81" s="675" t="s">
        <v>1027</v>
      </c>
      <c r="D81" s="675" t="s">
        <v>14</v>
      </c>
      <c r="E81" s="675" t="s">
        <v>1018</v>
      </c>
      <c r="F81" s="675" t="s">
        <v>29</v>
      </c>
      <c r="G81" s="675" t="s">
        <v>1019</v>
      </c>
      <c r="H81" s="675">
        <v>2014</v>
      </c>
      <c r="I81" s="630" t="s">
        <v>566</v>
      </c>
      <c r="J81" s="630" t="s">
        <v>581</v>
      </c>
      <c r="K81" s="619"/>
      <c r="L81" s="679">
        <v>0</v>
      </c>
      <c r="M81" s="680">
        <v>0</v>
      </c>
      <c r="N81" s="680">
        <v>0</v>
      </c>
      <c r="O81" s="680">
        <v>3</v>
      </c>
      <c r="P81" s="680">
        <v>3</v>
      </c>
      <c r="Q81" s="680">
        <v>3</v>
      </c>
      <c r="R81" s="680">
        <v>3</v>
      </c>
      <c r="S81" s="680">
        <v>3</v>
      </c>
      <c r="T81" s="680">
        <v>3</v>
      </c>
      <c r="U81" s="680">
        <v>2</v>
      </c>
      <c r="V81" s="680">
        <v>2</v>
      </c>
      <c r="W81" s="680">
        <v>2</v>
      </c>
      <c r="X81" s="680">
        <v>2</v>
      </c>
      <c r="Y81" s="680">
        <v>2</v>
      </c>
      <c r="Z81" s="680">
        <v>2</v>
      </c>
      <c r="AA81" s="680">
        <v>1</v>
      </c>
      <c r="AB81" s="680">
        <v>1</v>
      </c>
      <c r="AC81" s="680">
        <v>0</v>
      </c>
      <c r="AD81" s="680">
        <v>0</v>
      </c>
      <c r="AE81" s="680">
        <v>0</v>
      </c>
      <c r="AF81" s="680">
        <v>0</v>
      </c>
      <c r="AG81" s="680">
        <v>0</v>
      </c>
      <c r="AH81" s="680">
        <v>0</v>
      </c>
      <c r="AI81" s="680">
        <v>0</v>
      </c>
      <c r="AJ81" s="680">
        <v>0</v>
      </c>
      <c r="AK81" s="680">
        <v>0</v>
      </c>
      <c r="AL81" s="680">
        <v>0</v>
      </c>
      <c r="AM81" s="680">
        <v>0</v>
      </c>
      <c r="AN81" s="680">
        <v>0</v>
      </c>
      <c r="AO81" s="681">
        <v>0</v>
      </c>
      <c r="AP81" s="619"/>
      <c r="AQ81" s="679">
        <v>0</v>
      </c>
      <c r="AR81" s="680">
        <v>0</v>
      </c>
      <c r="AS81" s="680">
        <v>0</v>
      </c>
      <c r="AT81" s="680">
        <v>32836</v>
      </c>
      <c r="AU81" s="680">
        <v>32814</v>
      </c>
      <c r="AV81" s="680">
        <v>29779</v>
      </c>
      <c r="AW81" s="680">
        <v>28348</v>
      </c>
      <c r="AX81" s="680">
        <v>26918</v>
      </c>
      <c r="AY81" s="680">
        <v>26918</v>
      </c>
      <c r="AZ81" s="680">
        <v>25395</v>
      </c>
      <c r="BA81" s="680">
        <v>25395</v>
      </c>
      <c r="BB81" s="680">
        <v>12007</v>
      </c>
      <c r="BC81" s="680">
        <v>11885</v>
      </c>
      <c r="BD81" s="680">
        <v>11304</v>
      </c>
      <c r="BE81" s="680">
        <v>11304</v>
      </c>
      <c r="BF81" s="680">
        <v>9877</v>
      </c>
      <c r="BG81" s="680">
        <v>9877</v>
      </c>
      <c r="BH81" s="680">
        <v>1843</v>
      </c>
      <c r="BI81" s="680">
        <v>1266</v>
      </c>
      <c r="BJ81" s="680">
        <v>1266</v>
      </c>
      <c r="BK81" s="680">
        <v>1266</v>
      </c>
      <c r="BL81" s="680">
        <v>1266</v>
      </c>
      <c r="BM81" s="680">
        <v>1266</v>
      </c>
      <c r="BN81" s="680">
        <v>1266</v>
      </c>
      <c r="BO81" s="680">
        <v>0</v>
      </c>
      <c r="BP81" s="680">
        <v>0</v>
      </c>
      <c r="BQ81" s="680">
        <v>0</v>
      </c>
      <c r="BR81" s="680">
        <v>0</v>
      </c>
      <c r="BS81" s="680">
        <v>0</v>
      </c>
      <c r="BT81" s="681">
        <v>0</v>
      </c>
    </row>
    <row r="82" spans="2:73" ht="15.6">
      <c r="B82" s="675" t="s">
        <v>208</v>
      </c>
      <c r="C82" s="675" t="s">
        <v>1017</v>
      </c>
      <c r="D82" s="675" t="s">
        <v>3</v>
      </c>
      <c r="E82" s="675" t="s">
        <v>1018</v>
      </c>
      <c r="F82" s="675" t="s">
        <v>29</v>
      </c>
      <c r="G82" s="675" t="s">
        <v>1023</v>
      </c>
      <c r="H82" s="675">
        <v>2013</v>
      </c>
      <c r="I82" s="630" t="s">
        <v>566</v>
      </c>
      <c r="J82" s="630" t="s">
        <v>574</v>
      </c>
      <c r="K82" s="619"/>
      <c r="L82" s="679">
        <v>0</v>
      </c>
      <c r="M82" s="680">
        <v>0</v>
      </c>
      <c r="N82" s="680">
        <v>1</v>
      </c>
      <c r="O82" s="680">
        <v>1</v>
      </c>
      <c r="P82" s="680">
        <v>1</v>
      </c>
      <c r="Q82" s="680">
        <v>1</v>
      </c>
      <c r="R82" s="680">
        <v>1</v>
      </c>
      <c r="S82" s="680">
        <v>1</v>
      </c>
      <c r="T82" s="680">
        <v>1</v>
      </c>
      <c r="U82" s="680">
        <v>1</v>
      </c>
      <c r="V82" s="680">
        <v>1</v>
      </c>
      <c r="W82" s="680">
        <v>1</v>
      </c>
      <c r="X82" s="680">
        <v>1</v>
      </c>
      <c r="Y82" s="680">
        <v>1</v>
      </c>
      <c r="Z82" s="680">
        <v>1</v>
      </c>
      <c r="AA82" s="680">
        <v>1</v>
      </c>
      <c r="AB82" s="680">
        <v>1</v>
      </c>
      <c r="AC82" s="680">
        <v>1</v>
      </c>
      <c r="AD82" s="680">
        <v>1</v>
      </c>
      <c r="AE82" s="680">
        <v>1</v>
      </c>
      <c r="AF82" s="680">
        <v>1</v>
      </c>
      <c r="AG82" s="680">
        <v>0</v>
      </c>
      <c r="AH82" s="680">
        <v>0</v>
      </c>
      <c r="AI82" s="680">
        <v>0</v>
      </c>
      <c r="AJ82" s="680">
        <v>0</v>
      </c>
      <c r="AK82" s="680">
        <v>0</v>
      </c>
      <c r="AL82" s="680">
        <v>0</v>
      </c>
      <c r="AM82" s="680">
        <v>0</v>
      </c>
      <c r="AN82" s="680">
        <v>0</v>
      </c>
      <c r="AO82" s="681">
        <v>0</v>
      </c>
      <c r="AP82" s="619"/>
      <c r="AQ82" s="679">
        <v>0</v>
      </c>
      <c r="AR82" s="680">
        <v>0</v>
      </c>
      <c r="AS82" s="680">
        <v>1650</v>
      </c>
      <c r="AT82" s="680">
        <v>1650</v>
      </c>
      <c r="AU82" s="680">
        <v>1650</v>
      </c>
      <c r="AV82" s="680">
        <v>1650</v>
      </c>
      <c r="AW82" s="680">
        <v>1650</v>
      </c>
      <c r="AX82" s="680">
        <v>1650</v>
      </c>
      <c r="AY82" s="680">
        <v>1650</v>
      </c>
      <c r="AZ82" s="680">
        <v>1650</v>
      </c>
      <c r="BA82" s="680">
        <v>1650</v>
      </c>
      <c r="BB82" s="680">
        <v>1650</v>
      </c>
      <c r="BC82" s="680">
        <v>1650</v>
      </c>
      <c r="BD82" s="680">
        <v>1650</v>
      </c>
      <c r="BE82" s="680">
        <v>1650</v>
      </c>
      <c r="BF82" s="680">
        <v>1650</v>
      </c>
      <c r="BG82" s="680">
        <v>1650</v>
      </c>
      <c r="BH82" s="680">
        <v>1650</v>
      </c>
      <c r="BI82" s="680">
        <v>1650</v>
      </c>
      <c r="BJ82" s="680">
        <v>1650</v>
      </c>
      <c r="BK82" s="680">
        <v>1532</v>
      </c>
      <c r="BL82" s="680">
        <v>0</v>
      </c>
      <c r="BM82" s="680">
        <v>0</v>
      </c>
      <c r="BN82" s="680">
        <v>0</v>
      </c>
      <c r="BO82" s="680">
        <v>0</v>
      </c>
      <c r="BP82" s="680">
        <v>0</v>
      </c>
      <c r="BQ82" s="680">
        <v>0</v>
      </c>
      <c r="BR82" s="680">
        <v>0</v>
      </c>
      <c r="BS82" s="680">
        <v>0</v>
      </c>
      <c r="BT82" s="681">
        <v>0</v>
      </c>
      <c r="BU82" s="160"/>
    </row>
    <row r="83" spans="2:73" ht="15.6">
      <c r="B83" s="675" t="s">
        <v>208</v>
      </c>
      <c r="C83" s="675" t="s">
        <v>1017</v>
      </c>
      <c r="D83" s="675" t="s">
        <v>3</v>
      </c>
      <c r="E83" s="675" t="s">
        <v>1018</v>
      </c>
      <c r="F83" s="675" t="s">
        <v>29</v>
      </c>
      <c r="G83" s="675" t="s">
        <v>1019</v>
      </c>
      <c r="H83" s="675">
        <v>2014</v>
      </c>
      <c r="I83" s="630" t="s">
        <v>566</v>
      </c>
      <c r="J83" s="630" t="s">
        <v>581</v>
      </c>
      <c r="K83" s="619"/>
      <c r="L83" s="679">
        <v>0</v>
      </c>
      <c r="M83" s="680">
        <v>0</v>
      </c>
      <c r="N83" s="680">
        <v>0</v>
      </c>
      <c r="O83" s="680">
        <v>29</v>
      </c>
      <c r="P83" s="680">
        <v>29</v>
      </c>
      <c r="Q83" s="680">
        <v>29</v>
      </c>
      <c r="R83" s="680">
        <v>29</v>
      </c>
      <c r="S83" s="680">
        <v>29</v>
      </c>
      <c r="T83" s="680">
        <v>29</v>
      </c>
      <c r="U83" s="680">
        <v>29</v>
      </c>
      <c r="V83" s="680">
        <v>29</v>
      </c>
      <c r="W83" s="680">
        <v>29</v>
      </c>
      <c r="X83" s="680">
        <v>29</v>
      </c>
      <c r="Y83" s="680">
        <v>29</v>
      </c>
      <c r="Z83" s="680">
        <v>29</v>
      </c>
      <c r="AA83" s="680">
        <v>29</v>
      </c>
      <c r="AB83" s="680">
        <v>29</v>
      </c>
      <c r="AC83" s="680">
        <v>29</v>
      </c>
      <c r="AD83" s="680">
        <v>29</v>
      </c>
      <c r="AE83" s="680">
        <v>29</v>
      </c>
      <c r="AF83" s="680">
        <v>29</v>
      </c>
      <c r="AG83" s="680">
        <v>28</v>
      </c>
      <c r="AH83" s="680">
        <v>0</v>
      </c>
      <c r="AI83" s="680">
        <v>0</v>
      </c>
      <c r="AJ83" s="680">
        <v>0</v>
      </c>
      <c r="AK83" s="680">
        <v>0</v>
      </c>
      <c r="AL83" s="680">
        <v>0</v>
      </c>
      <c r="AM83" s="680">
        <v>0</v>
      </c>
      <c r="AN83" s="680">
        <v>0</v>
      </c>
      <c r="AO83" s="681">
        <v>0</v>
      </c>
      <c r="AP83" s="619"/>
      <c r="AQ83" s="679">
        <v>0</v>
      </c>
      <c r="AR83" s="680">
        <v>0</v>
      </c>
      <c r="AS83" s="680">
        <v>0</v>
      </c>
      <c r="AT83" s="680">
        <v>55116</v>
      </c>
      <c r="AU83" s="680">
        <v>55116</v>
      </c>
      <c r="AV83" s="680">
        <v>55116</v>
      </c>
      <c r="AW83" s="680">
        <v>55116</v>
      </c>
      <c r="AX83" s="680">
        <v>55116</v>
      </c>
      <c r="AY83" s="680">
        <v>55116</v>
      </c>
      <c r="AZ83" s="680">
        <v>55116</v>
      </c>
      <c r="BA83" s="680">
        <v>55116</v>
      </c>
      <c r="BB83" s="680">
        <v>55116</v>
      </c>
      <c r="BC83" s="680">
        <v>55116</v>
      </c>
      <c r="BD83" s="680">
        <v>55116</v>
      </c>
      <c r="BE83" s="680">
        <v>55116</v>
      </c>
      <c r="BF83" s="680">
        <v>55116</v>
      </c>
      <c r="BG83" s="680">
        <v>55116</v>
      </c>
      <c r="BH83" s="680">
        <v>55116</v>
      </c>
      <c r="BI83" s="680">
        <v>55116</v>
      </c>
      <c r="BJ83" s="680">
        <v>55116</v>
      </c>
      <c r="BK83" s="680">
        <v>55116</v>
      </c>
      <c r="BL83" s="680">
        <v>54079</v>
      </c>
      <c r="BM83" s="680">
        <v>0</v>
      </c>
      <c r="BN83" s="680">
        <v>0</v>
      </c>
      <c r="BO83" s="680">
        <v>0</v>
      </c>
      <c r="BP83" s="680">
        <v>0</v>
      </c>
      <c r="BQ83" s="680">
        <v>0</v>
      </c>
      <c r="BR83" s="680">
        <v>0</v>
      </c>
      <c r="BS83" s="680">
        <v>0</v>
      </c>
      <c r="BT83" s="681">
        <v>0</v>
      </c>
      <c r="BU83" s="160"/>
    </row>
    <row r="84" spans="2:73" ht="15.6">
      <c r="B84" s="675" t="s">
        <v>208</v>
      </c>
      <c r="C84" s="675" t="s">
        <v>487</v>
      </c>
      <c r="D84" s="675" t="s">
        <v>1036</v>
      </c>
      <c r="E84" s="675" t="s">
        <v>1018</v>
      </c>
      <c r="F84" s="675" t="s">
        <v>487</v>
      </c>
      <c r="G84" s="675" t="s">
        <v>1023</v>
      </c>
      <c r="H84" s="675">
        <v>2014</v>
      </c>
      <c r="I84" s="630" t="s">
        <v>566</v>
      </c>
      <c r="J84" s="630" t="s">
        <v>581</v>
      </c>
      <c r="K84" s="619"/>
      <c r="L84" s="679">
        <v>0</v>
      </c>
      <c r="M84" s="680">
        <v>0</v>
      </c>
      <c r="N84" s="680">
        <v>0</v>
      </c>
      <c r="O84" s="680">
        <v>50</v>
      </c>
      <c r="P84" s="680">
        <v>0</v>
      </c>
      <c r="Q84" s="680">
        <v>0</v>
      </c>
      <c r="R84" s="680">
        <v>0</v>
      </c>
      <c r="S84" s="680">
        <v>0</v>
      </c>
      <c r="T84" s="680">
        <v>0</v>
      </c>
      <c r="U84" s="680">
        <v>0</v>
      </c>
      <c r="V84" s="680">
        <v>0</v>
      </c>
      <c r="W84" s="680">
        <v>0</v>
      </c>
      <c r="X84" s="680">
        <v>0</v>
      </c>
      <c r="Y84" s="680">
        <v>0</v>
      </c>
      <c r="Z84" s="680">
        <v>0</v>
      </c>
      <c r="AA84" s="680">
        <v>0</v>
      </c>
      <c r="AB84" s="680">
        <v>0</v>
      </c>
      <c r="AC84" s="680">
        <v>0</v>
      </c>
      <c r="AD84" s="680">
        <v>0</v>
      </c>
      <c r="AE84" s="680">
        <v>0</v>
      </c>
      <c r="AF84" s="680">
        <v>0</v>
      </c>
      <c r="AG84" s="680">
        <v>0</v>
      </c>
      <c r="AH84" s="680">
        <v>0</v>
      </c>
      <c r="AI84" s="680">
        <v>0</v>
      </c>
      <c r="AJ84" s="680">
        <v>0</v>
      </c>
      <c r="AK84" s="680">
        <v>0</v>
      </c>
      <c r="AL84" s="680">
        <v>0</v>
      </c>
      <c r="AM84" s="680">
        <v>0</v>
      </c>
      <c r="AN84" s="680">
        <v>0</v>
      </c>
      <c r="AO84" s="681">
        <v>0</v>
      </c>
      <c r="AP84" s="619"/>
      <c r="AQ84" s="679">
        <v>0</v>
      </c>
      <c r="AR84" s="680">
        <v>0</v>
      </c>
      <c r="AS84" s="680">
        <v>0</v>
      </c>
      <c r="AT84" s="680">
        <v>0</v>
      </c>
      <c r="AU84" s="680">
        <v>0</v>
      </c>
      <c r="AV84" s="680">
        <v>0</v>
      </c>
      <c r="AW84" s="680">
        <v>0</v>
      </c>
      <c r="AX84" s="680">
        <v>0</v>
      </c>
      <c r="AY84" s="680">
        <v>0</v>
      </c>
      <c r="AZ84" s="680">
        <v>0</v>
      </c>
      <c r="BA84" s="680">
        <v>0</v>
      </c>
      <c r="BB84" s="680">
        <v>0</v>
      </c>
      <c r="BC84" s="680">
        <v>0</v>
      </c>
      <c r="BD84" s="680">
        <v>0</v>
      </c>
      <c r="BE84" s="680">
        <v>0</v>
      </c>
      <c r="BF84" s="680">
        <v>0</v>
      </c>
      <c r="BG84" s="680">
        <v>0</v>
      </c>
      <c r="BH84" s="680">
        <v>0</v>
      </c>
      <c r="BI84" s="680">
        <v>0</v>
      </c>
      <c r="BJ84" s="680">
        <v>0</v>
      </c>
      <c r="BK84" s="680">
        <v>0</v>
      </c>
      <c r="BL84" s="680">
        <v>0</v>
      </c>
      <c r="BM84" s="680">
        <v>0</v>
      </c>
      <c r="BN84" s="680">
        <v>0</v>
      </c>
      <c r="BO84" s="680">
        <v>0</v>
      </c>
      <c r="BP84" s="680">
        <v>0</v>
      </c>
      <c r="BQ84" s="680">
        <v>0</v>
      </c>
      <c r="BR84" s="680">
        <v>0</v>
      </c>
      <c r="BS84" s="680">
        <v>0</v>
      </c>
      <c r="BT84" s="681">
        <v>0</v>
      </c>
      <c r="BU84" s="160"/>
    </row>
    <row r="85" spans="2:73">
      <c r="B85" s="675" t="s">
        <v>208</v>
      </c>
      <c r="C85" s="675" t="s">
        <v>1025</v>
      </c>
      <c r="D85" s="675" t="s">
        <v>17</v>
      </c>
      <c r="E85" s="675" t="s">
        <v>1018</v>
      </c>
      <c r="F85" s="675" t="s">
        <v>1035</v>
      </c>
      <c r="G85" s="675" t="s">
        <v>1019</v>
      </c>
      <c r="H85" s="675">
        <v>2012</v>
      </c>
      <c r="I85" s="630" t="s">
        <v>566</v>
      </c>
      <c r="J85" s="630" t="s">
        <v>574</v>
      </c>
      <c r="K85" s="619"/>
      <c r="L85" s="679">
        <v>0</v>
      </c>
      <c r="M85" s="680">
        <v>19</v>
      </c>
      <c r="N85" s="680">
        <v>19</v>
      </c>
      <c r="O85" s="680">
        <v>19</v>
      </c>
      <c r="P85" s="680">
        <v>19</v>
      </c>
      <c r="Q85" s="680">
        <v>19</v>
      </c>
      <c r="R85" s="680">
        <v>19</v>
      </c>
      <c r="S85" s="680">
        <v>19</v>
      </c>
      <c r="T85" s="680">
        <v>19</v>
      </c>
      <c r="U85" s="680">
        <v>19</v>
      </c>
      <c r="V85" s="680">
        <v>19</v>
      </c>
      <c r="W85" s="680">
        <v>19</v>
      </c>
      <c r="X85" s="680">
        <v>19</v>
      </c>
      <c r="Y85" s="680">
        <v>19</v>
      </c>
      <c r="Z85" s="680">
        <v>19</v>
      </c>
      <c r="AA85" s="680">
        <v>0</v>
      </c>
      <c r="AB85" s="680">
        <v>0</v>
      </c>
      <c r="AC85" s="680">
        <v>0</v>
      </c>
      <c r="AD85" s="680">
        <v>0</v>
      </c>
      <c r="AE85" s="680">
        <v>0</v>
      </c>
      <c r="AF85" s="680">
        <v>0</v>
      </c>
      <c r="AG85" s="680">
        <v>0</v>
      </c>
      <c r="AH85" s="680">
        <v>0</v>
      </c>
      <c r="AI85" s="680">
        <v>0</v>
      </c>
      <c r="AJ85" s="680">
        <v>0</v>
      </c>
      <c r="AK85" s="680">
        <v>0</v>
      </c>
      <c r="AL85" s="680">
        <v>0</v>
      </c>
      <c r="AM85" s="680">
        <v>0</v>
      </c>
      <c r="AN85" s="680">
        <v>0</v>
      </c>
      <c r="AO85" s="681">
        <v>0</v>
      </c>
      <c r="AP85" s="619"/>
      <c r="AQ85" s="679">
        <v>0</v>
      </c>
      <c r="AR85" s="680">
        <v>98123</v>
      </c>
      <c r="AS85" s="680">
        <v>98123</v>
      </c>
      <c r="AT85" s="680">
        <v>98123</v>
      </c>
      <c r="AU85" s="680">
        <v>98123</v>
      </c>
      <c r="AV85" s="680">
        <v>98123</v>
      </c>
      <c r="AW85" s="680">
        <v>98123</v>
      </c>
      <c r="AX85" s="680">
        <v>98123</v>
      </c>
      <c r="AY85" s="680">
        <v>98123</v>
      </c>
      <c r="AZ85" s="680">
        <v>98123</v>
      </c>
      <c r="BA85" s="680">
        <v>98123</v>
      </c>
      <c r="BB85" s="680">
        <v>98123</v>
      </c>
      <c r="BC85" s="680">
        <v>98123</v>
      </c>
      <c r="BD85" s="680">
        <v>98123</v>
      </c>
      <c r="BE85" s="680">
        <v>98123</v>
      </c>
      <c r="BF85" s="680">
        <v>0</v>
      </c>
      <c r="BG85" s="680">
        <v>0</v>
      </c>
      <c r="BH85" s="680">
        <v>0</v>
      </c>
      <c r="BI85" s="680">
        <v>0</v>
      </c>
      <c r="BJ85" s="680">
        <v>0</v>
      </c>
      <c r="BK85" s="680">
        <v>0</v>
      </c>
      <c r="BL85" s="680">
        <v>0</v>
      </c>
      <c r="BM85" s="680">
        <v>0</v>
      </c>
      <c r="BN85" s="680">
        <v>0</v>
      </c>
      <c r="BO85" s="680">
        <v>0</v>
      </c>
      <c r="BP85" s="680">
        <v>0</v>
      </c>
      <c r="BQ85" s="680">
        <v>0</v>
      </c>
      <c r="BR85" s="680">
        <v>0</v>
      </c>
      <c r="BS85" s="680">
        <v>0</v>
      </c>
      <c r="BT85" s="681">
        <v>0</v>
      </c>
    </row>
    <row r="86" spans="2:73">
      <c r="B86" s="675" t="s">
        <v>1037</v>
      </c>
      <c r="C86" s="675" t="s">
        <v>1024</v>
      </c>
      <c r="D86" s="675" t="s">
        <v>9</v>
      </c>
      <c r="E86" s="675" t="s">
        <v>1018</v>
      </c>
      <c r="F86" s="675" t="s">
        <v>1024</v>
      </c>
      <c r="G86" s="675" t="s">
        <v>1023</v>
      </c>
      <c r="H86" s="675">
        <v>2014</v>
      </c>
      <c r="I86" s="630" t="s">
        <v>566</v>
      </c>
      <c r="J86" s="630" t="s">
        <v>581</v>
      </c>
      <c r="K86" s="619"/>
      <c r="L86" s="679">
        <v>0</v>
      </c>
      <c r="M86" s="680">
        <v>0</v>
      </c>
      <c r="N86" s="680">
        <v>0</v>
      </c>
      <c r="O86" s="680">
        <v>64</v>
      </c>
      <c r="P86" s="680">
        <v>0</v>
      </c>
      <c r="Q86" s="680">
        <v>0</v>
      </c>
      <c r="R86" s="680">
        <v>0</v>
      </c>
      <c r="S86" s="680">
        <v>0</v>
      </c>
      <c r="T86" s="680">
        <v>0</v>
      </c>
      <c r="U86" s="680">
        <v>0</v>
      </c>
      <c r="V86" s="680">
        <v>0</v>
      </c>
      <c r="W86" s="680">
        <v>0</v>
      </c>
      <c r="X86" s="680">
        <v>0</v>
      </c>
      <c r="Y86" s="680">
        <v>0</v>
      </c>
      <c r="Z86" s="680">
        <v>0</v>
      </c>
      <c r="AA86" s="680">
        <v>0</v>
      </c>
      <c r="AB86" s="680">
        <v>0</v>
      </c>
      <c r="AC86" s="680">
        <v>0</v>
      </c>
      <c r="AD86" s="680">
        <v>0</v>
      </c>
      <c r="AE86" s="680">
        <v>0</v>
      </c>
      <c r="AF86" s="680">
        <v>0</v>
      </c>
      <c r="AG86" s="680">
        <v>0</v>
      </c>
      <c r="AH86" s="680">
        <v>0</v>
      </c>
      <c r="AI86" s="680">
        <v>0</v>
      </c>
      <c r="AJ86" s="680">
        <v>0</v>
      </c>
      <c r="AK86" s="680">
        <v>0</v>
      </c>
      <c r="AL86" s="680">
        <v>0</v>
      </c>
      <c r="AM86" s="680">
        <v>0</v>
      </c>
      <c r="AN86" s="680">
        <v>0</v>
      </c>
      <c r="AO86" s="681">
        <v>0</v>
      </c>
      <c r="AP86" s="619"/>
      <c r="AQ86" s="679">
        <v>0</v>
      </c>
      <c r="AR86" s="680">
        <v>0</v>
      </c>
      <c r="AS86" s="680">
        <v>0</v>
      </c>
      <c r="AT86" s="680">
        <v>0</v>
      </c>
      <c r="AU86" s="680">
        <v>0</v>
      </c>
      <c r="AV86" s="680">
        <v>0</v>
      </c>
      <c r="AW86" s="680">
        <v>0</v>
      </c>
      <c r="AX86" s="680">
        <v>0</v>
      </c>
      <c r="AY86" s="680">
        <v>0</v>
      </c>
      <c r="AZ86" s="680">
        <v>0</v>
      </c>
      <c r="BA86" s="680">
        <v>0</v>
      </c>
      <c r="BB86" s="680">
        <v>0</v>
      </c>
      <c r="BC86" s="680">
        <v>0</v>
      </c>
      <c r="BD86" s="680">
        <v>0</v>
      </c>
      <c r="BE86" s="680">
        <v>0</v>
      </c>
      <c r="BF86" s="680">
        <v>0</v>
      </c>
      <c r="BG86" s="680">
        <v>0</v>
      </c>
      <c r="BH86" s="680">
        <v>0</v>
      </c>
      <c r="BI86" s="680">
        <v>0</v>
      </c>
      <c r="BJ86" s="680">
        <v>0</v>
      </c>
      <c r="BK86" s="680">
        <v>0</v>
      </c>
      <c r="BL86" s="680">
        <v>0</v>
      </c>
      <c r="BM86" s="680">
        <v>0</v>
      </c>
      <c r="BN86" s="680">
        <v>0</v>
      </c>
      <c r="BO86" s="680">
        <v>0</v>
      </c>
      <c r="BP86" s="680">
        <v>0</v>
      </c>
      <c r="BQ86" s="680">
        <v>0</v>
      </c>
      <c r="BR86" s="680">
        <v>0</v>
      </c>
      <c r="BS86" s="680">
        <v>0</v>
      </c>
      <c r="BT86" s="681">
        <v>0</v>
      </c>
    </row>
    <row r="87" spans="2:73">
      <c r="B87" s="675" t="s">
        <v>1016</v>
      </c>
      <c r="C87" s="675" t="s">
        <v>1020</v>
      </c>
      <c r="D87" s="675" t="s">
        <v>1038</v>
      </c>
      <c r="E87" s="675" t="s">
        <v>1018</v>
      </c>
      <c r="F87" s="675" t="s">
        <v>1035</v>
      </c>
      <c r="G87" s="675" t="s">
        <v>1023</v>
      </c>
      <c r="H87" s="675">
        <v>2014</v>
      </c>
      <c r="I87" s="630" t="s">
        <v>566</v>
      </c>
      <c r="J87" s="630" t="s">
        <v>581</v>
      </c>
      <c r="K87" s="619"/>
      <c r="L87" s="679">
        <v>0</v>
      </c>
      <c r="M87" s="680">
        <v>0</v>
      </c>
      <c r="N87" s="680">
        <v>0</v>
      </c>
      <c r="O87" s="680">
        <v>2</v>
      </c>
      <c r="P87" s="680">
        <v>0</v>
      </c>
      <c r="Q87" s="680">
        <v>0</v>
      </c>
      <c r="R87" s="680">
        <v>0</v>
      </c>
      <c r="S87" s="680">
        <v>0</v>
      </c>
      <c r="T87" s="680">
        <v>0</v>
      </c>
      <c r="U87" s="680">
        <v>0</v>
      </c>
      <c r="V87" s="680">
        <v>0</v>
      </c>
      <c r="W87" s="680">
        <v>0</v>
      </c>
      <c r="X87" s="680">
        <v>0</v>
      </c>
      <c r="Y87" s="680">
        <v>0</v>
      </c>
      <c r="Z87" s="680">
        <v>0</v>
      </c>
      <c r="AA87" s="680">
        <v>0</v>
      </c>
      <c r="AB87" s="680">
        <v>0</v>
      </c>
      <c r="AC87" s="680">
        <v>0</v>
      </c>
      <c r="AD87" s="680">
        <v>0</v>
      </c>
      <c r="AE87" s="680">
        <v>0</v>
      </c>
      <c r="AF87" s="680">
        <v>0</v>
      </c>
      <c r="AG87" s="680">
        <v>0</v>
      </c>
      <c r="AH87" s="680">
        <v>0</v>
      </c>
      <c r="AI87" s="680">
        <v>0</v>
      </c>
      <c r="AJ87" s="680">
        <v>0</v>
      </c>
      <c r="AK87" s="680">
        <v>0</v>
      </c>
      <c r="AL87" s="680">
        <v>0</v>
      </c>
      <c r="AM87" s="680">
        <v>0</v>
      </c>
      <c r="AN87" s="680">
        <v>0</v>
      </c>
      <c r="AO87" s="681">
        <v>0</v>
      </c>
      <c r="AP87" s="619"/>
      <c r="AQ87" s="679">
        <v>0</v>
      </c>
      <c r="AR87" s="680">
        <v>0</v>
      </c>
      <c r="AS87" s="680">
        <v>0</v>
      </c>
      <c r="AT87" s="680">
        <v>0</v>
      </c>
      <c r="AU87" s="680">
        <v>0</v>
      </c>
      <c r="AV87" s="680">
        <v>0</v>
      </c>
      <c r="AW87" s="680">
        <v>0</v>
      </c>
      <c r="AX87" s="680">
        <v>0</v>
      </c>
      <c r="AY87" s="680">
        <v>0</v>
      </c>
      <c r="AZ87" s="680">
        <v>0</v>
      </c>
      <c r="BA87" s="680">
        <v>0</v>
      </c>
      <c r="BB87" s="680">
        <v>0</v>
      </c>
      <c r="BC87" s="680">
        <v>0</v>
      </c>
      <c r="BD87" s="680">
        <v>0</v>
      </c>
      <c r="BE87" s="680">
        <v>0</v>
      </c>
      <c r="BF87" s="680">
        <v>0</v>
      </c>
      <c r="BG87" s="680">
        <v>0</v>
      </c>
      <c r="BH87" s="680">
        <v>0</v>
      </c>
      <c r="BI87" s="680">
        <v>0</v>
      </c>
      <c r="BJ87" s="680">
        <v>0</v>
      </c>
      <c r="BK87" s="680">
        <v>0</v>
      </c>
      <c r="BL87" s="680">
        <v>0</v>
      </c>
      <c r="BM87" s="680">
        <v>0</v>
      </c>
      <c r="BN87" s="680">
        <v>0</v>
      </c>
      <c r="BO87" s="680">
        <v>0</v>
      </c>
      <c r="BP87" s="680">
        <v>0</v>
      </c>
      <c r="BQ87" s="680">
        <v>0</v>
      </c>
      <c r="BR87" s="680">
        <v>0</v>
      </c>
      <c r="BS87" s="680">
        <v>0</v>
      </c>
      <c r="BT87" s="681">
        <v>0</v>
      </c>
    </row>
    <row r="88" spans="2:73">
      <c r="B88" s="675" t="s">
        <v>1016</v>
      </c>
      <c r="C88" s="675" t="s">
        <v>1017</v>
      </c>
      <c r="D88" s="675" t="s">
        <v>42</v>
      </c>
      <c r="E88" s="675" t="s">
        <v>1018</v>
      </c>
      <c r="F88" s="675" t="s">
        <v>29</v>
      </c>
      <c r="G88" s="675" t="s">
        <v>1023</v>
      </c>
      <c r="H88" s="675">
        <v>2014</v>
      </c>
      <c r="I88" s="630" t="s">
        <v>566</v>
      </c>
      <c r="J88" s="630" t="s">
        <v>581</v>
      </c>
      <c r="K88" s="619"/>
      <c r="L88" s="679">
        <v>0</v>
      </c>
      <c r="M88" s="680">
        <v>0</v>
      </c>
      <c r="N88" s="680">
        <v>0</v>
      </c>
      <c r="O88" s="680">
        <v>17</v>
      </c>
      <c r="P88" s="680">
        <v>0</v>
      </c>
      <c r="Q88" s="680">
        <v>0</v>
      </c>
      <c r="R88" s="680">
        <v>0</v>
      </c>
      <c r="S88" s="680">
        <v>0</v>
      </c>
      <c r="T88" s="680">
        <v>0</v>
      </c>
      <c r="U88" s="680">
        <v>0</v>
      </c>
      <c r="V88" s="680">
        <v>0</v>
      </c>
      <c r="W88" s="680">
        <v>0</v>
      </c>
      <c r="X88" s="680">
        <v>0</v>
      </c>
      <c r="Y88" s="680">
        <v>0</v>
      </c>
      <c r="Z88" s="680">
        <v>0</v>
      </c>
      <c r="AA88" s="680">
        <v>0</v>
      </c>
      <c r="AB88" s="680">
        <v>0</v>
      </c>
      <c r="AC88" s="680">
        <v>0</v>
      </c>
      <c r="AD88" s="680">
        <v>0</v>
      </c>
      <c r="AE88" s="680">
        <v>0</v>
      </c>
      <c r="AF88" s="680">
        <v>0</v>
      </c>
      <c r="AG88" s="680">
        <v>0</v>
      </c>
      <c r="AH88" s="680">
        <v>0</v>
      </c>
      <c r="AI88" s="680">
        <v>0</v>
      </c>
      <c r="AJ88" s="680">
        <v>0</v>
      </c>
      <c r="AK88" s="680">
        <v>0</v>
      </c>
      <c r="AL88" s="680">
        <v>0</v>
      </c>
      <c r="AM88" s="680">
        <v>0</v>
      </c>
      <c r="AN88" s="680">
        <v>0</v>
      </c>
      <c r="AO88" s="681">
        <v>0</v>
      </c>
      <c r="AP88" s="619"/>
      <c r="AQ88" s="682">
        <v>0</v>
      </c>
      <c r="AR88" s="683">
        <v>0</v>
      </c>
      <c r="AS88" s="683">
        <v>0</v>
      </c>
      <c r="AT88" s="683">
        <v>0</v>
      </c>
      <c r="AU88" s="683">
        <v>0</v>
      </c>
      <c r="AV88" s="683">
        <v>0</v>
      </c>
      <c r="AW88" s="683">
        <v>0</v>
      </c>
      <c r="AX88" s="683">
        <v>0</v>
      </c>
      <c r="AY88" s="683">
        <v>0</v>
      </c>
      <c r="AZ88" s="683">
        <v>0</v>
      </c>
      <c r="BA88" s="683">
        <v>0</v>
      </c>
      <c r="BB88" s="683">
        <v>0</v>
      </c>
      <c r="BC88" s="683">
        <v>0</v>
      </c>
      <c r="BD88" s="683">
        <v>0</v>
      </c>
      <c r="BE88" s="683">
        <v>0</v>
      </c>
      <c r="BF88" s="683">
        <v>0</v>
      </c>
      <c r="BG88" s="683">
        <v>0</v>
      </c>
      <c r="BH88" s="683">
        <v>0</v>
      </c>
      <c r="BI88" s="683">
        <v>0</v>
      </c>
      <c r="BJ88" s="683">
        <v>0</v>
      </c>
      <c r="BK88" s="683">
        <v>0</v>
      </c>
      <c r="BL88" s="683">
        <v>0</v>
      </c>
      <c r="BM88" s="683">
        <v>0</v>
      </c>
      <c r="BN88" s="683">
        <v>0</v>
      </c>
      <c r="BO88" s="683">
        <v>0</v>
      </c>
      <c r="BP88" s="683">
        <v>0</v>
      </c>
      <c r="BQ88" s="683">
        <v>0</v>
      </c>
      <c r="BR88" s="683">
        <v>0</v>
      </c>
      <c r="BS88" s="683">
        <v>0</v>
      </c>
      <c r="BT88" s="684">
        <v>0</v>
      </c>
    </row>
    <row r="89" spans="2:73">
      <c r="B89" s="675" t="s">
        <v>1016</v>
      </c>
      <c r="C89" s="675" t="s">
        <v>1024</v>
      </c>
      <c r="D89" s="675" t="s">
        <v>1039</v>
      </c>
      <c r="E89" s="675" t="s">
        <v>1018</v>
      </c>
      <c r="F89" s="675" t="s">
        <v>1024</v>
      </c>
      <c r="G89" s="675" t="s">
        <v>1019</v>
      </c>
      <c r="H89" s="675">
        <v>2012</v>
      </c>
      <c r="I89" s="630" t="s">
        <v>566</v>
      </c>
      <c r="J89" s="630" t="s">
        <v>574</v>
      </c>
      <c r="K89" s="619"/>
      <c r="L89" s="679">
        <v>0</v>
      </c>
      <c r="M89" s="680">
        <v>0</v>
      </c>
      <c r="N89" s="680">
        <v>0</v>
      </c>
      <c r="O89" s="680">
        <v>0</v>
      </c>
      <c r="P89" s="680">
        <v>0</v>
      </c>
      <c r="Q89" s="680">
        <v>0</v>
      </c>
      <c r="R89" s="680">
        <v>0</v>
      </c>
      <c r="S89" s="680">
        <v>0</v>
      </c>
      <c r="T89" s="680">
        <v>0</v>
      </c>
      <c r="U89" s="680">
        <v>0</v>
      </c>
      <c r="V89" s="680">
        <v>0</v>
      </c>
      <c r="W89" s="680">
        <v>0</v>
      </c>
      <c r="X89" s="680">
        <v>0</v>
      </c>
      <c r="Y89" s="680">
        <v>0</v>
      </c>
      <c r="Z89" s="680">
        <v>0</v>
      </c>
      <c r="AA89" s="680">
        <v>0</v>
      </c>
      <c r="AB89" s="680">
        <v>0</v>
      </c>
      <c r="AC89" s="680">
        <v>0</v>
      </c>
      <c r="AD89" s="680">
        <v>0</v>
      </c>
      <c r="AE89" s="680">
        <v>0</v>
      </c>
      <c r="AF89" s="680">
        <v>0</v>
      </c>
      <c r="AG89" s="680">
        <v>0</v>
      </c>
      <c r="AH89" s="680">
        <v>0</v>
      </c>
      <c r="AI89" s="680">
        <v>0</v>
      </c>
      <c r="AJ89" s="680">
        <v>0</v>
      </c>
      <c r="AK89" s="680">
        <v>0</v>
      </c>
      <c r="AL89" s="680">
        <v>0</v>
      </c>
      <c r="AM89" s="680">
        <v>0</v>
      </c>
      <c r="AN89" s="680">
        <v>0</v>
      </c>
      <c r="AO89" s="681">
        <v>0</v>
      </c>
      <c r="AP89" s="619"/>
      <c r="AQ89" s="676">
        <v>0</v>
      </c>
      <c r="AR89" s="677">
        <v>0</v>
      </c>
      <c r="AS89" s="677">
        <v>0</v>
      </c>
      <c r="AT89" s="677">
        <v>0</v>
      </c>
      <c r="AU89" s="677">
        <v>0</v>
      </c>
      <c r="AV89" s="677">
        <v>0</v>
      </c>
      <c r="AW89" s="677">
        <v>0</v>
      </c>
      <c r="AX89" s="677">
        <v>0</v>
      </c>
      <c r="AY89" s="677">
        <v>0</v>
      </c>
      <c r="AZ89" s="677">
        <v>0</v>
      </c>
      <c r="BA89" s="677">
        <v>0</v>
      </c>
      <c r="BB89" s="677">
        <v>0</v>
      </c>
      <c r="BC89" s="677">
        <v>0</v>
      </c>
      <c r="BD89" s="677">
        <v>0</v>
      </c>
      <c r="BE89" s="677">
        <v>0</v>
      </c>
      <c r="BF89" s="677">
        <v>0</v>
      </c>
      <c r="BG89" s="677">
        <v>0</v>
      </c>
      <c r="BH89" s="677">
        <v>0</v>
      </c>
      <c r="BI89" s="677">
        <v>0</v>
      </c>
      <c r="BJ89" s="677">
        <v>0</v>
      </c>
      <c r="BK89" s="677">
        <v>0</v>
      </c>
      <c r="BL89" s="677">
        <v>0</v>
      </c>
      <c r="BM89" s="677">
        <v>0</v>
      </c>
      <c r="BN89" s="677">
        <v>0</v>
      </c>
      <c r="BO89" s="677">
        <v>0</v>
      </c>
      <c r="BP89" s="677">
        <v>0</v>
      </c>
      <c r="BQ89" s="677">
        <v>0</v>
      </c>
      <c r="BR89" s="677">
        <v>0</v>
      </c>
      <c r="BS89" s="677">
        <v>0</v>
      </c>
      <c r="BT89" s="678">
        <v>0</v>
      </c>
    </row>
    <row r="90" spans="2:73">
      <c r="B90" s="675" t="s">
        <v>1016</v>
      </c>
      <c r="C90" s="675" t="s">
        <v>1024</v>
      </c>
      <c r="D90" s="675" t="s">
        <v>1039</v>
      </c>
      <c r="E90" s="675" t="s">
        <v>1018</v>
      </c>
      <c r="F90" s="675" t="s">
        <v>1024</v>
      </c>
      <c r="G90" s="675" t="s">
        <v>1019</v>
      </c>
      <c r="H90" s="675">
        <v>2013</v>
      </c>
      <c r="I90" s="630" t="s">
        <v>566</v>
      </c>
      <c r="J90" s="630" t="s">
        <v>574</v>
      </c>
      <c r="K90" s="619"/>
      <c r="L90" s="679">
        <v>0</v>
      </c>
      <c r="M90" s="680">
        <v>0</v>
      </c>
      <c r="N90" s="680">
        <v>0</v>
      </c>
      <c r="O90" s="680">
        <v>0</v>
      </c>
      <c r="P90" s="680">
        <v>0</v>
      </c>
      <c r="Q90" s="680">
        <v>0</v>
      </c>
      <c r="R90" s="680">
        <v>0</v>
      </c>
      <c r="S90" s="680">
        <v>0</v>
      </c>
      <c r="T90" s="680">
        <v>0</v>
      </c>
      <c r="U90" s="680">
        <v>0</v>
      </c>
      <c r="V90" s="680">
        <v>0</v>
      </c>
      <c r="W90" s="680">
        <v>0</v>
      </c>
      <c r="X90" s="680">
        <v>0</v>
      </c>
      <c r="Y90" s="680">
        <v>0</v>
      </c>
      <c r="Z90" s="680">
        <v>0</v>
      </c>
      <c r="AA90" s="680">
        <v>0</v>
      </c>
      <c r="AB90" s="680">
        <v>0</v>
      </c>
      <c r="AC90" s="680">
        <v>0</v>
      </c>
      <c r="AD90" s="680">
        <v>0</v>
      </c>
      <c r="AE90" s="680">
        <v>0</v>
      </c>
      <c r="AF90" s="680">
        <v>0</v>
      </c>
      <c r="AG90" s="680">
        <v>0</v>
      </c>
      <c r="AH90" s="680">
        <v>0</v>
      </c>
      <c r="AI90" s="680">
        <v>0</v>
      </c>
      <c r="AJ90" s="680">
        <v>0</v>
      </c>
      <c r="AK90" s="680">
        <v>0</v>
      </c>
      <c r="AL90" s="680">
        <v>0</v>
      </c>
      <c r="AM90" s="680">
        <v>0</v>
      </c>
      <c r="AN90" s="680">
        <v>0</v>
      </c>
      <c r="AO90" s="681">
        <v>0</v>
      </c>
      <c r="AP90" s="619"/>
      <c r="AQ90" s="679">
        <v>0</v>
      </c>
      <c r="AR90" s="680">
        <v>0</v>
      </c>
      <c r="AS90" s="680">
        <v>10731</v>
      </c>
      <c r="AT90" s="680">
        <v>13106</v>
      </c>
      <c r="AU90" s="680">
        <v>13106</v>
      </c>
      <c r="AV90" s="680">
        <v>2638</v>
      </c>
      <c r="AW90" s="680">
        <v>2638</v>
      </c>
      <c r="AX90" s="680">
        <v>2638</v>
      </c>
      <c r="AY90" s="680">
        <v>2638</v>
      </c>
      <c r="AZ90" s="680">
        <v>2638</v>
      </c>
      <c r="BA90" s="680">
        <v>2638</v>
      </c>
      <c r="BB90" s="680">
        <v>2638</v>
      </c>
      <c r="BC90" s="680">
        <v>2638</v>
      </c>
      <c r="BD90" s="680">
        <v>2638</v>
      </c>
      <c r="BE90" s="680">
        <v>2638</v>
      </c>
      <c r="BF90" s="680">
        <v>2638</v>
      </c>
      <c r="BG90" s="680">
        <v>2638</v>
      </c>
      <c r="BH90" s="680">
        <v>0</v>
      </c>
      <c r="BI90" s="680">
        <v>0</v>
      </c>
      <c r="BJ90" s="680">
        <v>0</v>
      </c>
      <c r="BK90" s="680">
        <v>0</v>
      </c>
      <c r="BL90" s="680">
        <v>0</v>
      </c>
      <c r="BM90" s="680">
        <v>0</v>
      </c>
      <c r="BN90" s="680">
        <v>0</v>
      </c>
      <c r="BO90" s="680">
        <v>0</v>
      </c>
      <c r="BP90" s="680">
        <v>0</v>
      </c>
      <c r="BQ90" s="680">
        <v>0</v>
      </c>
      <c r="BR90" s="680">
        <v>0</v>
      </c>
      <c r="BS90" s="680">
        <v>0</v>
      </c>
      <c r="BT90" s="681">
        <v>0</v>
      </c>
    </row>
    <row r="91" spans="2:73">
      <c r="B91" s="675" t="s">
        <v>208</v>
      </c>
      <c r="C91" s="675" t="s">
        <v>1017</v>
      </c>
      <c r="D91" s="675" t="s">
        <v>95</v>
      </c>
      <c r="E91" s="675" t="s">
        <v>1018</v>
      </c>
      <c r="F91" s="675" t="s">
        <v>29</v>
      </c>
      <c r="G91" s="675"/>
      <c r="H91" s="675">
        <v>2015</v>
      </c>
      <c r="I91" s="630" t="s">
        <v>567</v>
      </c>
      <c r="J91" s="630" t="s">
        <v>581</v>
      </c>
      <c r="K91" s="619"/>
      <c r="L91" s="679"/>
      <c r="M91" s="680"/>
      <c r="N91" s="680"/>
      <c r="O91" s="680"/>
      <c r="P91" s="680">
        <v>4</v>
      </c>
      <c r="Q91" s="680">
        <v>4</v>
      </c>
      <c r="R91" s="680">
        <v>4</v>
      </c>
      <c r="S91" s="680">
        <v>4</v>
      </c>
      <c r="T91" s="680">
        <v>4</v>
      </c>
      <c r="U91" s="680">
        <v>4</v>
      </c>
      <c r="V91" s="680">
        <v>4</v>
      </c>
      <c r="W91" s="680">
        <v>4</v>
      </c>
      <c r="X91" s="680">
        <v>4</v>
      </c>
      <c r="Y91" s="680">
        <v>4</v>
      </c>
      <c r="Z91" s="680">
        <v>3</v>
      </c>
      <c r="AA91" s="680">
        <v>3</v>
      </c>
      <c r="AB91" s="680">
        <v>3</v>
      </c>
      <c r="AC91" s="680">
        <v>3</v>
      </c>
      <c r="AD91" s="680">
        <v>3</v>
      </c>
      <c r="AE91" s="680">
        <v>3</v>
      </c>
      <c r="AF91" s="680">
        <v>1</v>
      </c>
      <c r="AG91" s="680">
        <v>1</v>
      </c>
      <c r="AH91" s="680">
        <v>1</v>
      </c>
      <c r="AI91" s="680">
        <v>1</v>
      </c>
      <c r="AJ91" s="680">
        <v>0</v>
      </c>
      <c r="AK91" s="680">
        <v>0</v>
      </c>
      <c r="AL91" s="680">
        <v>0</v>
      </c>
      <c r="AM91" s="680">
        <v>0</v>
      </c>
      <c r="AN91" s="680">
        <v>0</v>
      </c>
      <c r="AO91" s="681">
        <v>0</v>
      </c>
      <c r="AP91" s="619"/>
      <c r="AQ91" s="679"/>
      <c r="AR91" s="680"/>
      <c r="AS91" s="680"/>
      <c r="AT91" s="680"/>
      <c r="AU91" s="680">
        <v>56186</v>
      </c>
      <c r="AV91" s="680">
        <v>55675</v>
      </c>
      <c r="AW91" s="680">
        <v>55675</v>
      </c>
      <c r="AX91" s="680">
        <v>55675</v>
      </c>
      <c r="AY91" s="680">
        <v>55675</v>
      </c>
      <c r="AZ91" s="680">
        <v>55675</v>
      </c>
      <c r="BA91" s="680">
        <v>55675</v>
      </c>
      <c r="BB91" s="680">
        <v>55663</v>
      </c>
      <c r="BC91" s="680">
        <v>55663</v>
      </c>
      <c r="BD91" s="680">
        <v>55663</v>
      </c>
      <c r="BE91" s="680">
        <v>51354</v>
      </c>
      <c r="BF91" s="680">
        <v>51167</v>
      </c>
      <c r="BG91" s="680">
        <v>51167</v>
      </c>
      <c r="BH91" s="680">
        <v>50990</v>
      </c>
      <c r="BI91" s="680">
        <v>50990</v>
      </c>
      <c r="BJ91" s="680">
        <v>50968</v>
      </c>
      <c r="BK91" s="680">
        <v>19050</v>
      </c>
      <c r="BL91" s="680">
        <v>19050</v>
      </c>
      <c r="BM91" s="680">
        <v>19050</v>
      </c>
      <c r="BN91" s="680">
        <v>19050</v>
      </c>
      <c r="BO91" s="680">
        <v>0</v>
      </c>
      <c r="BP91" s="680">
        <v>0</v>
      </c>
      <c r="BQ91" s="680">
        <v>0</v>
      </c>
      <c r="BR91" s="680">
        <v>0</v>
      </c>
      <c r="BS91" s="680">
        <v>0</v>
      </c>
      <c r="BT91" s="681">
        <v>0</v>
      </c>
    </row>
    <row r="92" spans="2:73">
      <c r="B92" s="675" t="s">
        <v>208</v>
      </c>
      <c r="C92" s="675" t="s">
        <v>1017</v>
      </c>
      <c r="D92" s="675" t="s">
        <v>96</v>
      </c>
      <c r="E92" s="675" t="s">
        <v>1018</v>
      </c>
      <c r="F92" s="675" t="s">
        <v>29</v>
      </c>
      <c r="G92" s="675"/>
      <c r="H92" s="675">
        <v>2015</v>
      </c>
      <c r="I92" s="630" t="s">
        <v>567</v>
      </c>
      <c r="J92" s="630" t="s">
        <v>581</v>
      </c>
      <c r="K92" s="619"/>
      <c r="L92" s="679"/>
      <c r="M92" s="680"/>
      <c r="N92" s="680"/>
      <c r="O92" s="680"/>
      <c r="P92" s="680">
        <v>7</v>
      </c>
      <c r="Q92" s="680">
        <v>7</v>
      </c>
      <c r="R92" s="680">
        <v>7</v>
      </c>
      <c r="S92" s="680">
        <v>7</v>
      </c>
      <c r="T92" s="680">
        <v>7</v>
      </c>
      <c r="U92" s="680">
        <v>7</v>
      </c>
      <c r="V92" s="680">
        <v>7</v>
      </c>
      <c r="W92" s="680">
        <v>7</v>
      </c>
      <c r="X92" s="680">
        <v>7</v>
      </c>
      <c r="Y92" s="680">
        <v>7</v>
      </c>
      <c r="Z92" s="680">
        <v>6</v>
      </c>
      <c r="AA92" s="680">
        <v>6</v>
      </c>
      <c r="AB92" s="680">
        <v>6</v>
      </c>
      <c r="AC92" s="680">
        <v>5</v>
      </c>
      <c r="AD92" s="680">
        <v>5</v>
      </c>
      <c r="AE92" s="680">
        <v>5</v>
      </c>
      <c r="AF92" s="680">
        <v>2</v>
      </c>
      <c r="AG92" s="680">
        <v>2</v>
      </c>
      <c r="AH92" s="680">
        <v>2</v>
      </c>
      <c r="AI92" s="680">
        <v>2</v>
      </c>
      <c r="AJ92" s="680">
        <v>0</v>
      </c>
      <c r="AK92" s="680">
        <v>0</v>
      </c>
      <c r="AL92" s="680">
        <v>0</v>
      </c>
      <c r="AM92" s="680">
        <v>0</v>
      </c>
      <c r="AN92" s="680">
        <v>0</v>
      </c>
      <c r="AO92" s="681">
        <v>0</v>
      </c>
      <c r="AP92" s="619"/>
      <c r="AQ92" s="679"/>
      <c r="AR92" s="680"/>
      <c r="AS92" s="680"/>
      <c r="AT92" s="680"/>
      <c r="AU92" s="680">
        <v>103800</v>
      </c>
      <c r="AV92" s="680">
        <v>101955</v>
      </c>
      <c r="AW92" s="680">
        <v>101955</v>
      </c>
      <c r="AX92" s="680">
        <v>101955</v>
      </c>
      <c r="AY92" s="680">
        <v>101955</v>
      </c>
      <c r="AZ92" s="680">
        <v>101955</v>
      </c>
      <c r="BA92" s="680">
        <v>101955</v>
      </c>
      <c r="BB92" s="680">
        <v>101902</v>
      </c>
      <c r="BC92" s="680">
        <v>101902</v>
      </c>
      <c r="BD92" s="680">
        <v>101902</v>
      </c>
      <c r="BE92" s="680">
        <v>93968</v>
      </c>
      <c r="BF92" s="680">
        <v>89130</v>
      </c>
      <c r="BG92" s="680">
        <v>89130</v>
      </c>
      <c r="BH92" s="680">
        <v>87213</v>
      </c>
      <c r="BI92" s="680">
        <v>87213</v>
      </c>
      <c r="BJ92" s="680">
        <v>87009</v>
      </c>
      <c r="BK92" s="680">
        <v>32234</v>
      </c>
      <c r="BL92" s="680">
        <v>32234</v>
      </c>
      <c r="BM92" s="680">
        <v>32234</v>
      </c>
      <c r="BN92" s="680">
        <v>32234</v>
      </c>
      <c r="BO92" s="680">
        <v>0</v>
      </c>
      <c r="BP92" s="680">
        <v>0</v>
      </c>
      <c r="BQ92" s="680">
        <v>0</v>
      </c>
      <c r="BR92" s="680">
        <v>0</v>
      </c>
      <c r="BS92" s="680">
        <v>0</v>
      </c>
      <c r="BT92" s="681">
        <v>0</v>
      </c>
    </row>
    <row r="93" spans="2:73">
      <c r="B93" s="675" t="s">
        <v>208</v>
      </c>
      <c r="C93" s="675" t="s">
        <v>1017</v>
      </c>
      <c r="D93" s="675" t="s">
        <v>97</v>
      </c>
      <c r="E93" s="675" t="s">
        <v>1018</v>
      </c>
      <c r="F93" s="675" t="s">
        <v>29</v>
      </c>
      <c r="G93" s="675"/>
      <c r="H93" s="675">
        <v>2015</v>
      </c>
      <c r="I93" s="630" t="s">
        <v>567</v>
      </c>
      <c r="J93" s="630" t="s">
        <v>581</v>
      </c>
      <c r="K93" s="619"/>
      <c r="L93" s="679"/>
      <c r="M93" s="680"/>
      <c r="N93" s="680"/>
      <c r="O93" s="680"/>
      <c r="P93" s="680">
        <v>5</v>
      </c>
      <c r="Q93" s="680">
        <v>5</v>
      </c>
      <c r="R93" s="680">
        <v>5</v>
      </c>
      <c r="S93" s="680">
        <v>5</v>
      </c>
      <c r="T93" s="680">
        <v>2</v>
      </c>
      <c r="U93" s="680">
        <v>0</v>
      </c>
      <c r="V93" s="680">
        <v>0</v>
      </c>
      <c r="W93" s="680">
        <v>0</v>
      </c>
      <c r="X93" s="680">
        <v>0</v>
      </c>
      <c r="Y93" s="680">
        <v>0</v>
      </c>
      <c r="Z93" s="680">
        <v>0</v>
      </c>
      <c r="AA93" s="680">
        <v>0</v>
      </c>
      <c r="AB93" s="680">
        <v>0</v>
      </c>
      <c r="AC93" s="680">
        <v>0</v>
      </c>
      <c r="AD93" s="680">
        <v>0</v>
      </c>
      <c r="AE93" s="680">
        <v>0</v>
      </c>
      <c r="AF93" s="680">
        <v>0</v>
      </c>
      <c r="AG93" s="680">
        <v>0</v>
      </c>
      <c r="AH93" s="680">
        <v>0</v>
      </c>
      <c r="AI93" s="680">
        <v>0</v>
      </c>
      <c r="AJ93" s="680">
        <v>0</v>
      </c>
      <c r="AK93" s="680">
        <v>0</v>
      </c>
      <c r="AL93" s="680">
        <v>0</v>
      </c>
      <c r="AM93" s="680">
        <v>0</v>
      </c>
      <c r="AN93" s="680">
        <v>0</v>
      </c>
      <c r="AO93" s="681">
        <v>0</v>
      </c>
      <c r="AP93" s="619"/>
      <c r="AQ93" s="679"/>
      <c r="AR93" s="680"/>
      <c r="AS93" s="680"/>
      <c r="AT93" s="680"/>
      <c r="AU93" s="680">
        <v>28450</v>
      </c>
      <c r="AV93" s="680">
        <v>28450</v>
      </c>
      <c r="AW93" s="680">
        <v>28450</v>
      </c>
      <c r="AX93" s="680">
        <v>28346</v>
      </c>
      <c r="AY93" s="680">
        <v>15058</v>
      </c>
      <c r="AZ93" s="680">
        <v>0</v>
      </c>
      <c r="BA93" s="680">
        <v>0</v>
      </c>
      <c r="BB93" s="680">
        <v>0</v>
      </c>
      <c r="BC93" s="680">
        <v>0</v>
      </c>
      <c r="BD93" s="680">
        <v>0</v>
      </c>
      <c r="BE93" s="680">
        <v>0</v>
      </c>
      <c r="BF93" s="680">
        <v>0</v>
      </c>
      <c r="BG93" s="680">
        <v>0</v>
      </c>
      <c r="BH93" s="680">
        <v>0</v>
      </c>
      <c r="BI93" s="680">
        <v>0</v>
      </c>
      <c r="BJ93" s="680">
        <v>0</v>
      </c>
      <c r="BK93" s="680">
        <v>0</v>
      </c>
      <c r="BL93" s="680">
        <v>0</v>
      </c>
      <c r="BM93" s="680">
        <v>0</v>
      </c>
      <c r="BN93" s="680">
        <v>0</v>
      </c>
      <c r="BO93" s="680">
        <v>0</v>
      </c>
      <c r="BP93" s="680">
        <v>0</v>
      </c>
      <c r="BQ93" s="680">
        <v>0</v>
      </c>
      <c r="BR93" s="680">
        <v>0</v>
      </c>
      <c r="BS93" s="680">
        <v>0</v>
      </c>
      <c r="BT93" s="681">
        <v>0</v>
      </c>
    </row>
    <row r="94" spans="2:73">
      <c r="B94" s="675" t="s">
        <v>208</v>
      </c>
      <c r="C94" s="675" t="s">
        <v>1017</v>
      </c>
      <c r="D94" s="675" t="s">
        <v>653</v>
      </c>
      <c r="E94" s="675" t="s">
        <v>1018</v>
      </c>
      <c r="F94" s="675" t="s">
        <v>29</v>
      </c>
      <c r="G94" s="675"/>
      <c r="H94" s="675">
        <v>2015</v>
      </c>
      <c r="I94" s="630" t="s">
        <v>567</v>
      </c>
      <c r="J94" s="630" t="s">
        <v>581</v>
      </c>
      <c r="K94" s="619"/>
      <c r="L94" s="679"/>
      <c r="M94" s="680"/>
      <c r="N94" s="680"/>
      <c r="O94" s="680"/>
      <c r="P94" s="680">
        <v>21</v>
      </c>
      <c r="Q94" s="680">
        <v>21</v>
      </c>
      <c r="R94" s="680">
        <v>21</v>
      </c>
      <c r="S94" s="680">
        <v>21</v>
      </c>
      <c r="T94" s="680">
        <v>21</v>
      </c>
      <c r="U94" s="680">
        <v>21</v>
      </c>
      <c r="V94" s="680">
        <v>21</v>
      </c>
      <c r="W94" s="680">
        <v>21</v>
      </c>
      <c r="X94" s="680">
        <v>21</v>
      </c>
      <c r="Y94" s="680">
        <v>21</v>
      </c>
      <c r="Z94" s="680">
        <v>21</v>
      </c>
      <c r="AA94" s="680">
        <v>21</v>
      </c>
      <c r="AB94" s="680">
        <v>21</v>
      </c>
      <c r="AC94" s="680">
        <v>21</v>
      </c>
      <c r="AD94" s="680">
        <v>21</v>
      </c>
      <c r="AE94" s="680">
        <v>21</v>
      </c>
      <c r="AF94" s="680">
        <v>21</v>
      </c>
      <c r="AG94" s="680">
        <v>21</v>
      </c>
      <c r="AH94" s="680">
        <v>20</v>
      </c>
      <c r="AI94" s="680">
        <v>0</v>
      </c>
      <c r="AJ94" s="680">
        <v>0</v>
      </c>
      <c r="AK94" s="680">
        <v>0</v>
      </c>
      <c r="AL94" s="680">
        <v>0</v>
      </c>
      <c r="AM94" s="680">
        <v>0</v>
      </c>
      <c r="AN94" s="680">
        <v>0</v>
      </c>
      <c r="AO94" s="681">
        <v>0</v>
      </c>
      <c r="AP94" s="619"/>
      <c r="AQ94" s="679"/>
      <c r="AR94" s="680"/>
      <c r="AS94" s="680"/>
      <c r="AT94" s="680"/>
      <c r="AU94" s="680">
        <v>41750</v>
      </c>
      <c r="AV94" s="680">
        <v>41750</v>
      </c>
      <c r="AW94" s="680">
        <v>41750</v>
      </c>
      <c r="AX94" s="680">
        <v>41750</v>
      </c>
      <c r="AY94" s="680">
        <v>41750</v>
      </c>
      <c r="AZ94" s="680">
        <v>41750</v>
      </c>
      <c r="BA94" s="680">
        <v>41750</v>
      </c>
      <c r="BB94" s="680">
        <v>41750</v>
      </c>
      <c r="BC94" s="680">
        <v>41750</v>
      </c>
      <c r="BD94" s="680">
        <v>41750</v>
      </c>
      <c r="BE94" s="680">
        <v>41750</v>
      </c>
      <c r="BF94" s="680">
        <v>41750</v>
      </c>
      <c r="BG94" s="680">
        <v>41750</v>
      </c>
      <c r="BH94" s="680">
        <v>41750</v>
      </c>
      <c r="BI94" s="680">
        <v>41750</v>
      </c>
      <c r="BJ94" s="680">
        <v>41750</v>
      </c>
      <c r="BK94" s="680">
        <v>41750</v>
      </c>
      <c r="BL94" s="680">
        <v>41750</v>
      </c>
      <c r="BM94" s="680">
        <v>40787</v>
      </c>
      <c r="BN94" s="680">
        <v>0</v>
      </c>
      <c r="BO94" s="680">
        <v>0</v>
      </c>
      <c r="BP94" s="680">
        <v>0</v>
      </c>
      <c r="BQ94" s="680">
        <v>0</v>
      </c>
      <c r="BR94" s="680">
        <v>0</v>
      </c>
      <c r="BS94" s="680">
        <v>0</v>
      </c>
      <c r="BT94" s="681">
        <v>0</v>
      </c>
    </row>
    <row r="95" spans="2:73">
      <c r="B95" s="675" t="s">
        <v>208</v>
      </c>
      <c r="C95" s="675" t="s">
        <v>1017</v>
      </c>
      <c r="D95" s="675" t="s">
        <v>98</v>
      </c>
      <c r="E95" s="675" t="s">
        <v>1018</v>
      </c>
      <c r="F95" s="675" t="s">
        <v>29</v>
      </c>
      <c r="G95" s="675"/>
      <c r="H95" s="675">
        <v>2015</v>
      </c>
      <c r="I95" s="630" t="s">
        <v>567</v>
      </c>
      <c r="J95" s="630" t="s">
        <v>581</v>
      </c>
      <c r="K95" s="619"/>
      <c r="L95" s="679"/>
      <c r="M95" s="680"/>
      <c r="N95" s="680"/>
      <c r="O95" s="680"/>
      <c r="P95" s="680">
        <v>4</v>
      </c>
      <c r="Q95" s="680">
        <v>4</v>
      </c>
      <c r="R95" s="680">
        <v>4</v>
      </c>
      <c r="S95" s="680">
        <v>4</v>
      </c>
      <c r="T95" s="680">
        <v>4</v>
      </c>
      <c r="U95" s="680">
        <v>4</v>
      </c>
      <c r="V95" s="680">
        <v>4</v>
      </c>
      <c r="W95" s="680">
        <v>4</v>
      </c>
      <c r="X95" s="680">
        <v>4</v>
      </c>
      <c r="Y95" s="680">
        <v>4</v>
      </c>
      <c r="Z95" s="680">
        <v>4</v>
      </c>
      <c r="AA95" s="680">
        <v>4</v>
      </c>
      <c r="AB95" s="680">
        <v>4</v>
      </c>
      <c r="AC95" s="680">
        <v>4</v>
      </c>
      <c r="AD95" s="680">
        <v>4</v>
      </c>
      <c r="AE95" s="680">
        <v>4</v>
      </c>
      <c r="AF95" s="680">
        <v>4</v>
      </c>
      <c r="AG95" s="680">
        <v>4</v>
      </c>
      <c r="AH95" s="680">
        <v>4</v>
      </c>
      <c r="AI95" s="680">
        <v>4</v>
      </c>
      <c r="AJ95" s="680">
        <v>4</v>
      </c>
      <c r="AK95" s="680">
        <v>4</v>
      </c>
      <c r="AL95" s="680">
        <v>4</v>
      </c>
      <c r="AM95" s="680">
        <v>0</v>
      </c>
      <c r="AN95" s="680">
        <v>0</v>
      </c>
      <c r="AO95" s="681">
        <v>0</v>
      </c>
      <c r="AP95" s="619"/>
      <c r="AQ95" s="679"/>
      <c r="AR95" s="680"/>
      <c r="AS95" s="680"/>
      <c r="AT95" s="680"/>
      <c r="AU95" s="680">
        <v>13672</v>
      </c>
      <c r="AV95" s="680">
        <v>13672</v>
      </c>
      <c r="AW95" s="680">
        <v>13672</v>
      </c>
      <c r="AX95" s="680">
        <v>13672</v>
      </c>
      <c r="AY95" s="680">
        <v>13672</v>
      </c>
      <c r="AZ95" s="680">
        <v>13672</v>
      </c>
      <c r="BA95" s="680">
        <v>13672</v>
      </c>
      <c r="BB95" s="680">
        <v>13672</v>
      </c>
      <c r="BC95" s="680">
        <v>13672</v>
      </c>
      <c r="BD95" s="680">
        <v>13672</v>
      </c>
      <c r="BE95" s="680">
        <v>13672</v>
      </c>
      <c r="BF95" s="680">
        <v>13672</v>
      </c>
      <c r="BG95" s="680">
        <v>13672</v>
      </c>
      <c r="BH95" s="680">
        <v>13672</v>
      </c>
      <c r="BI95" s="680">
        <v>13672</v>
      </c>
      <c r="BJ95" s="680">
        <v>13672</v>
      </c>
      <c r="BK95" s="680">
        <v>13672</v>
      </c>
      <c r="BL95" s="680">
        <v>13672</v>
      </c>
      <c r="BM95" s="680">
        <v>13672</v>
      </c>
      <c r="BN95" s="680">
        <v>13672</v>
      </c>
      <c r="BO95" s="680">
        <v>9509</v>
      </c>
      <c r="BP95" s="680">
        <v>9509</v>
      </c>
      <c r="BQ95" s="680">
        <v>9509</v>
      </c>
      <c r="BR95" s="680">
        <v>0</v>
      </c>
      <c r="BS95" s="680">
        <v>0</v>
      </c>
      <c r="BT95" s="681">
        <v>0</v>
      </c>
    </row>
    <row r="96" spans="2:73">
      <c r="B96" s="675" t="s">
        <v>208</v>
      </c>
      <c r="C96" s="675" t="s">
        <v>1020</v>
      </c>
      <c r="D96" s="675" t="s">
        <v>99</v>
      </c>
      <c r="E96" s="675" t="s">
        <v>1018</v>
      </c>
      <c r="F96" s="675"/>
      <c r="G96" s="675"/>
      <c r="H96" s="675">
        <v>2015</v>
      </c>
      <c r="I96" s="630" t="s">
        <v>567</v>
      </c>
      <c r="J96" s="630" t="s">
        <v>581</v>
      </c>
      <c r="K96" s="619"/>
      <c r="L96" s="679"/>
      <c r="M96" s="680"/>
      <c r="N96" s="680"/>
      <c r="O96" s="680"/>
      <c r="P96" s="680">
        <v>0</v>
      </c>
      <c r="Q96" s="680">
        <v>0</v>
      </c>
      <c r="R96" s="680">
        <v>0</v>
      </c>
      <c r="S96" s="680">
        <v>0</v>
      </c>
      <c r="T96" s="680">
        <v>0</v>
      </c>
      <c r="U96" s="680">
        <v>0</v>
      </c>
      <c r="V96" s="680">
        <v>0</v>
      </c>
      <c r="W96" s="680">
        <v>0</v>
      </c>
      <c r="X96" s="680">
        <v>0</v>
      </c>
      <c r="Y96" s="680">
        <v>0</v>
      </c>
      <c r="Z96" s="680">
        <v>0</v>
      </c>
      <c r="AA96" s="680">
        <v>0</v>
      </c>
      <c r="AB96" s="680">
        <v>0</v>
      </c>
      <c r="AC96" s="680">
        <v>0</v>
      </c>
      <c r="AD96" s="680">
        <v>0</v>
      </c>
      <c r="AE96" s="680">
        <v>0</v>
      </c>
      <c r="AF96" s="680">
        <v>0</v>
      </c>
      <c r="AG96" s="680">
        <v>0</v>
      </c>
      <c r="AH96" s="680">
        <v>0</v>
      </c>
      <c r="AI96" s="680">
        <v>0</v>
      </c>
      <c r="AJ96" s="680">
        <v>0</v>
      </c>
      <c r="AK96" s="680">
        <v>0</v>
      </c>
      <c r="AL96" s="680">
        <v>0</v>
      </c>
      <c r="AM96" s="680">
        <v>0</v>
      </c>
      <c r="AN96" s="680">
        <v>0</v>
      </c>
      <c r="AO96" s="681">
        <v>0</v>
      </c>
      <c r="AP96" s="619"/>
      <c r="AQ96" s="679"/>
      <c r="AR96" s="680"/>
      <c r="AS96" s="680"/>
      <c r="AT96" s="680"/>
      <c r="AU96" s="680">
        <v>0</v>
      </c>
      <c r="AV96" s="680">
        <v>0</v>
      </c>
      <c r="AW96" s="680">
        <v>0</v>
      </c>
      <c r="AX96" s="680">
        <v>0</v>
      </c>
      <c r="AY96" s="680">
        <v>0</v>
      </c>
      <c r="AZ96" s="680">
        <v>0</v>
      </c>
      <c r="BA96" s="680">
        <v>0</v>
      </c>
      <c r="BB96" s="680">
        <v>0</v>
      </c>
      <c r="BC96" s="680">
        <v>0</v>
      </c>
      <c r="BD96" s="680">
        <v>0</v>
      </c>
      <c r="BE96" s="680">
        <v>0</v>
      </c>
      <c r="BF96" s="680">
        <v>0</v>
      </c>
      <c r="BG96" s="680">
        <v>0</v>
      </c>
      <c r="BH96" s="680">
        <v>0</v>
      </c>
      <c r="BI96" s="680">
        <v>0</v>
      </c>
      <c r="BJ96" s="680">
        <v>0</v>
      </c>
      <c r="BK96" s="680">
        <v>0</v>
      </c>
      <c r="BL96" s="680">
        <v>0</v>
      </c>
      <c r="BM96" s="680">
        <v>0</v>
      </c>
      <c r="BN96" s="680">
        <v>0</v>
      </c>
      <c r="BO96" s="680">
        <v>0</v>
      </c>
      <c r="BP96" s="680">
        <v>0</v>
      </c>
      <c r="BQ96" s="680">
        <v>0</v>
      </c>
      <c r="BR96" s="680">
        <v>0</v>
      </c>
      <c r="BS96" s="680">
        <v>0</v>
      </c>
      <c r="BT96" s="681">
        <v>0</v>
      </c>
    </row>
    <row r="97" spans="2:73">
      <c r="B97" s="675" t="s">
        <v>208</v>
      </c>
      <c r="C97" s="675" t="s">
        <v>1020</v>
      </c>
      <c r="D97" s="675" t="s">
        <v>100</v>
      </c>
      <c r="E97" s="675" t="s">
        <v>1018</v>
      </c>
      <c r="F97" s="675" t="s">
        <v>1040</v>
      </c>
      <c r="G97" s="675"/>
      <c r="H97" s="675">
        <v>2015</v>
      </c>
      <c r="I97" s="630" t="s">
        <v>567</v>
      </c>
      <c r="J97" s="630" t="s">
        <v>581</v>
      </c>
      <c r="K97" s="619"/>
      <c r="L97" s="679"/>
      <c r="M97" s="680"/>
      <c r="N97" s="680"/>
      <c r="O97" s="680"/>
      <c r="P97" s="680">
        <v>106</v>
      </c>
      <c r="Q97" s="680">
        <v>106</v>
      </c>
      <c r="R97" s="680">
        <v>106</v>
      </c>
      <c r="S97" s="680">
        <v>106</v>
      </c>
      <c r="T97" s="680">
        <v>106</v>
      </c>
      <c r="U97" s="680">
        <v>106</v>
      </c>
      <c r="V97" s="680">
        <v>101</v>
      </c>
      <c r="W97" s="680">
        <v>101</v>
      </c>
      <c r="X97" s="680">
        <v>101</v>
      </c>
      <c r="Y97" s="680">
        <v>86</v>
      </c>
      <c r="Z97" s="680">
        <v>51</v>
      </c>
      <c r="AA97" s="680">
        <v>51</v>
      </c>
      <c r="AB97" s="680">
        <v>44</v>
      </c>
      <c r="AC97" s="680">
        <v>44</v>
      </c>
      <c r="AD97" s="680">
        <v>44</v>
      </c>
      <c r="AE97" s="680">
        <v>29</v>
      </c>
      <c r="AF97" s="680">
        <v>4</v>
      </c>
      <c r="AG97" s="680">
        <v>4</v>
      </c>
      <c r="AH97" s="680">
        <v>4</v>
      </c>
      <c r="AI97" s="680">
        <v>4</v>
      </c>
      <c r="AJ97" s="680">
        <v>0</v>
      </c>
      <c r="AK97" s="680">
        <v>0</v>
      </c>
      <c r="AL97" s="680">
        <v>0</v>
      </c>
      <c r="AM97" s="680">
        <v>0</v>
      </c>
      <c r="AN97" s="680">
        <v>0</v>
      </c>
      <c r="AO97" s="681">
        <v>0</v>
      </c>
      <c r="AP97" s="619"/>
      <c r="AQ97" s="679"/>
      <c r="AR97" s="680"/>
      <c r="AS97" s="680"/>
      <c r="AT97" s="680"/>
      <c r="AU97" s="680">
        <v>1067522</v>
      </c>
      <c r="AV97" s="680">
        <v>1067522</v>
      </c>
      <c r="AW97" s="680">
        <v>1066725</v>
      </c>
      <c r="AX97" s="680">
        <v>1066725</v>
      </c>
      <c r="AY97" s="680">
        <v>1066725</v>
      </c>
      <c r="AZ97" s="680">
        <v>1066725</v>
      </c>
      <c r="BA97" s="680">
        <v>1041283</v>
      </c>
      <c r="BB97" s="680">
        <v>1041283</v>
      </c>
      <c r="BC97" s="680">
        <v>1039707</v>
      </c>
      <c r="BD97" s="680">
        <v>956178</v>
      </c>
      <c r="BE97" s="680">
        <v>752431</v>
      </c>
      <c r="BF97" s="680">
        <v>748249</v>
      </c>
      <c r="BG97" s="680">
        <v>233624</v>
      </c>
      <c r="BH97" s="680">
        <v>233624</v>
      </c>
      <c r="BI97" s="680">
        <v>233624</v>
      </c>
      <c r="BJ97" s="680">
        <v>154693</v>
      </c>
      <c r="BK97" s="680">
        <v>14454</v>
      </c>
      <c r="BL97" s="680">
        <v>14454</v>
      </c>
      <c r="BM97" s="680">
        <v>14454</v>
      </c>
      <c r="BN97" s="680">
        <v>14454</v>
      </c>
      <c r="BO97" s="680">
        <v>0</v>
      </c>
      <c r="BP97" s="680">
        <v>0</v>
      </c>
      <c r="BQ97" s="680">
        <v>0</v>
      </c>
      <c r="BR97" s="680">
        <v>0</v>
      </c>
      <c r="BS97" s="680">
        <v>0</v>
      </c>
      <c r="BT97" s="681">
        <v>0</v>
      </c>
    </row>
    <row r="98" spans="2:73" ht="15.6">
      <c r="B98" s="675" t="s">
        <v>208</v>
      </c>
      <c r="C98" s="675" t="s">
        <v>1020</v>
      </c>
      <c r="D98" s="675" t="s">
        <v>101</v>
      </c>
      <c r="E98" s="675" t="s">
        <v>1018</v>
      </c>
      <c r="F98" s="675" t="s">
        <v>1035</v>
      </c>
      <c r="G98" s="675"/>
      <c r="H98" s="675">
        <v>2015</v>
      </c>
      <c r="I98" s="630" t="s">
        <v>567</v>
      </c>
      <c r="J98" s="630" t="s">
        <v>581</v>
      </c>
      <c r="K98" s="619"/>
      <c r="L98" s="679"/>
      <c r="M98" s="680"/>
      <c r="N98" s="680"/>
      <c r="O98" s="680"/>
      <c r="P98" s="680">
        <v>25</v>
      </c>
      <c r="Q98" s="680">
        <v>17</v>
      </c>
      <c r="R98" s="680">
        <v>14</v>
      </c>
      <c r="S98" s="680">
        <v>14</v>
      </c>
      <c r="T98" s="680">
        <v>14</v>
      </c>
      <c r="U98" s="680">
        <v>14</v>
      </c>
      <c r="V98" s="680">
        <v>14</v>
      </c>
      <c r="W98" s="680">
        <v>14</v>
      </c>
      <c r="X98" s="680">
        <v>14</v>
      </c>
      <c r="Y98" s="680">
        <v>14</v>
      </c>
      <c r="Z98" s="680">
        <v>14</v>
      </c>
      <c r="AA98" s="680">
        <v>1</v>
      </c>
      <c r="AB98" s="680">
        <v>0</v>
      </c>
      <c r="AC98" s="680">
        <v>0</v>
      </c>
      <c r="AD98" s="680">
        <v>0</v>
      </c>
      <c r="AE98" s="680">
        <v>0</v>
      </c>
      <c r="AF98" s="680">
        <v>0</v>
      </c>
      <c r="AG98" s="680">
        <v>0</v>
      </c>
      <c r="AH98" s="680">
        <v>0</v>
      </c>
      <c r="AI98" s="680">
        <v>0</v>
      </c>
      <c r="AJ98" s="680">
        <v>0</v>
      </c>
      <c r="AK98" s="680">
        <v>0</v>
      </c>
      <c r="AL98" s="680">
        <v>0</v>
      </c>
      <c r="AM98" s="680">
        <v>0</v>
      </c>
      <c r="AN98" s="680">
        <v>0</v>
      </c>
      <c r="AO98" s="681">
        <v>0</v>
      </c>
      <c r="AP98" s="619"/>
      <c r="AQ98" s="679"/>
      <c r="AR98" s="680"/>
      <c r="AS98" s="680"/>
      <c r="AT98" s="680"/>
      <c r="AU98" s="680">
        <v>113803</v>
      </c>
      <c r="AV98" s="680">
        <v>77768</v>
      </c>
      <c r="AW98" s="680">
        <v>66569</v>
      </c>
      <c r="AX98" s="680">
        <v>66569</v>
      </c>
      <c r="AY98" s="680">
        <v>66569</v>
      </c>
      <c r="AZ98" s="680">
        <v>66569</v>
      </c>
      <c r="BA98" s="680">
        <v>66569</v>
      </c>
      <c r="BB98" s="680">
        <v>66569</v>
      </c>
      <c r="BC98" s="680">
        <v>66569</v>
      </c>
      <c r="BD98" s="680">
        <v>66569</v>
      </c>
      <c r="BE98" s="680">
        <v>64672</v>
      </c>
      <c r="BF98" s="680">
        <v>3294</v>
      </c>
      <c r="BG98" s="680">
        <v>0</v>
      </c>
      <c r="BH98" s="680">
        <v>0</v>
      </c>
      <c r="BI98" s="680">
        <v>0</v>
      </c>
      <c r="BJ98" s="680">
        <v>0</v>
      </c>
      <c r="BK98" s="680">
        <v>0</v>
      </c>
      <c r="BL98" s="680">
        <v>0</v>
      </c>
      <c r="BM98" s="680">
        <v>0</v>
      </c>
      <c r="BN98" s="680">
        <v>0</v>
      </c>
      <c r="BO98" s="680">
        <v>0</v>
      </c>
      <c r="BP98" s="680">
        <v>0</v>
      </c>
      <c r="BQ98" s="680">
        <v>0</v>
      </c>
      <c r="BR98" s="680">
        <v>0</v>
      </c>
      <c r="BS98" s="680">
        <v>0</v>
      </c>
      <c r="BT98" s="681">
        <v>0</v>
      </c>
      <c r="BU98" s="160"/>
    </row>
    <row r="99" spans="2:73" ht="15.6">
      <c r="B99" s="675" t="s">
        <v>208</v>
      </c>
      <c r="C99" s="675" t="s">
        <v>1020</v>
      </c>
      <c r="D99" s="675" t="s">
        <v>102</v>
      </c>
      <c r="E99" s="675" t="s">
        <v>1018</v>
      </c>
      <c r="F99" s="675"/>
      <c r="G99" s="675"/>
      <c r="H99" s="675">
        <v>2015</v>
      </c>
      <c r="I99" s="630" t="s">
        <v>567</v>
      </c>
      <c r="J99" s="630" t="s">
        <v>581</v>
      </c>
      <c r="K99" s="619"/>
      <c r="L99" s="679"/>
      <c r="M99" s="680"/>
      <c r="N99" s="680"/>
      <c r="O99" s="680"/>
      <c r="P99" s="680">
        <v>0</v>
      </c>
      <c r="Q99" s="680">
        <v>0</v>
      </c>
      <c r="R99" s="680">
        <v>0</v>
      </c>
      <c r="S99" s="680">
        <v>0</v>
      </c>
      <c r="T99" s="680">
        <v>0</v>
      </c>
      <c r="U99" s="680">
        <v>0</v>
      </c>
      <c r="V99" s="680">
        <v>0</v>
      </c>
      <c r="W99" s="680">
        <v>0</v>
      </c>
      <c r="X99" s="680">
        <v>0</v>
      </c>
      <c r="Y99" s="680">
        <v>0</v>
      </c>
      <c r="Z99" s="680">
        <v>0</v>
      </c>
      <c r="AA99" s="680">
        <v>0</v>
      </c>
      <c r="AB99" s="680">
        <v>0</v>
      </c>
      <c r="AC99" s="680">
        <v>0</v>
      </c>
      <c r="AD99" s="680">
        <v>0</v>
      </c>
      <c r="AE99" s="680">
        <v>0</v>
      </c>
      <c r="AF99" s="680">
        <v>0</v>
      </c>
      <c r="AG99" s="680">
        <v>0</v>
      </c>
      <c r="AH99" s="680">
        <v>0</v>
      </c>
      <c r="AI99" s="680">
        <v>0</v>
      </c>
      <c r="AJ99" s="680">
        <v>0</v>
      </c>
      <c r="AK99" s="680">
        <v>0</v>
      </c>
      <c r="AL99" s="680">
        <v>0</v>
      </c>
      <c r="AM99" s="680">
        <v>0</v>
      </c>
      <c r="AN99" s="680">
        <v>0</v>
      </c>
      <c r="AO99" s="681">
        <v>0</v>
      </c>
      <c r="AP99" s="619"/>
      <c r="AQ99" s="679"/>
      <c r="AR99" s="680"/>
      <c r="AS99" s="680"/>
      <c r="AT99" s="680"/>
      <c r="AU99" s="680">
        <v>0</v>
      </c>
      <c r="AV99" s="680">
        <v>0</v>
      </c>
      <c r="AW99" s="680">
        <v>0</v>
      </c>
      <c r="AX99" s="680">
        <v>0</v>
      </c>
      <c r="AY99" s="680">
        <v>0</v>
      </c>
      <c r="AZ99" s="680">
        <v>0</v>
      </c>
      <c r="BA99" s="680">
        <v>0</v>
      </c>
      <c r="BB99" s="680">
        <v>0</v>
      </c>
      <c r="BC99" s="680">
        <v>0</v>
      </c>
      <c r="BD99" s="680">
        <v>0</v>
      </c>
      <c r="BE99" s="680">
        <v>0</v>
      </c>
      <c r="BF99" s="680">
        <v>0</v>
      </c>
      <c r="BG99" s="680">
        <v>0</v>
      </c>
      <c r="BH99" s="680">
        <v>0</v>
      </c>
      <c r="BI99" s="680">
        <v>0</v>
      </c>
      <c r="BJ99" s="680">
        <v>0</v>
      </c>
      <c r="BK99" s="680">
        <v>0</v>
      </c>
      <c r="BL99" s="680">
        <v>0</v>
      </c>
      <c r="BM99" s="680">
        <v>0</v>
      </c>
      <c r="BN99" s="680">
        <v>0</v>
      </c>
      <c r="BO99" s="680">
        <v>0</v>
      </c>
      <c r="BP99" s="680">
        <v>0</v>
      </c>
      <c r="BQ99" s="680">
        <v>0</v>
      </c>
      <c r="BR99" s="680">
        <v>0</v>
      </c>
      <c r="BS99" s="680">
        <v>0</v>
      </c>
      <c r="BT99" s="681">
        <v>0</v>
      </c>
      <c r="BU99" s="160"/>
    </row>
    <row r="100" spans="2:73" ht="15.6">
      <c r="B100" s="675" t="s">
        <v>208</v>
      </c>
      <c r="C100" s="675" t="s">
        <v>1020</v>
      </c>
      <c r="D100" s="675" t="s">
        <v>103</v>
      </c>
      <c r="E100" s="675" t="s">
        <v>1018</v>
      </c>
      <c r="F100" s="675"/>
      <c r="G100" s="675"/>
      <c r="H100" s="675">
        <v>2015</v>
      </c>
      <c r="I100" s="630" t="s">
        <v>567</v>
      </c>
      <c r="J100" s="630" t="s">
        <v>581</v>
      </c>
      <c r="K100" s="619"/>
      <c r="L100" s="679"/>
      <c r="M100" s="680"/>
      <c r="N100" s="680"/>
      <c r="O100" s="680"/>
      <c r="P100" s="680">
        <v>0</v>
      </c>
      <c r="Q100" s="680">
        <v>0</v>
      </c>
      <c r="R100" s="680">
        <v>0</v>
      </c>
      <c r="S100" s="680">
        <v>0</v>
      </c>
      <c r="T100" s="680">
        <v>0</v>
      </c>
      <c r="U100" s="680">
        <v>0</v>
      </c>
      <c r="V100" s="680">
        <v>0</v>
      </c>
      <c r="W100" s="680">
        <v>0</v>
      </c>
      <c r="X100" s="680">
        <v>0</v>
      </c>
      <c r="Y100" s="680">
        <v>0</v>
      </c>
      <c r="Z100" s="680">
        <v>0</v>
      </c>
      <c r="AA100" s="680">
        <v>0</v>
      </c>
      <c r="AB100" s="680">
        <v>0</v>
      </c>
      <c r="AC100" s="680">
        <v>0</v>
      </c>
      <c r="AD100" s="680">
        <v>0</v>
      </c>
      <c r="AE100" s="680">
        <v>0</v>
      </c>
      <c r="AF100" s="680">
        <v>0</v>
      </c>
      <c r="AG100" s="680">
        <v>0</v>
      </c>
      <c r="AH100" s="680">
        <v>0</v>
      </c>
      <c r="AI100" s="680">
        <v>0</v>
      </c>
      <c r="AJ100" s="680">
        <v>0</v>
      </c>
      <c r="AK100" s="680">
        <v>0</v>
      </c>
      <c r="AL100" s="680">
        <v>0</v>
      </c>
      <c r="AM100" s="680">
        <v>0</v>
      </c>
      <c r="AN100" s="680">
        <v>0</v>
      </c>
      <c r="AO100" s="681">
        <v>0</v>
      </c>
      <c r="AP100" s="619"/>
      <c r="AQ100" s="679"/>
      <c r="AR100" s="680"/>
      <c r="AS100" s="680"/>
      <c r="AT100" s="680"/>
      <c r="AU100" s="680">
        <v>0</v>
      </c>
      <c r="AV100" s="680">
        <v>0</v>
      </c>
      <c r="AW100" s="680">
        <v>0</v>
      </c>
      <c r="AX100" s="680">
        <v>0</v>
      </c>
      <c r="AY100" s="680">
        <v>0</v>
      </c>
      <c r="AZ100" s="680">
        <v>0</v>
      </c>
      <c r="BA100" s="680">
        <v>0</v>
      </c>
      <c r="BB100" s="680">
        <v>0</v>
      </c>
      <c r="BC100" s="680">
        <v>0</v>
      </c>
      <c r="BD100" s="680">
        <v>0</v>
      </c>
      <c r="BE100" s="680">
        <v>0</v>
      </c>
      <c r="BF100" s="680">
        <v>0</v>
      </c>
      <c r="BG100" s="680">
        <v>0</v>
      </c>
      <c r="BH100" s="680">
        <v>0</v>
      </c>
      <c r="BI100" s="680">
        <v>0</v>
      </c>
      <c r="BJ100" s="680">
        <v>0</v>
      </c>
      <c r="BK100" s="680">
        <v>0</v>
      </c>
      <c r="BL100" s="680">
        <v>0</v>
      </c>
      <c r="BM100" s="680">
        <v>0</v>
      </c>
      <c r="BN100" s="680">
        <v>0</v>
      </c>
      <c r="BO100" s="680">
        <v>0</v>
      </c>
      <c r="BP100" s="680">
        <v>0</v>
      </c>
      <c r="BQ100" s="680">
        <v>0</v>
      </c>
      <c r="BR100" s="680">
        <v>0</v>
      </c>
      <c r="BS100" s="680">
        <v>0</v>
      </c>
      <c r="BT100" s="681">
        <v>0</v>
      </c>
      <c r="BU100" s="160"/>
    </row>
    <row r="101" spans="2:73">
      <c r="B101" s="675" t="s">
        <v>208</v>
      </c>
      <c r="C101" s="675" t="s">
        <v>1024</v>
      </c>
      <c r="D101" s="675" t="s">
        <v>104</v>
      </c>
      <c r="E101" s="675" t="s">
        <v>1018</v>
      </c>
      <c r="F101" s="675" t="s">
        <v>1024</v>
      </c>
      <c r="G101" s="675"/>
      <c r="H101" s="675">
        <v>2015</v>
      </c>
      <c r="I101" s="630" t="s">
        <v>567</v>
      </c>
      <c r="J101" s="630" t="s">
        <v>581</v>
      </c>
      <c r="K101" s="619"/>
      <c r="L101" s="679"/>
      <c r="M101" s="680"/>
      <c r="N101" s="680"/>
      <c r="O101" s="680"/>
      <c r="P101" s="680">
        <v>0</v>
      </c>
      <c r="Q101" s="680">
        <v>0</v>
      </c>
      <c r="R101" s="680">
        <v>0</v>
      </c>
      <c r="S101" s="680">
        <v>0</v>
      </c>
      <c r="T101" s="680">
        <v>0</v>
      </c>
      <c r="U101" s="680">
        <v>0</v>
      </c>
      <c r="V101" s="680">
        <v>0</v>
      </c>
      <c r="W101" s="680">
        <v>0</v>
      </c>
      <c r="X101" s="680">
        <v>0</v>
      </c>
      <c r="Y101" s="680">
        <v>0</v>
      </c>
      <c r="Z101" s="680">
        <v>0</v>
      </c>
      <c r="AA101" s="680">
        <v>0</v>
      </c>
      <c r="AB101" s="680">
        <v>0</v>
      </c>
      <c r="AC101" s="680">
        <v>0</v>
      </c>
      <c r="AD101" s="680">
        <v>0</v>
      </c>
      <c r="AE101" s="680">
        <v>0</v>
      </c>
      <c r="AF101" s="680">
        <v>0</v>
      </c>
      <c r="AG101" s="680">
        <v>0</v>
      </c>
      <c r="AH101" s="680">
        <v>0</v>
      </c>
      <c r="AI101" s="680">
        <v>0</v>
      </c>
      <c r="AJ101" s="680">
        <v>0</v>
      </c>
      <c r="AK101" s="680">
        <v>0</v>
      </c>
      <c r="AL101" s="680">
        <v>0</v>
      </c>
      <c r="AM101" s="680">
        <v>0</v>
      </c>
      <c r="AN101" s="680">
        <v>0</v>
      </c>
      <c r="AO101" s="681">
        <v>0</v>
      </c>
      <c r="AP101" s="619"/>
      <c r="AQ101" s="679"/>
      <c r="AR101" s="680"/>
      <c r="AS101" s="680"/>
      <c r="AT101" s="680"/>
      <c r="AU101" s="680">
        <v>0</v>
      </c>
      <c r="AV101" s="680">
        <v>0</v>
      </c>
      <c r="AW101" s="680">
        <v>0</v>
      </c>
      <c r="AX101" s="680">
        <v>0</v>
      </c>
      <c r="AY101" s="680">
        <v>0</v>
      </c>
      <c r="AZ101" s="680">
        <v>0</v>
      </c>
      <c r="BA101" s="680">
        <v>0</v>
      </c>
      <c r="BB101" s="680">
        <v>0</v>
      </c>
      <c r="BC101" s="680">
        <v>0</v>
      </c>
      <c r="BD101" s="680">
        <v>0</v>
      </c>
      <c r="BE101" s="680">
        <v>0</v>
      </c>
      <c r="BF101" s="680">
        <v>0</v>
      </c>
      <c r="BG101" s="680">
        <v>0</v>
      </c>
      <c r="BH101" s="680">
        <v>0</v>
      </c>
      <c r="BI101" s="680">
        <v>0</v>
      </c>
      <c r="BJ101" s="680">
        <v>0</v>
      </c>
      <c r="BK101" s="680">
        <v>0</v>
      </c>
      <c r="BL101" s="680">
        <v>0</v>
      </c>
      <c r="BM101" s="680">
        <v>0</v>
      </c>
      <c r="BN101" s="680">
        <v>0</v>
      </c>
      <c r="BO101" s="680">
        <v>0</v>
      </c>
      <c r="BP101" s="680">
        <v>0</v>
      </c>
      <c r="BQ101" s="680">
        <v>0</v>
      </c>
      <c r="BR101" s="680">
        <v>0</v>
      </c>
      <c r="BS101" s="680">
        <v>0</v>
      </c>
      <c r="BT101" s="681">
        <v>0</v>
      </c>
    </row>
    <row r="102" spans="2:73" ht="15.6">
      <c r="B102" s="675" t="s">
        <v>208</v>
      </c>
      <c r="C102" s="675" t="s">
        <v>1024</v>
      </c>
      <c r="D102" s="675" t="s">
        <v>106</v>
      </c>
      <c r="E102" s="675" t="s">
        <v>1018</v>
      </c>
      <c r="F102" s="675" t="s">
        <v>1024</v>
      </c>
      <c r="G102" s="675"/>
      <c r="H102" s="675">
        <v>2015</v>
      </c>
      <c r="I102" s="630" t="s">
        <v>567</v>
      </c>
      <c r="J102" s="630" t="s">
        <v>581</v>
      </c>
      <c r="K102" s="619"/>
      <c r="L102" s="679"/>
      <c r="M102" s="680"/>
      <c r="N102" s="680"/>
      <c r="O102" s="680"/>
      <c r="P102" s="680">
        <v>0</v>
      </c>
      <c r="Q102" s="680">
        <v>0</v>
      </c>
      <c r="R102" s="680">
        <v>0</v>
      </c>
      <c r="S102" s="680">
        <v>0</v>
      </c>
      <c r="T102" s="680">
        <v>0</v>
      </c>
      <c r="U102" s="680">
        <v>0</v>
      </c>
      <c r="V102" s="680">
        <v>0</v>
      </c>
      <c r="W102" s="680">
        <v>0</v>
      </c>
      <c r="X102" s="680">
        <v>0</v>
      </c>
      <c r="Y102" s="680">
        <v>0</v>
      </c>
      <c r="Z102" s="680">
        <v>0</v>
      </c>
      <c r="AA102" s="680">
        <v>0</v>
      </c>
      <c r="AB102" s="680">
        <v>0</v>
      </c>
      <c r="AC102" s="680">
        <v>0</v>
      </c>
      <c r="AD102" s="680">
        <v>0</v>
      </c>
      <c r="AE102" s="680">
        <v>0</v>
      </c>
      <c r="AF102" s="680">
        <v>0</v>
      </c>
      <c r="AG102" s="680">
        <v>0</v>
      </c>
      <c r="AH102" s="680">
        <v>0</v>
      </c>
      <c r="AI102" s="680">
        <v>0</v>
      </c>
      <c r="AJ102" s="680">
        <v>0</v>
      </c>
      <c r="AK102" s="680">
        <v>0</v>
      </c>
      <c r="AL102" s="680">
        <v>0</v>
      </c>
      <c r="AM102" s="680">
        <v>0</v>
      </c>
      <c r="AN102" s="680">
        <v>0</v>
      </c>
      <c r="AO102" s="681">
        <v>0</v>
      </c>
      <c r="AP102" s="619"/>
      <c r="AQ102" s="679"/>
      <c r="AR102" s="680"/>
      <c r="AS102" s="680"/>
      <c r="AT102" s="680"/>
      <c r="AU102" s="680">
        <v>2774</v>
      </c>
      <c r="AV102" s="680">
        <v>2774</v>
      </c>
      <c r="AW102" s="680">
        <v>2774</v>
      </c>
      <c r="AX102" s="680">
        <v>2774</v>
      </c>
      <c r="AY102" s="680">
        <v>2774</v>
      </c>
      <c r="AZ102" s="680">
        <v>2774</v>
      </c>
      <c r="BA102" s="680">
        <v>2774</v>
      </c>
      <c r="BB102" s="680">
        <v>2774</v>
      </c>
      <c r="BC102" s="680">
        <v>1474</v>
      </c>
      <c r="BD102" s="680">
        <v>1474</v>
      </c>
      <c r="BE102" s="680">
        <v>1474</v>
      </c>
      <c r="BF102" s="680">
        <v>1474</v>
      </c>
      <c r="BG102" s="680">
        <v>1474</v>
      </c>
      <c r="BH102" s="680">
        <v>1474</v>
      </c>
      <c r="BI102" s="680">
        <v>1474</v>
      </c>
      <c r="BJ102" s="680">
        <v>0</v>
      </c>
      <c r="BK102" s="680">
        <v>0</v>
      </c>
      <c r="BL102" s="680">
        <v>0</v>
      </c>
      <c r="BM102" s="680">
        <v>0</v>
      </c>
      <c r="BN102" s="680">
        <v>0</v>
      </c>
      <c r="BO102" s="680">
        <v>0</v>
      </c>
      <c r="BP102" s="680">
        <v>0</v>
      </c>
      <c r="BQ102" s="680">
        <v>0</v>
      </c>
      <c r="BR102" s="680">
        <v>0</v>
      </c>
      <c r="BS102" s="680">
        <v>0</v>
      </c>
      <c r="BT102" s="681">
        <v>0</v>
      </c>
      <c r="BU102" s="160"/>
    </row>
    <row r="103" spans="2:73" ht="15.6">
      <c r="B103" s="675" t="s">
        <v>208</v>
      </c>
      <c r="C103" s="675" t="s">
        <v>1024</v>
      </c>
      <c r="D103" s="675" t="s">
        <v>105</v>
      </c>
      <c r="E103" s="675" t="s">
        <v>1018</v>
      </c>
      <c r="F103" s="675" t="s">
        <v>1024</v>
      </c>
      <c r="G103" s="675"/>
      <c r="H103" s="675">
        <v>2015</v>
      </c>
      <c r="I103" s="630" t="s">
        <v>567</v>
      </c>
      <c r="J103" s="630" t="s">
        <v>581</v>
      </c>
      <c r="K103" s="619"/>
      <c r="L103" s="679"/>
      <c r="M103" s="680"/>
      <c r="N103" s="680"/>
      <c r="O103" s="680"/>
      <c r="P103" s="680">
        <v>0</v>
      </c>
      <c r="Q103" s="680">
        <v>0</v>
      </c>
      <c r="R103" s="680">
        <v>0</v>
      </c>
      <c r="S103" s="680">
        <v>0</v>
      </c>
      <c r="T103" s="680">
        <v>0</v>
      </c>
      <c r="U103" s="680">
        <v>0</v>
      </c>
      <c r="V103" s="680">
        <v>0</v>
      </c>
      <c r="W103" s="680">
        <v>0</v>
      </c>
      <c r="X103" s="680">
        <v>0</v>
      </c>
      <c r="Y103" s="680">
        <v>0</v>
      </c>
      <c r="Z103" s="680">
        <v>0</v>
      </c>
      <c r="AA103" s="680">
        <v>0</v>
      </c>
      <c r="AB103" s="680">
        <v>0</v>
      </c>
      <c r="AC103" s="680">
        <v>0</v>
      </c>
      <c r="AD103" s="680">
        <v>0</v>
      </c>
      <c r="AE103" s="680">
        <v>0</v>
      </c>
      <c r="AF103" s="680">
        <v>0</v>
      </c>
      <c r="AG103" s="680">
        <v>0</v>
      </c>
      <c r="AH103" s="680">
        <v>0</v>
      </c>
      <c r="AI103" s="680">
        <v>0</v>
      </c>
      <c r="AJ103" s="680">
        <v>0</v>
      </c>
      <c r="AK103" s="680">
        <v>0</v>
      </c>
      <c r="AL103" s="680">
        <v>0</v>
      </c>
      <c r="AM103" s="680">
        <v>0</v>
      </c>
      <c r="AN103" s="680">
        <v>0</v>
      </c>
      <c r="AO103" s="681">
        <v>0</v>
      </c>
      <c r="AP103" s="619"/>
      <c r="AQ103" s="679"/>
      <c r="AR103" s="680"/>
      <c r="AS103" s="680"/>
      <c r="AT103" s="680"/>
      <c r="AU103" s="680">
        <v>0</v>
      </c>
      <c r="AV103" s="680">
        <v>0</v>
      </c>
      <c r="AW103" s="680">
        <v>0</v>
      </c>
      <c r="AX103" s="680">
        <v>0</v>
      </c>
      <c r="AY103" s="680">
        <v>0</v>
      </c>
      <c r="AZ103" s="680">
        <v>0</v>
      </c>
      <c r="BA103" s="680">
        <v>0</v>
      </c>
      <c r="BB103" s="680">
        <v>0</v>
      </c>
      <c r="BC103" s="680">
        <v>0</v>
      </c>
      <c r="BD103" s="680">
        <v>0</v>
      </c>
      <c r="BE103" s="680">
        <v>0</v>
      </c>
      <c r="BF103" s="680">
        <v>0</v>
      </c>
      <c r="BG103" s="680">
        <v>0</v>
      </c>
      <c r="BH103" s="680">
        <v>0</v>
      </c>
      <c r="BI103" s="680">
        <v>0</v>
      </c>
      <c r="BJ103" s="680">
        <v>0</v>
      </c>
      <c r="BK103" s="680">
        <v>0</v>
      </c>
      <c r="BL103" s="680">
        <v>0</v>
      </c>
      <c r="BM103" s="680">
        <v>0</v>
      </c>
      <c r="BN103" s="680">
        <v>0</v>
      </c>
      <c r="BO103" s="680">
        <v>0</v>
      </c>
      <c r="BP103" s="680">
        <v>0</v>
      </c>
      <c r="BQ103" s="680">
        <v>0</v>
      </c>
      <c r="BR103" s="680">
        <v>0</v>
      </c>
      <c r="BS103" s="680">
        <v>0</v>
      </c>
      <c r="BT103" s="681">
        <v>0</v>
      </c>
      <c r="BU103" s="160"/>
    </row>
    <row r="104" spans="2:73" ht="15.6">
      <c r="B104" s="675" t="s">
        <v>208</v>
      </c>
      <c r="C104" s="675" t="s">
        <v>1017</v>
      </c>
      <c r="D104" s="675" t="s">
        <v>108</v>
      </c>
      <c r="E104" s="675" t="s">
        <v>1018</v>
      </c>
      <c r="F104" s="675" t="s">
        <v>29</v>
      </c>
      <c r="G104" s="675"/>
      <c r="H104" s="675">
        <v>2015</v>
      </c>
      <c r="I104" s="630" t="s">
        <v>567</v>
      </c>
      <c r="J104" s="630" t="s">
        <v>581</v>
      </c>
      <c r="K104" s="619"/>
      <c r="L104" s="679"/>
      <c r="M104" s="680"/>
      <c r="N104" s="680"/>
      <c r="O104" s="680"/>
      <c r="P104" s="680">
        <v>1</v>
      </c>
      <c r="Q104" s="680">
        <v>1</v>
      </c>
      <c r="R104" s="680">
        <v>1</v>
      </c>
      <c r="S104" s="680">
        <v>1</v>
      </c>
      <c r="T104" s="680">
        <v>1</v>
      </c>
      <c r="U104" s="680">
        <v>1</v>
      </c>
      <c r="V104" s="680">
        <v>1</v>
      </c>
      <c r="W104" s="680">
        <v>1</v>
      </c>
      <c r="X104" s="680">
        <v>1</v>
      </c>
      <c r="Y104" s="680">
        <v>1</v>
      </c>
      <c r="Z104" s="680">
        <v>1</v>
      </c>
      <c r="AA104" s="680">
        <v>1</v>
      </c>
      <c r="AB104" s="680">
        <v>1</v>
      </c>
      <c r="AC104" s="680">
        <v>1</v>
      </c>
      <c r="AD104" s="680">
        <v>1</v>
      </c>
      <c r="AE104" s="680">
        <v>1</v>
      </c>
      <c r="AF104" s="680">
        <v>1</v>
      </c>
      <c r="AG104" s="680">
        <v>1</v>
      </c>
      <c r="AH104" s="680">
        <v>1</v>
      </c>
      <c r="AI104" s="680">
        <v>1</v>
      </c>
      <c r="AJ104" s="680">
        <v>0</v>
      </c>
      <c r="AK104" s="680">
        <v>0</v>
      </c>
      <c r="AL104" s="680">
        <v>0</v>
      </c>
      <c r="AM104" s="680">
        <v>0</v>
      </c>
      <c r="AN104" s="680">
        <v>0</v>
      </c>
      <c r="AO104" s="681">
        <v>0</v>
      </c>
      <c r="AP104" s="619"/>
      <c r="AQ104" s="679"/>
      <c r="AR104" s="680"/>
      <c r="AS104" s="680"/>
      <c r="AT104" s="680"/>
      <c r="AU104" s="680">
        <v>5339</v>
      </c>
      <c r="AV104" s="680">
        <v>4870</v>
      </c>
      <c r="AW104" s="680">
        <v>4794</v>
      </c>
      <c r="AX104" s="680">
        <v>4717</v>
      </c>
      <c r="AY104" s="680">
        <v>4717</v>
      </c>
      <c r="AZ104" s="680">
        <v>4717</v>
      </c>
      <c r="BA104" s="680">
        <v>4486</v>
      </c>
      <c r="BB104" s="680">
        <v>4486</v>
      </c>
      <c r="BC104" s="680">
        <v>3856</v>
      </c>
      <c r="BD104" s="680">
        <v>3856</v>
      </c>
      <c r="BE104" s="680">
        <v>3805</v>
      </c>
      <c r="BF104" s="680">
        <v>3805</v>
      </c>
      <c r="BG104" s="680">
        <v>3164</v>
      </c>
      <c r="BH104" s="680">
        <v>3164</v>
      </c>
      <c r="BI104" s="680">
        <v>2222</v>
      </c>
      <c r="BJ104" s="680">
        <v>2140</v>
      </c>
      <c r="BK104" s="680">
        <v>2140</v>
      </c>
      <c r="BL104" s="680">
        <v>2140</v>
      </c>
      <c r="BM104" s="680">
        <v>2140</v>
      </c>
      <c r="BN104" s="680">
        <v>2140</v>
      </c>
      <c r="BO104" s="680">
        <v>591</v>
      </c>
      <c r="BP104" s="680">
        <v>0</v>
      </c>
      <c r="BQ104" s="680">
        <v>0</v>
      </c>
      <c r="BR104" s="680">
        <v>0</v>
      </c>
      <c r="BS104" s="680">
        <v>0</v>
      </c>
      <c r="BT104" s="681">
        <v>0</v>
      </c>
      <c r="BU104" s="160"/>
    </row>
    <row r="105" spans="2:73" ht="15.6">
      <c r="B105" s="675" t="s">
        <v>208</v>
      </c>
      <c r="C105" s="675" t="s">
        <v>1041</v>
      </c>
      <c r="D105" s="675" t="s">
        <v>109</v>
      </c>
      <c r="E105" s="675" t="s">
        <v>1018</v>
      </c>
      <c r="F105" s="675"/>
      <c r="G105" s="675"/>
      <c r="H105" s="675">
        <v>2015</v>
      </c>
      <c r="I105" s="630" t="s">
        <v>567</v>
      </c>
      <c r="J105" s="630" t="s">
        <v>581</v>
      </c>
      <c r="K105" s="619"/>
      <c r="L105" s="679"/>
      <c r="M105" s="680"/>
      <c r="N105" s="680"/>
      <c r="O105" s="680"/>
      <c r="P105" s="680">
        <v>0</v>
      </c>
      <c r="Q105" s="680">
        <v>0</v>
      </c>
      <c r="R105" s="680">
        <v>0</v>
      </c>
      <c r="S105" s="680">
        <v>0</v>
      </c>
      <c r="T105" s="680">
        <v>0</v>
      </c>
      <c r="U105" s="680">
        <v>0</v>
      </c>
      <c r="V105" s="680">
        <v>0</v>
      </c>
      <c r="W105" s="680">
        <v>0</v>
      </c>
      <c r="X105" s="680">
        <v>0</v>
      </c>
      <c r="Y105" s="680">
        <v>0</v>
      </c>
      <c r="Z105" s="680">
        <v>0</v>
      </c>
      <c r="AA105" s="680">
        <v>0</v>
      </c>
      <c r="AB105" s="680">
        <v>0</v>
      </c>
      <c r="AC105" s="680">
        <v>0</v>
      </c>
      <c r="AD105" s="680">
        <v>0</v>
      </c>
      <c r="AE105" s="680">
        <v>0</v>
      </c>
      <c r="AF105" s="680">
        <v>0</v>
      </c>
      <c r="AG105" s="680">
        <v>0</v>
      </c>
      <c r="AH105" s="680">
        <v>0</v>
      </c>
      <c r="AI105" s="680">
        <v>0</v>
      </c>
      <c r="AJ105" s="680">
        <v>0</v>
      </c>
      <c r="AK105" s="680">
        <v>0</v>
      </c>
      <c r="AL105" s="680">
        <v>0</v>
      </c>
      <c r="AM105" s="680">
        <v>0</v>
      </c>
      <c r="AN105" s="680">
        <v>0</v>
      </c>
      <c r="AO105" s="681">
        <v>0</v>
      </c>
      <c r="AP105" s="619"/>
      <c r="AQ105" s="679"/>
      <c r="AR105" s="680"/>
      <c r="AS105" s="680"/>
      <c r="AT105" s="680"/>
      <c r="AU105" s="680">
        <v>0</v>
      </c>
      <c r="AV105" s="680">
        <v>0</v>
      </c>
      <c r="AW105" s="680">
        <v>0</v>
      </c>
      <c r="AX105" s="680">
        <v>0</v>
      </c>
      <c r="AY105" s="680">
        <v>0</v>
      </c>
      <c r="AZ105" s="680">
        <v>0</v>
      </c>
      <c r="BA105" s="680">
        <v>0</v>
      </c>
      <c r="BB105" s="680">
        <v>0</v>
      </c>
      <c r="BC105" s="680">
        <v>0</v>
      </c>
      <c r="BD105" s="680">
        <v>0</v>
      </c>
      <c r="BE105" s="680">
        <v>0</v>
      </c>
      <c r="BF105" s="680">
        <v>0</v>
      </c>
      <c r="BG105" s="680">
        <v>0</v>
      </c>
      <c r="BH105" s="680">
        <v>0</v>
      </c>
      <c r="BI105" s="680">
        <v>0</v>
      </c>
      <c r="BJ105" s="680">
        <v>0</v>
      </c>
      <c r="BK105" s="680">
        <v>0</v>
      </c>
      <c r="BL105" s="680">
        <v>0</v>
      </c>
      <c r="BM105" s="680">
        <v>0</v>
      </c>
      <c r="BN105" s="680">
        <v>0</v>
      </c>
      <c r="BO105" s="680">
        <v>0</v>
      </c>
      <c r="BP105" s="680">
        <v>0</v>
      </c>
      <c r="BQ105" s="680">
        <v>0</v>
      </c>
      <c r="BR105" s="680">
        <v>0</v>
      </c>
      <c r="BS105" s="680">
        <v>0</v>
      </c>
      <c r="BT105" s="681">
        <v>0</v>
      </c>
      <c r="BU105" s="160"/>
    </row>
    <row r="106" spans="2:73" ht="15.6">
      <c r="B106" s="675" t="s">
        <v>208</v>
      </c>
      <c r="C106" s="675" t="s">
        <v>1041</v>
      </c>
      <c r="D106" s="675" t="s">
        <v>110</v>
      </c>
      <c r="E106" s="675" t="s">
        <v>1018</v>
      </c>
      <c r="F106" s="675"/>
      <c r="G106" s="675"/>
      <c r="H106" s="675">
        <v>2015</v>
      </c>
      <c r="I106" s="630" t="s">
        <v>567</v>
      </c>
      <c r="J106" s="630" t="s">
        <v>581</v>
      </c>
      <c r="K106" s="619"/>
      <c r="L106" s="679"/>
      <c r="M106" s="680"/>
      <c r="N106" s="680"/>
      <c r="O106" s="680"/>
      <c r="P106" s="680">
        <v>0</v>
      </c>
      <c r="Q106" s="680">
        <v>0</v>
      </c>
      <c r="R106" s="680">
        <v>0</v>
      </c>
      <c r="S106" s="680">
        <v>0</v>
      </c>
      <c r="T106" s="680">
        <v>0</v>
      </c>
      <c r="U106" s="680">
        <v>0</v>
      </c>
      <c r="V106" s="680">
        <v>0</v>
      </c>
      <c r="W106" s="680">
        <v>0</v>
      </c>
      <c r="X106" s="680">
        <v>0</v>
      </c>
      <c r="Y106" s="680">
        <v>0</v>
      </c>
      <c r="Z106" s="680">
        <v>0</v>
      </c>
      <c r="AA106" s="680">
        <v>0</v>
      </c>
      <c r="AB106" s="680">
        <v>0</v>
      </c>
      <c r="AC106" s="680">
        <v>0</v>
      </c>
      <c r="AD106" s="680">
        <v>0</v>
      </c>
      <c r="AE106" s="680">
        <v>0</v>
      </c>
      <c r="AF106" s="680">
        <v>0</v>
      </c>
      <c r="AG106" s="680">
        <v>0</v>
      </c>
      <c r="AH106" s="680">
        <v>0</v>
      </c>
      <c r="AI106" s="680">
        <v>0</v>
      </c>
      <c r="AJ106" s="680">
        <v>0</v>
      </c>
      <c r="AK106" s="680">
        <v>0</v>
      </c>
      <c r="AL106" s="680">
        <v>0</v>
      </c>
      <c r="AM106" s="680">
        <v>0</v>
      </c>
      <c r="AN106" s="680">
        <v>0</v>
      </c>
      <c r="AO106" s="681">
        <v>0</v>
      </c>
      <c r="AP106" s="619"/>
      <c r="AQ106" s="679"/>
      <c r="AR106" s="680"/>
      <c r="AS106" s="680"/>
      <c r="AT106" s="680"/>
      <c r="AU106" s="680">
        <v>0</v>
      </c>
      <c r="AV106" s="680">
        <v>0</v>
      </c>
      <c r="AW106" s="680">
        <v>0</v>
      </c>
      <c r="AX106" s="680">
        <v>0</v>
      </c>
      <c r="AY106" s="680">
        <v>0</v>
      </c>
      <c r="AZ106" s="680">
        <v>0</v>
      </c>
      <c r="BA106" s="680">
        <v>0</v>
      </c>
      <c r="BB106" s="680">
        <v>0</v>
      </c>
      <c r="BC106" s="680">
        <v>0</v>
      </c>
      <c r="BD106" s="680">
        <v>0</v>
      </c>
      <c r="BE106" s="680">
        <v>0</v>
      </c>
      <c r="BF106" s="680">
        <v>0</v>
      </c>
      <c r="BG106" s="680">
        <v>0</v>
      </c>
      <c r="BH106" s="680">
        <v>0</v>
      </c>
      <c r="BI106" s="680">
        <v>0</v>
      </c>
      <c r="BJ106" s="680">
        <v>0</v>
      </c>
      <c r="BK106" s="680">
        <v>0</v>
      </c>
      <c r="BL106" s="680">
        <v>0</v>
      </c>
      <c r="BM106" s="680">
        <v>0</v>
      </c>
      <c r="BN106" s="680">
        <v>0</v>
      </c>
      <c r="BO106" s="680">
        <v>0</v>
      </c>
      <c r="BP106" s="680">
        <v>0</v>
      </c>
      <c r="BQ106" s="680">
        <v>0</v>
      </c>
      <c r="BR106" s="680">
        <v>0</v>
      </c>
      <c r="BS106" s="680">
        <v>0</v>
      </c>
      <c r="BT106" s="681">
        <v>0</v>
      </c>
      <c r="BU106" s="160"/>
    </row>
    <row r="107" spans="2:73" ht="15.6">
      <c r="B107" s="675" t="s">
        <v>208</v>
      </c>
      <c r="C107" s="675" t="s">
        <v>1041</v>
      </c>
      <c r="D107" s="675" t="s">
        <v>111</v>
      </c>
      <c r="E107" s="675" t="s">
        <v>1018</v>
      </c>
      <c r="F107" s="675"/>
      <c r="G107" s="675"/>
      <c r="H107" s="675">
        <v>2015</v>
      </c>
      <c r="I107" s="630" t="s">
        <v>567</v>
      </c>
      <c r="J107" s="630" t="s">
        <v>581</v>
      </c>
      <c r="K107" s="619"/>
      <c r="L107" s="679"/>
      <c r="M107" s="680"/>
      <c r="N107" s="680"/>
      <c r="O107" s="680"/>
      <c r="P107" s="680">
        <v>0</v>
      </c>
      <c r="Q107" s="680">
        <v>0</v>
      </c>
      <c r="R107" s="680">
        <v>0</v>
      </c>
      <c r="S107" s="680">
        <v>0</v>
      </c>
      <c r="T107" s="680">
        <v>0</v>
      </c>
      <c r="U107" s="680">
        <v>0</v>
      </c>
      <c r="V107" s="680">
        <v>0</v>
      </c>
      <c r="W107" s="680">
        <v>0</v>
      </c>
      <c r="X107" s="680">
        <v>0</v>
      </c>
      <c r="Y107" s="680">
        <v>0</v>
      </c>
      <c r="Z107" s="680">
        <v>0</v>
      </c>
      <c r="AA107" s="680">
        <v>0</v>
      </c>
      <c r="AB107" s="680">
        <v>0</v>
      </c>
      <c r="AC107" s="680">
        <v>0</v>
      </c>
      <c r="AD107" s="680">
        <v>0</v>
      </c>
      <c r="AE107" s="680">
        <v>0</v>
      </c>
      <c r="AF107" s="680">
        <v>0</v>
      </c>
      <c r="AG107" s="680">
        <v>0</v>
      </c>
      <c r="AH107" s="680">
        <v>0</v>
      </c>
      <c r="AI107" s="680">
        <v>0</v>
      </c>
      <c r="AJ107" s="680">
        <v>0</v>
      </c>
      <c r="AK107" s="680">
        <v>0</v>
      </c>
      <c r="AL107" s="680">
        <v>0</v>
      </c>
      <c r="AM107" s="680">
        <v>0</v>
      </c>
      <c r="AN107" s="680">
        <v>0</v>
      </c>
      <c r="AO107" s="681">
        <v>0</v>
      </c>
      <c r="AP107" s="619"/>
      <c r="AQ107" s="682"/>
      <c r="AR107" s="683"/>
      <c r="AS107" s="683"/>
      <c r="AT107" s="683"/>
      <c r="AU107" s="683">
        <v>0</v>
      </c>
      <c r="AV107" s="683">
        <v>0</v>
      </c>
      <c r="AW107" s="683">
        <v>0</v>
      </c>
      <c r="AX107" s="683">
        <v>0</v>
      </c>
      <c r="AY107" s="683">
        <v>0</v>
      </c>
      <c r="AZ107" s="683">
        <v>0</v>
      </c>
      <c r="BA107" s="683">
        <v>0</v>
      </c>
      <c r="BB107" s="683">
        <v>0</v>
      </c>
      <c r="BC107" s="683">
        <v>0</v>
      </c>
      <c r="BD107" s="683">
        <v>0</v>
      </c>
      <c r="BE107" s="683">
        <v>0</v>
      </c>
      <c r="BF107" s="683">
        <v>0</v>
      </c>
      <c r="BG107" s="683">
        <v>0</v>
      </c>
      <c r="BH107" s="683">
        <v>0</v>
      </c>
      <c r="BI107" s="683">
        <v>0</v>
      </c>
      <c r="BJ107" s="683">
        <v>0</v>
      </c>
      <c r="BK107" s="683">
        <v>0</v>
      </c>
      <c r="BL107" s="683">
        <v>0</v>
      </c>
      <c r="BM107" s="683">
        <v>0</v>
      </c>
      <c r="BN107" s="683">
        <v>0</v>
      </c>
      <c r="BO107" s="683">
        <v>0</v>
      </c>
      <c r="BP107" s="683">
        <v>0</v>
      </c>
      <c r="BQ107" s="683">
        <v>0</v>
      </c>
      <c r="BR107" s="683">
        <v>0</v>
      </c>
      <c r="BS107" s="683">
        <v>0</v>
      </c>
      <c r="BT107" s="684">
        <v>0</v>
      </c>
      <c r="BU107" s="160"/>
    </row>
    <row r="108" spans="2:73" ht="15.6">
      <c r="B108" s="675" t="s">
        <v>208</v>
      </c>
      <c r="C108" s="675" t="s">
        <v>1041</v>
      </c>
      <c r="D108" s="675" t="s">
        <v>112</v>
      </c>
      <c r="E108" s="675" t="s">
        <v>1018</v>
      </c>
      <c r="F108" s="675"/>
      <c r="G108" s="675"/>
      <c r="H108" s="675">
        <v>2015</v>
      </c>
      <c r="I108" s="630" t="s">
        <v>567</v>
      </c>
      <c r="J108" s="630" t="s">
        <v>581</v>
      </c>
      <c r="K108" s="619"/>
      <c r="L108" s="679"/>
      <c r="M108" s="680"/>
      <c r="N108" s="680"/>
      <c r="O108" s="680"/>
      <c r="P108" s="680">
        <v>0</v>
      </c>
      <c r="Q108" s="680">
        <v>0</v>
      </c>
      <c r="R108" s="680">
        <v>0</v>
      </c>
      <c r="S108" s="680">
        <v>0</v>
      </c>
      <c r="T108" s="680">
        <v>0</v>
      </c>
      <c r="U108" s="680">
        <v>0</v>
      </c>
      <c r="V108" s="680">
        <v>0</v>
      </c>
      <c r="W108" s="680">
        <v>0</v>
      </c>
      <c r="X108" s="680">
        <v>0</v>
      </c>
      <c r="Y108" s="680">
        <v>0</v>
      </c>
      <c r="Z108" s="680">
        <v>0</v>
      </c>
      <c r="AA108" s="680">
        <v>0</v>
      </c>
      <c r="AB108" s="680">
        <v>0</v>
      </c>
      <c r="AC108" s="680">
        <v>0</v>
      </c>
      <c r="AD108" s="680">
        <v>0</v>
      </c>
      <c r="AE108" s="680">
        <v>0</v>
      </c>
      <c r="AF108" s="680">
        <v>0</v>
      </c>
      <c r="AG108" s="680">
        <v>0</v>
      </c>
      <c r="AH108" s="680">
        <v>0</v>
      </c>
      <c r="AI108" s="680">
        <v>0</v>
      </c>
      <c r="AJ108" s="680">
        <v>0</v>
      </c>
      <c r="AK108" s="680">
        <v>0</v>
      </c>
      <c r="AL108" s="680">
        <v>0</v>
      </c>
      <c r="AM108" s="680">
        <v>0</v>
      </c>
      <c r="AN108" s="680">
        <v>0</v>
      </c>
      <c r="AO108" s="681">
        <v>0</v>
      </c>
      <c r="AP108" s="619"/>
      <c r="AQ108" s="676"/>
      <c r="AR108" s="677"/>
      <c r="AS108" s="677"/>
      <c r="AT108" s="677"/>
      <c r="AU108" s="677">
        <v>0</v>
      </c>
      <c r="AV108" s="677">
        <v>0</v>
      </c>
      <c r="AW108" s="677">
        <v>0</v>
      </c>
      <c r="AX108" s="677">
        <v>0</v>
      </c>
      <c r="AY108" s="677">
        <v>0</v>
      </c>
      <c r="AZ108" s="677">
        <v>0</v>
      </c>
      <c r="BA108" s="677">
        <v>0</v>
      </c>
      <c r="BB108" s="677">
        <v>0</v>
      </c>
      <c r="BC108" s="677">
        <v>0</v>
      </c>
      <c r="BD108" s="677">
        <v>0</v>
      </c>
      <c r="BE108" s="677">
        <v>0</v>
      </c>
      <c r="BF108" s="677">
        <v>0</v>
      </c>
      <c r="BG108" s="677">
        <v>0</v>
      </c>
      <c r="BH108" s="677">
        <v>0</v>
      </c>
      <c r="BI108" s="677">
        <v>0</v>
      </c>
      <c r="BJ108" s="677">
        <v>0</v>
      </c>
      <c r="BK108" s="677">
        <v>0</v>
      </c>
      <c r="BL108" s="677">
        <v>0</v>
      </c>
      <c r="BM108" s="677">
        <v>0</v>
      </c>
      <c r="BN108" s="677">
        <v>0</v>
      </c>
      <c r="BO108" s="677">
        <v>0</v>
      </c>
      <c r="BP108" s="677">
        <v>0</v>
      </c>
      <c r="BQ108" s="677">
        <v>0</v>
      </c>
      <c r="BR108" s="677">
        <v>0</v>
      </c>
      <c r="BS108" s="677">
        <v>0</v>
      </c>
      <c r="BT108" s="678">
        <v>0</v>
      </c>
      <c r="BU108" s="160"/>
    </row>
    <row r="109" spans="2:73" ht="15.6">
      <c r="B109" s="675" t="s">
        <v>208</v>
      </c>
      <c r="C109" s="675" t="s">
        <v>1042</v>
      </c>
      <c r="D109" s="675" t="s">
        <v>492</v>
      </c>
      <c r="E109" s="675" t="s">
        <v>1018</v>
      </c>
      <c r="F109" s="675"/>
      <c r="G109" s="675"/>
      <c r="H109" s="675">
        <v>2015</v>
      </c>
      <c r="I109" s="630" t="s">
        <v>567</v>
      </c>
      <c r="J109" s="630" t="s">
        <v>581</v>
      </c>
      <c r="K109" s="619"/>
      <c r="L109" s="679"/>
      <c r="M109" s="680"/>
      <c r="N109" s="680"/>
      <c r="O109" s="680"/>
      <c r="P109" s="680">
        <v>0</v>
      </c>
      <c r="Q109" s="680">
        <v>0</v>
      </c>
      <c r="R109" s="680">
        <v>0</v>
      </c>
      <c r="S109" s="680">
        <v>0</v>
      </c>
      <c r="T109" s="680">
        <v>0</v>
      </c>
      <c r="U109" s="680">
        <v>0</v>
      </c>
      <c r="V109" s="680">
        <v>0</v>
      </c>
      <c r="W109" s="680">
        <v>0</v>
      </c>
      <c r="X109" s="680">
        <v>0</v>
      </c>
      <c r="Y109" s="680">
        <v>0</v>
      </c>
      <c r="Z109" s="680">
        <v>0</v>
      </c>
      <c r="AA109" s="680">
        <v>0</v>
      </c>
      <c r="AB109" s="680">
        <v>0</v>
      </c>
      <c r="AC109" s="680">
        <v>0</v>
      </c>
      <c r="AD109" s="680">
        <v>0</v>
      </c>
      <c r="AE109" s="680">
        <v>0</v>
      </c>
      <c r="AF109" s="680">
        <v>0</v>
      </c>
      <c r="AG109" s="680">
        <v>0</v>
      </c>
      <c r="AH109" s="680">
        <v>0</v>
      </c>
      <c r="AI109" s="680">
        <v>0</v>
      </c>
      <c r="AJ109" s="680">
        <v>0</v>
      </c>
      <c r="AK109" s="680">
        <v>0</v>
      </c>
      <c r="AL109" s="680">
        <v>0</v>
      </c>
      <c r="AM109" s="680">
        <v>0</v>
      </c>
      <c r="AN109" s="680">
        <v>0</v>
      </c>
      <c r="AO109" s="681">
        <v>0</v>
      </c>
      <c r="AP109" s="619"/>
      <c r="AQ109" s="679"/>
      <c r="AR109" s="680"/>
      <c r="AS109" s="680"/>
      <c r="AT109" s="680"/>
      <c r="AU109" s="680">
        <v>0</v>
      </c>
      <c r="AV109" s="680">
        <v>0</v>
      </c>
      <c r="AW109" s="680">
        <v>0</v>
      </c>
      <c r="AX109" s="680">
        <v>0</v>
      </c>
      <c r="AY109" s="680">
        <v>0</v>
      </c>
      <c r="AZ109" s="680">
        <v>0</v>
      </c>
      <c r="BA109" s="680">
        <v>0</v>
      </c>
      <c r="BB109" s="680">
        <v>0</v>
      </c>
      <c r="BC109" s="680">
        <v>0</v>
      </c>
      <c r="BD109" s="680">
        <v>0</v>
      </c>
      <c r="BE109" s="680">
        <v>0</v>
      </c>
      <c r="BF109" s="680">
        <v>0</v>
      </c>
      <c r="BG109" s="680">
        <v>0</v>
      </c>
      <c r="BH109" s="680">
        <v>0</v>
      </c>
      <c r="BI109" s="680">
        <v>0</v>
      </c>
      <c r="BJ109" s="680">
        <v>0</v>
      </c>
      <c r="BK109" s="680">
        <v>0</v>
      </c>
      <c r="BL109" s="680">
        <v>0</v>
      </c>
      <c r="BM109" s="680">
        <v>0</v>
      </c>
      <c r="BN109" s="680">
        <v>0</v>
      </c>
      <c r="BO109" s="680">
        <v>0</v>
      </c>
      <c r="BP109" s="680">
        <v>0</v>
      </c>
      <c r="BQ109" s="680">
        <v>0</v>
      </c>
      <c r="BR109" s="680">
        <v>0</v>
      </c>
      <c r="BS109" s="680">
        <v>0</v>
      </c>
      <c r="BT109" s="681">
        <v>0</v>
      </c>
      <c r="BU109" s="160"/>
    </row>
    <row r="110" spans="2:73" ht="15.6">
      <c r="B110" s="675" t="s">
        <v>208</v>
      </c>
      <c r="C110" s="675" t="s">
        <v>1042</v>
      </c>
      <c r="D110" s="675" t="s">
        <v>488</v>
      </c>
      <c r="E110" s="675" t="s">
        <v>1018</v>
      </c>
      <c r="F110" s="675"/>
      <c r="G110" s="675"/>
      <c r="H110" s="675">
        <v>2015</v>
      </c>
      <c r="I110" s="630" t="s">
        <v>567</v>
      </c>
      <c r="J110" s="630" t="s">
        <v>581</v>
      </c>
      <c r="K110" s="619"/>
      <c r="L110" s="679"/>
      <c r="M110" s="680"/>
      <c r="N110" s="680"/>
      <c r="O110" s="680"/>
      <c r="P110" s="680">
        <v>0</v>
      </c>
      <c r="Q110" s="680">
        <v>0</v>
      </c>
      <c r="R110" s="680">
        <v>0</v>
      </c>
      <c r="S110" s="680">
        <v>0</v>
      </c>
      <c r="T110" s="680">
        <v>0</v>
      </c>
      <c r="U110" s="680">
        <v>0</v>
      </c>
      <c r="V110" s="680">
        <v>0</v>
      </c>
      <c r="W110" s="680">
        <v>0</v>
      </c>
      <c r="X110" s="680">
        <v>0</v>
      </c>
      <c r="Y110" s="680">
        <v>0</v>
      </c>
      <c r="Z110" s="680">
        <v>0</v>
      </c>
      <c r="AA110" s="680">
        <v>0</v>
      </c>
      <c r="AB110" s="680">
        <v>0</v>
      </c>
      <c r="AC110" s="680">
        <v>0</v>
      </c>
      <c r="AD110" s="680">
        <v>0</v>
      </c>
      <c r="AE110" s="680">
        <v>0</v>
      </c>
      <c r="AF110" s="680">
        <v>0</v>
      </c>
      <c r="AG110" s="680">
        <v>0</v>
      </c>
      <c r="AH110" s="680">
        <v>0</v>
      </c>
      <c r="AI110" s="680">
        <v>0</v>
      </c>
      <c r="AJ110" s="680">
        <v>0</v>
      </c>
      <c r="AK110" s="680">
        <v>0</v>
      </c>
      <c r="AL110" s="680">
        <v>0</v>
      </c>
      <c r="AM110" s="680">
        <v>0</v>
      </c>
      <c r="AN110" s="680">
        <v>0</v>
      </c>
      <c r="AO110" s="681">
        <v>0</v>
      </c>
      <c r="AP110" s="619"/>
      <c r="AQ110" s="679"/>
      <c r="AR110" s="680"/>
      <c r="AS110" s="680"/>
      <c r="AT110" s="680"/>
      <c r="AU110" s="680">
        <v>0</v>
      </c>
      <c r="AV110" s="680">
        <v>0</v>
      </c>
      <c r="AW110" s="680">
        <v>0</v>
      </c>
      <c r="AX110" s="680">
        <v>0</v>
      </c>
      <c r="AY110" s="680">
        <v>0</v>
      </c>
      <c r="AZ110" s="680">
        <v>0</v>
      </c>
      <c r="BA110" s="680">
        <v>0</v>
      </c>
      <c r="BB110" s="680">
        <v>0</v>
      </c>
      <c r="BC110" s="680">
        <v>0</v>
      </c>
      <c r="BD110" s="680">
        <v>0</v>
      </c>
      <c r="BE110" s="680">
        <v>0</v>
      </c>
      <c r="BF110" s="680">
        <v>0</v>
      </c>
      <c r="BG110" s="680">
        <v>0</v>
      </c>
      <c r="BH110" s="680">
        <v>0</v>
      </c>
      <c r="BI110" s="680">
        <v>0</v>
      </c>
      <c r="BJ110" s="680">
        <v>0</v>
      </c>
      <c r="BK110" s="680">
        <v>0</v>
      </c>
      <c r="BL110" s="680">
        <v>0</v>
      </c>
      <c r="BM110" s="680">
        <v>0</v>
      </c>
      <c r="BN110" s="680">
        <v>0</v>
      </c>
      <c r="BO110" s="680">
        <v>0</v>
      </c>
      <c r="BP110" s="680">
        <v>0</v>
      </c>
      <c r="BQ110" s="680">
        <v>0</v>
      </c>
      <c r="BR110" s="680">
        <v>0</v>
      </c>
      <c r="BS110" s="680">
        <v>0</v>
      </c>
      <c r="BT110" s="681">
        <v>0</v>
      </c>
      <c r="BU110" s="160"/>
    </row>
    <row r="111" spans="2:73" ht="15.6">
      <c r="B111" s="675" t="s">
        <v>208</v>
      </c>
      <c r="C111" s="675" t="s">
        <v>1017</v>
      </c>
      <c r="D111" s="675" t="s">
        <v>97</v>
      </c>
      <c r="E111" s="675" t="s">
        <v>1018</v>
      </c>
      <c r="F111" s="675"/>
      <c r="G111" s="675"/>
      <c r="H111" s="675">
        <v>2015</v>
      </c>
      <c r="I111" s="630" t="s">
        <v>568</v>
      </c>
      <c r="J111" s="630" t="s">
        <v>574</v>
      </c>
      <c r="K111" s="619"/>
      <c r="L111" s="679"/>
      <c r="M111" s="680"/>
      <c r="N111" s="680"/>
      <c r="O111" s="680"/>
      <c r="P111" s="680">
        <v>0</v>
      </c>
      <c r="Q111" s="680">
        <v>0</v>
      </c>
      <c r="R111" s="680">
        <v>0</v>
      </c>
      <c r="S111" s="680">
        <v>0</v>
      </c>
      <c r="T111" s="680">
        <v>0</v>
      </c>
      <c r="U111" s="680">
        <v>0</v>
      </c>
      <c r="V111" s="680">
        <v>0</v>
      </c>
      <c r="W111" s="680">
        <v>0</v>
      </c>
      <c r="X111" s="680">
        <v>0</v>
      </c>
      <c r="Y111" s="680">
        <v>0</v>
      </c>
      <c r="Z111" s="680">
        <v>0</v>
      </c>
      <c r="AA111" s="680">
        <v>0</v>
      </c>
      <c r="AB111" s="680">
        <v>0</v>
      </c>
      <c r="AC111" s="680">
        <v>0</v>
      </c>
      <c r="AD111" s="680">
        <v>0</v>
      </c>
      <c r="AE111" s="680">
        <v>0</v>
      </c>
      <c r="AF111" s="680">
        <v>0</v>
      </c>
      <c r="AG111" s="680">
        <v>0</v>
      </c>
      <c r="AH111" s="680">
        <v>0</v>
      </c>
      <c r="AI111" s="680">
        <v>0</v>
      </c>
      <c r="AJ111" s="680">
        <v>0</v>
      </c>
      <c r="AK111" s="680">
        <v>0</v>
      </c>
      <c r="AL111" s="680">
        <v>0</v>
      </c>
      <c r="AM111" s="680">
        <v>0</v>
      </c>
      <c r="AN111" s="680">
        <v>0</v>
      </c>
      <c r="AO111" s="681">
        <v>0</v>
      </c>
      <c r="AP111" s="619"/>
      <c r="AQ111" s="679"/>
      <c r="AR111" s="680"/>
      <c r="AS111" s="680"/>
      <c r="AT111" s="680"/>
      <c r="AU111" s="680">
        <v>0</v>
      </c>
      <c r="AV111" s="680">
        <v>0</v>
      </c>
      <c r="AW111" s="680">
        <v>0</v>
      </c>
      <c r="AX111" s="680">
        <v>0</v>
      </c>
      <c r="AY111" s="680">
        <v>0</v>
      </c>
      <c r="AZ111" s="680">
        <v>0</v>
      </c>
      <c r="BA111" s="680">
        <v>0</v>
      </c>
      <c r="BB111" s="680">
        <v>0</v>
      </c>
      <c r="BC111" s="680">
        <v>0</v>
      </c>
      <c r="BD111" s="680">
        <v>0</v>
      </c>
      <c r="BE111" s="680">
        <v>0</v>
      </c>
      <c r="BF111" s="680">
        <v>0</v>
      </c>
      <c r="BG111" s="680">
        <v>0</v>
      </c>
      <c r="BH111" s="680">
        <v>0</v>
      </c>
      <c r="BI111" s="680">
        <v>0</v>
      </c>
      <c r="BJ111" s="680">
        <v>0</v>
      </c>
      <c r="BK111" s="680">
        <v>0</v>
      </c>
      <c r="BL111" s="680">
        <v>0</v>
      </c>
      <c r="BM111" s="680">
        <v>0</v>
      </c>
      <c r="BN111" s="680">
        <v>0</v>
      </c>
      <c r="BO111" s="680">
        <v>0</v>
      </c>
      <c r="BP111" s="680">
        <v>0</v>
      </c>
      <c r="BQ111" s="680">
        <v>0</v>
      </c>
      <c r="BR111" s="680">
        <v>0</v>
      </c>
      <c r="BS111" s="680">
        <v>0</v>
      </c>
      <c r="BT111" s="681">
        <v>0</v>
      </c>
      <c r="BU111" s="160"/>
    </row>
    <row r="112" spans="2:73">
      <c r="B112" s="675" t="s">
        <v>208</v>
      </c>
      <c r="C112" s="675" t="s">
        <v>1017</v>
      </c>
      <c r="D112" s="675" t="s">
        <v>95</v>
      </c>
      <c r="E112" s="675" t="s">
        <v>1018</v>
      </c>
      <c r="F112" s="675" t="s">
        <v>29</v>
      </c>
      <c r="G112" s="675"/>
      <c r="H112" s="675">
        <v>2015</v>
      </c>
      <c r="I112" s="630" t="s">
        <v>568</v>
      </c>
      <c r="J112" s="630" t="s">
        <v>574</v>
      </c>
      <c r="K112" s="619"/>
      <c r="L112" s="679"/>
      <c r="M112" s="680"/>
      <c r="N112" s="680"/>
      <c r="O112" s="680"/>
      <c r="P112" s="680">
        <v>1</v>
      </c>
      <c r="Q112" s="680">
        <v>1</v>
      </c>
      <c r="R112" s="680">
        <v>1</v>
      </c>
      <c r="S112" s="680">
        <v>1</v>
      </c>
      <c r="T112" s="680">
        <v>1</v>
      </c>
      <c r="U112" s="680">
        <v>1</v>
      </c>
      <c r="V112" s="680">
        <v>1</v>
      </c>
      <c r="W112" s="680">
        <v>1</v>
      </c>
      <c r="X112" s="680">
        <v>1</v>
      </c>
      <c r="Y112" s="680">
        <v>1</v>
      </c>
      <c r="Z112" s="680">
        <v>1</v>
      </c>
      <c r="AA112" s="680">
        <v>1</v>
      </c>
      <c r="AB112" s="680">
        <v>1</v>
      </c>
      <c r="AC112" s="680">
        <v>1</v>
      </c>
      <c r="AD112" s="680">
        <v>1</v>
      </c>
      <c r="AE112" s="680">
        <v>1</v>
      </c>
      <c r="AF112" s="680">
        <v>0</v>
      </c>
      <c r="AG112" s="680">
        <v>0</v>
      </c>
      <c r="AH112" s="680">
        <v>0</v>
      </c>
      <c r="AI112" s="680">
        <v>0</v>
      </c>
      <c r="AJ112" s="680">
        <v>0</v>
      </c>
      <c r="AK112" s="680">
        <v>0</v>
      </c>
      <c r="AL112" s="680">
        <v>0</v>
      </c>
      <c r="AM112" s="680">
        <v>0</v>
      </c>
      <c r="AN112" s="680">
        <v>0</v>
      </c>
      <c r="AO112" s="681">
        <v>0</v>
      </c>
      <c r="AP112" s="619"/>
      <c r="AQ112" s="679"/>
      <c r="AR112" s="680"/>
      <c r="AS112" s="680"/>
      <c r="AT112" s="680"/>
      <c r="AU112" s="680">
        <v>9384</v>
      </c>
      <c r="AV112" s="680">
        <v>9249</v>
      </c>
      <c r="AW112" s="680">
        <v>9249</v>
      </c>
      <c r="AX112" s="680">
        <v>9249</v>
      </c>
      <c r="AY112" s="680">
        <v>9249</v>
      </c>
      <c r="AZ112" s="680">
        <v>9249</v>
      </c>
      <c r="BA112" s="680">
        <v>9249</v>
      </c>
      <c r="BB112" s="680">
        <v>9245</v>
      </c>
      <c r="BC112" s="680">
        <v>9245</v>
      </c>
      <c r="BD112" s="680">
        <v>9245</v>
      </c>
      <c r="BE112" s="680">
        <v>9015</v>
      </c>
      <c r="BF112" s="680">
        <v>9005</v>
      </c>
      <c r="BG112" s="680">
        <v>9005</v>
      </c>
      <c r="BH112" s="680">
        <v>8984</v>
      </c>
      <c r="BI112" s="680">
        <v>8984</v>
      </c>
      <c r="BJ112" s="680">
        <v>8968</v>
      </c>
      <c r="BK112" s="680">
        <v>4648</v>
      </c>
      <c r="BL112" s="680">
        <v>4648</v>
      </c>
      <c r="BM112" s="680">
        <v>4648</v>
      </c>
      <c r="BN112" s="680">
        <v>4648</v>
      </c>
      <c r="BO112" s="680">
        <v>0</v>
      </c>
      <c r="BP112" s="680">
        <v>0</v>
      </c>
      <c r="BQ112" s="680">
        <v>0</v>
      </c>
      <c r="BR112" s="680">
        <v>0</v>
      </c>
      <c r="BS112" s="680">
        <v>0</v>
      </c>
      <c r="BT112" s="681">
        <v>0</v>
      </c>
    </row>
    <row r="113" spans="2:73">
      <c r="B113" s="675" t="s">
        <v>208</v>
      </c>
      <c r="C113" s="675" t="s">
        <v>1017</v>
      </c>
      <c r="D113" s="675" t="s">
        <v>96</v>
      </c>
      <c r="E113" s="675" t="s">
        <v>1018</v>
      </c>
      <c r="F113" s="675" t="s">
        <v>29</v>
      </c>
      <c r="G113" s="675"/>
      <c r="H113" s="675">
        <v>2015</v>
      </c>
      <c r="I113" s="630" t="s">
        <v>568</v>
      </c>
      <c r="J113" s="630" t="s">
        <v>574</v>
      </c>
      <c r="K113" s="619"/>
      <c r="L113" s="679"/>
      <c r="M113" s="680"/>
      <c r="N113" s="680"/>
      <c r="O113" s="680"/>
      <c r="P113" s="680">
        <v>0</v>
      </c>
      <c r="Q113" s="680">
        <v>0</v>
      </c>
      <c r="R113" s="680">
        <v>0</v>
      </c>
      <c r="S113" s="680">
        <v>0</v>
      </c>
      <c r="T113" s="680">
        <v>0</v>
      </c>
      <c r="U113" s="680">
        <v>0</v>
      </c>
      <c r="V113" s="680">
        <v>0</v>
      </c>
      <c r="W113" s="680">
        <v>0</v>
      </c>
      <c r="X113" s="680">
        <v>0</v>
      </c>
      <c r="Y113" s="680">
        <v>0</v>
      </c>
      <c r="Z113" s="680">
        <v>0</v>
      </c>
      <c r="AA113" s="680">
        <v>0</v>
      </c>
      <c r="AB113" s="680">
        <v>0</v>
      </c>
      <c r="AC113" s="680">
        <v>0</v>
      </c>
      <c r="AD113" s="680">
        <v>0</v>
      </c>
      <c r="AE113" s="680">
        <v>0</v>
      </c>
      <c r="AF113" s="680">
        <v>0</v>
      </c>
      <c r="AG113" s="680">
        <v>0</v>
      </c>
      <c r="AH113" s="680">
        <v>0</v>
      </c>
      <c r="AI113" s="680">
        <v>0</v>
      </c>
      <c r="AJ113" s="680">
        <v>0</v>
      </c>
      <c r="AK113" s="680">
        <v>0</v>
      </c>
      <c r="AL113" s="680">
        <v>0</v>
      </c>
      <c r="AM113" s="680">
        <v>0</v>
      </c>
      <c r="AN113" s="680">
        <v>0</v>
      </c>
      <c r="AO113" s="681">
        <v>0</v>
      </c>
      <c r="AP113" s="619"/>
      <c r="AQ113" s="679"/>
      <c r="AR113" s="680"/>
      <c r="AS113" s="680"/>
      <c r="AT113" s="680"/>
      <c r="AU113" s="680">
        <v>1074</v>
      </c>
      <c r="AV113" s="680">
        <v>1061</v>
      </c>
      <c r="AW113" s="680">
        <v>1061</v>
      </c>
      <c r="AX113" s="680">
        <v>1061</v>
      </c>
      <c r="AY113" s="680">
        <v>1061</v>
      </c>
      <c r="AZ113" s="680">
        <v>1061</v>
      </c>
      <c r="BA113" s="680">
        <v>1061</v>
      </c>
      <c r="BB113" s="680">
        <v>1058</v>
      </c>
      <c r="BC113" s="680">
        <v>1058</v>
      </c>
      <c r="BD113" s="680">
        <v>1058</v>
      </c>
      <c r="BE113" s="680">
        <v>898</v>
      </c>
      <c r="BF113" s="680">
        <v>890</v>
      </c>
      <c r="BG113" s="680">
        <v>890</v>
      </c>
      <c r="BH113" s="680">
        <v>863</v>
      </c>
      <c r="BI113" s="680">
        <v>863</v>
      </c>
      <c r="BJ113" s="680">
        <v>860</v>
      </c>
      <c r="BK113" s="680">
        <v>359</v>
      </c>
      <c r="BL113" s="680">
        <v>359</v>
      </c>
      <c r="BM113" s="680">
        <v>359</v>
      </c>
      <c r="BN113" s="680">
        <v>359</v>
      </c>
      <c r="BO113" s="680">
        <v>0</v>
      </c>
      <c r="BP113" s="680">
        <v>0</v>
      </c>
      <c r="BQ113" s="680">
        <v>0</v>
      </c>
      <c r="BR113" s="680">
        <v>0</v>
      </c>
      <c r="BS113" s="680">
        <v>0</v>
      </c>
      <c r="BT113" s="681">
        <v>0</v>
      </c>
    </row>
    <row r="114" spans="2:73">
      <c r="B114" s="675" t="s">
        <v>208</v>
      </c>
      <c r="C114" s="675" t="s">
        <v>1017</v>
      </c>
      <c r="D114" s="675" t="s">
        <v>653</v>
      </c>
      <c r="E114" s="675" t="s">
        <v>1018</v>
      </c>
      <c r="F114" s="675" t="s">
        <v>29</v>
      </c>
      <c r="G114" s="675"/>
      <c r="H114" s="675">
        <v>2015</v>
      </c>
      <c r="I114" s="630" t="s">
        <v>568</v>
      </c>
      <c r="J114" s="630" t="s">
        <v>574</v>
      </c>
      <c r="K114" s="619"/>
      <c r="L114" s="679"/>
      <c r="M114" s="680"/>
      <c r="N114" s="680"/>
      <c r="O114" s="680"/>
      <c r="P114" s="680">
        <v>0</v>
      </c>
      <c r="Q114" s="680">
        <v>0</v>
      </c>
      <c r="R114" s="680">
        <v>0</v>
      </c>
      <c r="S114" s="680">
        <v>0</v>
      </c>
      <c r="T114" s="680">
        <v>0</v>
      </c>
      <c r="U114" s="680">
        <v>0</v>
      </c>
      <c r="V114" s="680">
        <v>0</v>
      </c>
      <c r="W114" s="680">
        <v>0</v>
      </c>
      <c r="X114" s="680">
        <v>0</v>
      </c>
      <c r="Y114" s="680">
        <v>0</v>
      </c>
      <c r="Z114" s="680">
        <v>0</v>
      </c>
      <c r="AA114" s="680">
        <v>0</v>
      </c>
      <c r="AB114" s="680">
        <v>0</v>
      </c>
      <c r="AC114" s="680">
        <v>0</v>
      </c>
      <c r="AD114" s="680">
        <v>0</v>
      </c>
      <c r="AE114" s="680">
        <v>0</v>
      </c>
      <c r="AF114" s="680">
        <v>0</v>
      </c>
      <c r="AG114" s="680">
        <v>0</v>
      </c>
      <c r="AH114" s="680">
        <v>0</v>
      </c>
      <c r="AI114" s="680">
        <v>0</v>
      </c>
      <c r="AJ114" s="680">
        <v>0</v>
      </c>
      <c r="AK114" s="680">
        <v>0</v>
      </c>
      <c r="AL114" s="680">
        <v>0</v>
      </c>
      <c r="AM114" s="680">
        <v>0</v>
      </c>
      <c r="AN114" s="680">
        <v>0</v>
      </c>
      <c r="AO114" s="681">
        <v>0</v>
      </c>
      <c r="AP114" s="619"/>
      <c r="AQ114" s="679"/>
      <c r="AR114" s="680"/>
      <c r="AS114" s="680"/>
      <c r="AT114" s="680"/>
      <c r="AU114" s="680">
        <v>0</v>
      </c>
      <c r="AV114" s="680">
        <v>0</v>
      </c>
      <c r="AW114" s="680">
        <v>0</v>
      </c>
      <c r="AX114" s="680">
        <v>0</v>
      </c>
      <c r="AY114" s="680">
        <v>0</v>
      </c>
      <c r="AZ114" s="680">
        <v>0</v>
      </c>
      <c r="BA114" s="680">
        <v>0</v>
      </c>
      <c r="BB114" s="680">
        <v>0</v>
      </c>
      <c r="BC114" s="680">
        <v>0</v>
      </c>
      <c r="BD114" s="680">
        <v>0</v>
      </c>
      <c r="BE114" s="680">
        <v>0</v>
      </c>
      <c r="BF114" s="680">
        <v>0</v>
      </c>
      <c r="BG114" s="680">
        <v>0</v>
      </c>
      <c r="BH114" s="680">
        <v>0</v>
      </c>
      <c r="BI114" s="680">
        <v>0</v>
      </c>
      <c r="BJ114" s="680">
        <v>0</v>
      </c>
      <c r="BK114" s="680">
        <v>0</v>
      </c>
      <c r="BL114" s="680">
        <v>0</v>
      </c>
      <c r="BM114" s="680">
        <v>0</v>
      </c>
      <c r="BN114" s="680">
        <v>0</v>
      </c>
      <c r="BO114" s="680">
        <v>0</v>
      </c>
      <c r="BP114" s="680">
        <v>0</v>
      </c>
      <c r="BQ114" s="680">
        <v>0</v>
      </c>
      <c r="BR114" s="680">
        <v>0</v>
      </c>
      <c r="BS114" s="680">
        <v>0</v>
      </c>
      <c r="BT114" s="681">
        <v>0</v>
      </c>
    </row>
    <row r="115" spans="2:73" ht="15.6">
      <c r="B115" s="675" t="s">
        <v>208</v>
      </c>
      <c r="C115" s="675" t="s">
        <v>1017</v>
      </c>
      <c r="D115" s="675" t="s">
        <v>98</v>
      </c>
      <c r="E115" s="675" t="s">
        <v>1018</v>
      </c>
      <c r="F115" s="675" t="s">
        <v>29</v>
      </c>
      <c r="G115" s="675"/>
      <c r="H115" s="675">
        <v>2015</v>
      </c>
      <c r="I115" s="630" t="s">
        <v>568</v>
      </c>
      <c r="J115" s="630" t="s">
        <v>574</v>
      </c>
      <c r="K115" s="619"/>
      <c r="L115" s="679"/>
      <c r="M115" s="680"/>
      <c r="N115" s="680"/>
      <c r="O115" s="680"/>
      <c r="P115" s="680">
        <v>0</v>
      </c>
      <c r="Q115" s="680">
        <v>0</v>
      </c>
      <c r="R115" s="680">
        <v>0</v>
      </c>
      <c r="S115" s="680">
        <v>0</v>
      </c>
      <c r="T115" s="680">
        <v>0</v>
      </c>
      <c r="U115" s="680">
        <v>0</v>
      </c>
      <c r="V115" s="680">
        <v>0</v>
      </c>
      <c r="W115" s="680">
        <v>0</v>
      </c>
      <c r="X115" s="680">
        <v>0</v>
      </c>
      <c r="Y115" s="680">
        <v>0</v>
      </c>
      <c r="Z115" s="680">
        <v>0</v>
      </c>
      <c r="AA115" s="680">
        <v>0</v>
      </c>
      <c r="AB115" s="680">
        <v>0</v>
      </c>
      <c r="AC115" s="680">
        <v>0</v>
      </c>
      <c r="AD115" s="680">
        <v>0</v>
      </c>
      <c r="AE115" s="680">
        <v>0</v>
      </c>
      <c r="AF115" s="680">
        <v>0</v>
      </c>
      <c r="AG115" s="680">
        <v>0</v>
      </c>
      <c r="AH115" s="680">
        <v>0</v>
      </c>
      <c r="AI115" s="680">
        <v>0</v>
      </c>
      <c r="AJ115" s="680">
        <v>0</v>
      </c>
      <c r="AK115" s="680">
        <v>0</v>
      </c>
      <c r="AL115" s="680">
        <v>0</v>
      </c>
      <c r="AM115" s="680">
        <v>0</v>
      </c>
      <c r="AN115" s="680">
        <v>0</v>
      </c>
      <c r="AO115" s="681">
        <v>0</v>
      </c>
      <c r="AP115" s="619"/>
      <c r="AQ115" s="679"/>
      <c r="AR115" s="680"/>
      <c r="AS115" s="680"/>
      <c r="AT115" s="680"/>
      <c r="AU115" s="680">
        <v>7078</v>
      </c>
      <c r="AV115" s="680">
        <v>7078</v>
      </c>
      <c r="AW115" s="680">
        <v>7078</v>
      </c>
      <c r="AX115" s="680">
        <v>7078</v>
      </c>
      <c r="AY115" s="680">
        <v>7078</v>
      </c>
      <c r="AZ115" s="680">
        <v>7078</v>
      </c>
      <c r="BA115" s="680">
        <v>7078</v>
      </c>
      <c r="BB115" s="680">
        <v>7078</v>
      </c>
      <c r="BC115" s="680">
        <v>7078</v>
      </c>
      <c r="BD115" s="680">
        <v>7078</v>
      </c>
      <c r="BE115" s="680">
        <v>7078</v>
      </c>
      <c r="BF115" s="680">
        <v>7078</v>
      </c>
      <c r="BG115" s="680">
        <v>7078</v>
      </c>
      <c r="BH115" s="680">
        <v>7078</v>
      </c>
      <c r="BI115" s="680">
        <v>7078</v>
      </c>
      <c r="BJ115" s="680">
        <v>7078</v>
      </c>
      <c r="BK115" s="680">
        <v>7078</v>
      </c>
      <c r="BL115" s="680">
        <v>7078</v>
      </c>
      <c r="BM115" s="680">
        <v>7078</v>
      </c>
      <c r="BN115" s="680">
        <v>7078</v>
      </c>
      <c r="BO115" s="680">
        <v>5542</v>
      </c>
      <c r="BP115" s="680">
        <v>5542</v>
      </c>
      <c r="BQ115" s="680">
        <v>5542</v>
      </c>
      <c r="BR115" s="680">
        <v>0</v>
      </c>
      <c r="BS115" s="680">
        <v>0</v>
      </c>
      <c r="BT115" s="681">
        <v>0</v>
      </c>
      <c r="BU115" s="160"/>
    </row>
    <row r="116" spans="2:73" ht="15.6">
      <c r="B116" s="675" t="s">
        <v>208</v>
      </c>
      <c r="C116" s="675" t="s">
        <v>1020</v>
      </c>
      <c r="D116" s="675" t="s">
        <v>99</v>
      </c>
      <c r="E116" s="675" t="s">
        <v>1018</v>
      </c>
      <c r="F116" s="675" t="s">
        <v>1040</v>
      </c>
      <c r="G116" s="675"/>
      <c r="H116" s="675">
        <v>2015</v>
      </c>
      <c r="I116" s="630" t="s">
        <v>568</v>
      </c>
      <c r="J116" s="630" t="s">
        <v>574</v>
      </c>
      <c r="K116" s="619"/>
      <c r="L116" s="679"/>
      <c r="M116" s="680"/>
      <c r="N116" s="680"/>
      <c r="O116" s="680"/>
      <c r="P116" s="680">
        <v>17</v>
      </c>
      <c r="Q116" s="680">
        <v>17</v>
      </c>
      <c r="R116" s="680">
        <v>17</v>
      </c>
      <c r="S116" s="680">
        <v>17</v>
      </c>
      <c r="T116" s="680">
        <v>18</v>
      </c>
      <c r="U116" s="680">
        <v>18</v>
      </c>
      <c r="V116" s="680">
        <v>18</v>
      </c>
      <c r="W116" s="680">
        <v>18</v>
      </c>
      <c r="X116" s="680">
        <v>18</v>
      </c>
      <c r="Y116" s="680">
        <v>18</v>
      </c>
      <c r="Z116" s="680">
        <v>18</v>
      </c>
      <c r="AA116" s="680">
        <v>18</v>
      </c>
      <c r="AB116" s="680">
        <v>18</v>
      </c>
      <c r="AC116" s="680">
        <v>13</v>
      </c>
      <c r="AD116" s="680">
        <v>0</v>
      </c>
      <c r="AE116" s="680">
        <v>0</v>
      </c>
      <c r="AF116" s="680">
        <v>0</v>
      </c>
      <c r="AG116" s="680">
        <v>0</v>
      </c>
      <c r="AH116" s="680">
        <v>0</v>
      </c>
      <c r="AI116" s="680">
        <v>0</v>
      </c>
      <c r="AJ116" s="680">
        <v>0</v>
      </c>
      <c r="AK116" s="680">
        <v>0</v>
      </c>
      <c r="AL116" s="680">
        <v>0</v>
      </c>
      <c r="AM116" s="680">
        <v>0</v>
      </c>
      <c r="AN116" s="680">
        <v>0</v>
      </c>
      <c r="AO116" s="681">
        <v>0</v>
      </c>
      <c r="AP116" s="619"/>
      <c r="AQ116" s="679"/>
      <c r="AR116" s="680"/>
      <c r="AS116" s="680"/>
      <c r="AT116" s="680"/>
      <c r="AU116" s="680">
        <v>78394</v>
      </c>
      <c r="AV116" s="680">
        <v>78394</v>
      </c>
      <c r="AW116" s="680">
        <v>78394</v>
      </c>
      <c r="AX116" s="680">
        <v>78394</v>
      </c>
      <c r="AY116" s="680">
        <v>78394</v>
      </c>
      <c r="AZ116" s="680">
        <v>78394</v>
      </c>
      <c r="BA116" s="680">
        <v>78394</v>
      </c>
      <c r="BB116" s="680">
        <v>78394</v>
      </c>
      <c r="BC116" s="680">
        <v>78394</v>
      </c>
      <c r="BD116" s="680">
        <v>78394</v>
      </c>
      <c r="BE116" s="680">
        <v>78394</v>
      </c>
      <c r="BF116" s="680">
        <v>78394</v>
      </c>
      <c r="BG116" s="680">
        <v>78394</v>
      </c>
      <c r="BH116" s="680">
        <v>54876</v>
      </c>
      <c r="BI116" s="680">
        <v>0</v>
      </c>
      <c r="BJ116" s="680">
        <v>0</v>
      </c>
      <c r="BK116" s="680">
        <v>0</v>
      </c>
      <c r="BL116" s="680">
        <v>0</v>
      </c>
      <c r="BM116" s="680">
        <v>0</v>
      </c>
      <c r="BN116" s="680">
        <v>0</v>
      </c>
      <c r="BO116" s="680">
        <v>0</v>
      </c>
      <c r="BP116" s="680">
        <v>0</v>
      </c>
      <c r="BQ116" s="680">
        <v>0</v>
      </c>
      <c r="BR116" s="680">
        <v>0</v>
      </c>
      <c r="BS116" s="680">
        <v>0</v>
      </c>
      <c r="BT116" s="681">
        <v>0</v>
      </c>
      <c r="BU116" s="160"/>
    </row>
    <row r="117" spans="2:73" ht="15.6">
      <c r="B117" s="675" t="s">
        <v>208</v>
      </c>
      <c r="C117" s="675" t="s">
        <v>1020</v>
      </c>
      <c r="D117" s="675" t="s">
        <v>100</v>
      </c>
      <c r="E117" s="675" t="s">
        <v>1018</v>
      </c>
      <c r="F117" s="675"/>
      <c r="G117" s="675"/>
      <c r="H117" s="675">
        <v>2015</v>
      </c>
      <c r="I117" s="630" t="s">
        <v>568</v>
      </c>
      <c r="J117" s="630" t="s">
        <v>574</v>
      </c>
      <c r="K117" s="619"/>
      <c r="L117" s="679"/>
      <c r="M117" s="680"/>
      <c r="N117" s="680"/>
      <c r="O117" s="680"/>
      <c r="P117" s="680">
        <v>0</v>
      </c>
      <c r="Q117" s="680">
        <v>0</v>
      </c>
      <c r="R117" s="680">
        <v>0</v>
      </c>
      <c r="S117" s="680">
        <v>0</v>
      </c>
      <c r="T117" s="680">
        <v>0</v>
      </c>
      <c r="U117" s="680">
        <v>0</v>
      </c>
      <c r="V117" s="680">
        <v>0</v>
      </c>
      <c r="W117" s="680">
        <v>0</v>
      </c>
      <c r="X117" s="680">
        <v>0</v>
      </c>
      <c r="Y117" s="680">
        <v>0</v>
      </c>
      <c r="Z117" s="680">
        <v>0</v>
      </c>
      <c r="AA117" s="680">
        <v>0</v>
      </c>
      <c r="AB117" s="680">
        <v>0</v>
      </c>
      <c r="AC117" s="680">
        <v>0</v>
      </c>
      <c r="AD117" s="680">
        <v>0</v>
      </c>
      <c r="AE117" s="680">
        <v>0</v>
      </c>
      <c r="AF117" s="680">
        <v>0</v>
      </c>
      <c r="AG117" s="680">
        <v>0</v>
      </c>
      <c r="AH117" s="680">
        <v>0</v>
      </c>
      <c r="AI117" s="680">
        <v>0</v>
      </c>
      <c r="AJ117" s="680">
        <v>0</v>
      </c>
      <c r="AK117" s="680">
        <v>0</v>
      </c>
      <c r="AL117" s="680">
        <v>0</v>
      </c>
      <c r="AM117" s="680">
        <v>0</v>
      </c>
      <c r="AN117" s="680">
        <v>0</v>
      </c>
      <c r="AO117" s="681">
        <v>0</v>
      </c>
      <c r="AP117" s="619"/>
      <c r="AQ117" s="679"/>
      <c r="AR117" s="680"/>
      <c r="AS117" s="680"/>
      <c r="AT117" s="680"/>
      <c r="AU117" s="680">
        <v>0</v>
      </c>
      <c r="AV117" s="680">
        <v>0</v>
      </c>
      <c r="AW117" s="680">
        <v>0</v>
      </c>
      <c r="AX117" s="680">
        <v>0</v>
      </c>
      <c r="AY117" s="680">
        <v>0</v>
      </c>
      <c r="AZ117" s="680">
        <v>0</v>
      </c>
      <c r="BA117" s="680">
        <v>0</v>
      </c>
      <c r="BB117" s="680">
        <v>0</v>
      </c>
      <c r="BC117" s="680">
        <v>0</v>
      </c>
      <c r="BD117" s="680">
        <v>0</v>
      </c>
      <c r="BE117" s="680">
        <v>0</v>
      </c>
      <c r="BF117" s="680">
        <v>0</v>
      </c>
      <c r="BG117" s="680">
        <v>0</v>
      </c>
      <c r="BH117" s="680">
        <v>0</v>
      </c>
      <c r="BI117" s="680">
        <v>0</v>
      </c>
      <c r="BJ117" s="680">
        <v>0</v>
      </c>
      <c r="BK117" s="680">
        <v>0</v>
      </c>
      <c r="BL117" s="680">
        <v>0</v>
      </c>
      <c r="BM117" s="680">
        <v>0</v>
      </c>
      <c r="BN117" s="680">
        <v>0</v>
      </c>
      <c r="BO117" s="680">
        <v>0</v>
      </c>
      <c r="BP117" s="680">
        <v>0</v>
      </c>
      <c r="BQ117" s="680">
        <v>0</v>
      </c>
      <c r="BR117" s="680">
        <v>0</v>
      </c>
      <c r="BS117" s="680">
        <v>0</v>
      </c>
      <c r="BT117" s="681">
        <v>0</v>
      </c>
      <c r="BU117" s="160"/>
    </row>
    <row r="118" spans="2:73" ht="15.6">
      <c r="B118" s="675" t="s">
        <v>208</v>
      </c>
      <c r="C118" s="675" t="s">
        <v>1020</v>
      </c>
      <c r="D118" s="675" t="s">
        <v>101</v>
      </c>
      <c r="E118" s="675" t="s">
        <v>1018</v>
      </c>
      <c r="F118" s="675"/>
      <c r="G118" s="675"/>
      <c r="H118" s="675">
        <v>2015</v>
      </c>
      <c r="I118" s="630" t="s">
        <v>568</v>
      </c>
      <c r="J118" s="630" t="s">
        <v>574</v>
      </c>
      <c r="K118" s="619"/>
      <c r="L118" s="679"/>
      <c r="M118" s="680"/>
      <c r="N118" s="680"/>
      <c r="O118" s="680"/>
      <c r="P118" s="680">
        <v>0</v>
      </c>
      <c r="Q118" s="680">
        <v>0</v>
      </c>
      <c r="R118" s="680">
        <v>0</v>
      </c>
      <c r="S118" s="680">
        <v>0</v>
      </c>
      <c r="T118" s="680">
        <v>0</v>
      </c>
      <c r="U118" s="680">
        <v>0</v>
      </c>
      <c r="V118" s="680">
        <v>0</v>
      </c>
      <c r="W118" s="680">
        <v>0</v>
      </c>
      <c r="X118" s="680">
        <v>0</v>
      </c>
      <c r="Y118" s="680">
        <v>0</v>
      </c>
      <c r="Z118" s="680">
        <v>0</v>
      </c>
      <c r="AA118" s="680">
        <v>0</v>
      </c>
      <c r="AB118" s="680">
        <v>0</v>
      </c>
      <c r="AC118" s="680">
        <v>0</v>
      </c>
      <c r="AD118" s="680">
        <v>0</v>
      </c>
      <c r="AE118" s="680">
        <v>0</v>
      </c>
      <c r="AF118" s="680">
        <v>0</v>
      </c>
      <c r="AG118" s="680">
        <v>0</v>
      </c>
      <c r="AH118" s="680">
        <v>0</v>
      </c>
      <c r="AI118" s="680">
        <v>0</v>
      </c>
      <c r="AJ118" s="680">
        <v>0</v>
      </c>
      <c r="AK118" s="680">
        <v>0</v>
      </c>
      <c r="AL118" s="680">
        <v>0</v>
      </c>
      <c r="AM118" s="680">
        <v>0</v>
      </c>
      <c r="AN118" s="680">
        <v>0</v>
      </c>
      <c r="AO118" s="681">
        <v>0</v>
      </c>
      <c r="AP118" s="619"/>
      <c r="AQ118" s="679"/>
      <c r="AR118" s="680"/>
      <c r="AS118" s="680"/>
      <c r="AT118" s="680"/>
      <c r="AU118" s="680">
        <v>0</v>
      </c>
      <c r="AV118" s="680">
        <v>0</v>
      </c>
      <c r="AW118" s="680">
        <v>0</v>
      </c>
      <c r="AX118" s="680">
        <v>0</v>
      </c>
      <c r="AY118" s="680">
        <v>0</v>
      </c>
      <c r="AZ118" s="680">
        <v>0</v>
      </c>
      <c r="BA118" s="680">
        <v>0</v>
      </c>
      <c r="BB118" s="680">
        <v>0</v>
      </c>
      <c r="BC118" s="680">
        <v>0</v>
      </c>
      <c r="BD118" s="680">
        <v>0</v>
      </c>
      <c r="BE118" s="680">
        <v>0</v>
      </c>
      <c r="BF118" s="680">
        <v>0</v>
      </c>
      <c r="BG118" s="680">
        <v>0</v>
      </c>
      <c r="BH118" s="680">
        <v>0</v>
      </c>
      <c r="BI118" s="680">
        <v>0</v>
      </c>
      <c r="BJ118" s="680">
        <v>0</v>
      </c>
      <c r="BK118" s="680">
        <v>0</v>
      </c>
      <c r="BL118" s="680">
        <v>0</v>
      </c>
      <c r="BM118" s="680">
        <v>0</v>
      </c>
      <c r="BN118" s="680">
        <v>0</v>
      </c>
      <c r="BO118" s="680">
        <v>0</v>
      </c>
      <c r="BP118" s="680">
        <v>0</v>
      </c>
      <c r="BQ118" s="680">
        <v>0</v>
      </c>
      <c r="BR118" s="680">
        <v>0</v>
      </c>
      <c r="BS118" s="680">
        <v>0</v>
      </c>
      <c r="BT118" s="681">
        <v>0</v>
      </c>
      <c r="BU118" s="160"/>
    </row>
    <row r="119" spans="2:73" ht="15.6">
      <c r="B119" s="675" t="s">
        <v>208</v>
      </c>
      <c r="C119" s="675" t="s">
        <v>1020</v>
      </c>
      <c r="D119" s="675" t="s">
        <v>102</v>
      </c>
      <c r="E119" s="675" t="s">
        <v>1018</v>
      </c>
      <c r="F119" s="675"/>
      <c r="G119" s="675"/>
      <c r="H119" s="675">
        <v>2015</v>
      </c>
      <c r="I119" s="630" t="s">
        <v>568</v>
      </c>
      <c r="J119" s="630" t="s">
        <v>574</v>
      </c>
      <c r="K119" s="619"/>
      <c r="L119" s="679"/>
      <c r="M119" s="680"/>
      <c r="N119" s="680"/>
      <c r="O119" s="680"/>
      <c r="P119" s="680">
        <v>0</v>
      </c>
      <c r="Q119" s="680">
        <v>0</v>
      </c>
      <c r="R119" s="680">
        <v>0</v>
      </c>
      <c r="S119" s="680">
        <v>0</v>
      </c>
      <c r="T119" s="680">
        <v>0</v>
      </c>
      <c r="U119" s="680">
        <v>0</v>
      </c>
      <c r="V119" s="680">
        <v>0</v>
      </c>
      <c r="W119" s="680">
        <v>0</v>
      </c>
      <c r="X119" s="680">
        <v>0</v>
      </c>
      <c r="Y119" s="680">
        <v>0</v>
      </c>
      <c r="Z119" s="680">
        <v>0</v>
      </c>
      <c r="AA119" s="680">
        <v>0</v>
      </c>
      <c r="AB119" s="680">
        <v>0</v>
      </c>
      <c r="AC119" s="680">
        <v>0</v>
      </c>
      <c r="AD119" s="680">
        <v>0</v>
      </c>
      <c r="AE119" s="680">
        <v>0</v>
      </c>
      <c r="AF119" s="680">
        <v>0</v>
      </c>
      <c r="AG119" s="680">
        <v>0</v>
      </c>
      <c r="AH119" s="680">
        <v>0</v>
      </c>
      <c r="AI119" s="680">
        <v>0</v>
      </c>
      <c r="AJ119" s="680">
        <v>0</v>
      </c>
      <c r="AK119" s="680">
        <v>0</v>
      </c>
      <c r="AL119" s="680">
        <v>0</v>
      </c>
      <c r="AM119" s="680">
        <v>0</v>
      </c>
      <c r="AN119" s="680">
        <v>0</v>
      </c>
      <c r="AO119" s="681">
        <v>0</v>
      </c>
      <c r="AP119" s="619"/>
      <c r="AQ119" s="679"/>
      <c r="AR119" s="680"/>
      <c r="AS119" s="680"/>
      <c r="AT119" s="680"/>
      <c r="AU119" s="680">
        <v>0</v>
      </c>
      <c r="AV119" s="680">
        <v>0</v>
      </c>
      <c r="AW119" s="680">
        <v>0</v>
      </c>
      <c r="AX119" s="680">
        <v>0</v>
      </c>
      <c r="AY119" s="680">
        <v>0</v>
      </c>
      <c r="AZ119" s="680">
        <v>0</v>
      </c>
      <c r="BA119" s="680">
        <v>0</v>
      </c>
      <c r="BB119" s="680">
        <v>0</v>
      </c>
      <c r="BC119" s="680">
        <v>0</v>
      </c>
      <c r="BD119" s="680">
        <v>0</v>
      </c>
      <c r="BE119" s="680">
        <v>0</v>
      </c>
      <c r="BF119" s="680">
        <v>0</v>
      </c>
      <c r="BG119" s="680">
        <v>0</v>
      </c>
      <c r="BH119" s="680">
        <v>0</v>
      </c>
      <c r="BI119" s="680">
        <v>0</v>
      </c>
      <c r="BJ119" s="680">
        <v>0</v>
      </c>
      <c r="BK119" s="680">
        <v>0</v>
      </c>
      <c r="BL119" s="680">
        <v>0</v>
      </c>
      <c r="BM119" s="680">
        <v>0</v>
      </c>
      <c r="BN119" s="680">
        <v>0</v>
      </c>
      <c r="BO119" s="680">
        <v>0</v>
      </c>
      <c r="BP119" s="680">
        <v>0</v>
      </c>
      <c r="BQ119" s="680">
        <v>0</v>
      </c>
      <c r="BR119" s="680">
        <v>0</v>
      </c>
      <c r="BS119" s="680">
        <v>0</v>
      </c>
      <c r="BT119" s="681">
        <v>0</v>
      </c>
      <c r="BU119" s="160"/>
    </row>
    <row r="120" spans="2:73">
      <c r="B120" s="675" t="s">
        <v>208</v>
      </c>
      <c r="C120" s="675" t="s">
        <v>1020</v>
      </c>
      <c r="D120" s="675" t="s">
        <v>103</v>
      </c>
      <c r="E120" s="675" t="s">
        <v>1018</v>
      </c>
      <c r="F120" s="675"/>
      <c r="G120" s="675"/>
      <c r="H120" s="675">
        <v>2015</v>
      </c>
      <c r="I120" s="630" t="s">
        <v>568</v>
      </c>
      <c r="J120" s="630" t="s">
        <v>574</v>
      </c>
      <c r="K120" s="619"/>
      <c r="L120" s="679"/>
      <c r="M120" s="680"/>
      <c r="N120" s="680"/>
      <c r="O120" s="680"/>
      <c r="P120" s="680">
        <v>0</v>
      </c>
      <c r="Q120" s="680">
        <v>0</v>
      </c>
      <c r="R120" s="680">
        <v>0</v>
      </c>
      <c r="S120" s="680">
        <v>0</v>
      </c>
      <c r="T120" s="680">
        <v>0</v>
      </c>
      <c r="U120" s="680">
        <v>0</v>
      </c>
      <c r="V120" s="680">
        <v>0</v>
      </c>
      <c r="W120" s="680">
        <v>0</v>
      </c>
      <c r="X120" s="680">
        <v>0</v>
      </c>
      <c r="Y120" s="680">
        <v>0</v>
      </c>
      <c r="Z120" s="680">
        <v>0</v>
      </c>
      <c r="AA120" s="680">
        <v>0</v>
      </c>
      <c r="AB120" s="680">
        <v>0</v>
      </c>
      <c r="AC120" s="680">
        <v>0</v>
      </c>
      <c r="AD120" s="680">
        <v>0</v>
      </c>
      <c r="AE120" s="680">
        <v>0</v>
      </c>
      <c r="AF120" s="680">
        <v>0</v>
      </c>
      <c r="AG120" s="680">
        <v>0</v>
      </c>
      <c r="AH120" s="680">
        <v>0</v>
      </c>
      <c r="AI120" s="680">
        <v>0</v>
      </c>
      <c r="AJ120" s="680">
        <v>0</v>
      </c>
      <c r="AK120" s="680">
        <v>0</v>
      </c>
      <c r="AL120" s="680">
        <v>0</v>
      </c>
      <c r="AM120" s="680">
        <v>0</v>
      </c>
      <c r="AN120" s="680">
        <v>0</v>
      </c>
      <c r="AO120" s="681">
        <v>0</v>
      </c>
      <c r="AP120" s="619"/>
      <c r="AQ120" s="679"/>
      <c r="AR120" s="680"/>
      <c r="AS120" s="680"/>
      <c r="AT120" s="680"/>
      <c r="AU120" s="680">
        <v>0</v>
      </c>
      <c r="AV120" s="680">
        <v>0</v>
      </c>
      <c r="AW120" s="680">
        <v>0</v>
      </c>
      <c r="AX120" s="680">
        <v>0</v>
      </c>
      <c r="AY120" s="680">
        <v>0</v>
      </c>
      <c r="AZ120" s="680">
        <v>0</v>
      </c>
      <c r="BA120" s="680">
        <v>0</v>
      </c>
      <c r="BB120" s="680">
        <v>0</v>
      </c>
      <c r="BC120" s="680">
        <v>0</v>
      </c>
      <c r="BD120" s="680">
        <v>0</v>
      </c>
      <c r="BE120" s="680">
        <v>0</v>
      </c>
      <c r="BF120" s="680">
        <v>0</v>
      </c>
      <c r="BG120" s="680">
        <v>0</v>
      </c>
      <c r="BH120" s="680">
        <v>0</v>
      </c>
      <c r="BI120" s="680">
        <v>0</v>
      </c>
      <c r="BJ120" s="680">
        <v>0</v>
      </c>
      <c r="BK120" s="680">
        <v>0</v>
      </c>
      <c r="BL120" s="680">
        <v>0</v>
      </c>
      <c r="BM120" s="680">
        <v>0</v>
      </c>
      <c r="BN120" s="680">
        <v>0</v>
      </c>
      <c r="BO120" s="680">
        <v>0</v>
      </c>
      <c r="BP120" s="680">
        <v>0</v>
      </c>
      <c r="BQ120" s="680">
        <v>0</v>
      </c>
      <c r="BR120" s="680">
        <v>0</v>
      </c>
      <c r="BS120" s="680">
        <v>0</v>
      </c>
      <c r="BT120" s="681">
        <v>0</v>
      </c>
    </row>
    <row r="121" spans="2:73" ht="15.6">
      <c r="B121" s="675" t="s">
        <v>208</v>
      </c>
      <c r="C121" s="675" t="s">
        <v>1020</v>
      </c>
      <c r="D121" s="675" t="s">
        <v>100</v>
      </c>
      <c r="E121" s="675" t="s">
        <v>1018</v>
      </c>
      <c r="F121" s="675" t="s">
        <v>1040</v>
      </c>
      <c r="G121" s="675"/>
      <c r="H121" s="675">
        <v>2015</v>
      </c>
      <c r="I121" s="630" t="s">
        <v>569</v>
      </c>
      <c r="J121" s="630" t="s">
        <v>574</v>
      </c>
      <c r="K121" s="619"/>
      <c r="L121" s="679"/>
      <c r="M121" s="680"/>
      <c r="N121" s="680"/>
      <c r="O121" s="680"/>
      <c r="P121" s="680">
        <v>-4</v>
      </c>
      <c r="Q121" s="680">
        <v>-4</v>
      </c>
      <c r="R121" s="680">
        <v>-3</v>
      </c>
      <c r="S121" s="680">
        <v>-3</v>
      </c>
      <c r="T121" s="680">
        <v>-3</v>
      </c>
      <c r="U121" s="680">
        <v>-3</v>
      </c>
      <c r="V121" s="680">
        <v>2</v>
      </c>
      <c r="W121" s="680">
        <v>2</v>
      </c>
      <c r="X121" s="680">
        <v>2</v>
      </c>
      <c r="Y121" s="680">
        <v>0</v>
      </c>
      <c r="Z121" s="680">
        <v>-3</v>
      </c>
      <c r="AA121" s="680">
        <v>-3</v>
      </c>
      <c r="AB121" s="680">
        <v>-2</v>
      </c>
      <c r="AC121" s="680">
        <v>-2</v>
      </c>
      <c r="AD121" s="680">
        <v>-2</v>
      </c>
      <c r="AE121" s="680">
        <v>-2</v>
      </c>
      <c r="AF121" s="680">
        <v>-2</v>
      </c>
      <c r="AG121" s="680">
        <v>-2</v>
      </c>
      <c r="AH121" s="680">
        <v>-2</v>
      </c>
      <c r="AI121" s="680">
        <v>-2</v>
      </c>
      <c r="AJ121" s="680">
        <v>0</v>
      </c>
      <c r="AK121" s="680">
        <v>0</v>
      </c>
      <c r="AL121" s="680"/>
      <c r="AM121" s="680"/>
      <c r="AN121" s="680"/>
      <c r="AO121" s="681"/>
      <c r="AP121" s="619"/>
      <c r="AQ121" s="679"/>
      <c r="AR121" s="680"/>
      <c r="AS121" s="680"/>
      <c r="AT121" s="680"/>
      <c r="AU121" s="680">
        <v>-13610</v>
      </c>
      <c r="AV121" s="680">
        <v>-13610</v>
      </c>
      <c r="AW121" s="680">
        <v>-12812</v>
      </c>
      <c r="AX121" s="680">
        <v>-11195</v>
      </c>
      <c r="AY121" s="680">
        <v>-11195</v>
      </c>
      <c r="AZ121" s="680">
        <v>-11195</v>
      </c>
      <c r="BA121" s="680">
        <v>14247</v>
      </c>
      <c r="BB121" s="680">
        <v>14247</v>
      </c>
      <c r="BC121" s="680">
        <v>15822</v>
      </c>
      <c r="BD121" s="680">
        <v>8912</v>
      </c>
      <c r="BE121" s="680">
        <v>-10278</v>
      </c>
      <c r="BF121" s="680">
        <v>-11195</v>
      </c>
      <c r="BG121" s="680">
        <v>-6368</v>
      </c>
      <c r="BH121" s="680">
        <v>-6368</v>
      </c>
      <c r="BI121" s="680">
        <v>-6368</v>
      </c>
      <c r="BJ121" s="680">
        <v>-6368</v>
      </c>
      <c r="BK121" s="680">
        <v>-6368</v>
      </c>
      <c r="BL121" s="680">
        <v>-6368</v>
      </c>
      <c r="BM121" s="680">
        <v>-6368</v>
      </c>
      <c r="BN121" s="680">
        <v>-6368</v>
      </c>
      <c r="BO121" s="680"/>
      <c r="BP121" s="680"/>
      <c r="BQ121" s="680"/>
      <c r="BR121" s="680"/>
      <c r="BS121" s="680"/>
      <c r="BT121" s="681"/>
      <c r="BU121" s="160"/>
    </row>
    <row r="122" spans="2:73" ht="15.6">
      <c r="B122" s="675" t="s">
        <v>208</v>
      </c>
      <c r="C122" s="675" t="s">
        <v>1020</v>
      </c>
      <c r="D122" s="675" t="s">
        <v>101</v>
      </c>
      <c r="E122" s="675" t="s">
        <v>1018</v>
      </c>
      <c r="F122" s="675" t="s">
        <v>1035</v>
      </c>
      <c r="G122" s="675"/>
      <c r="H122" s="675">
        <v>2015</v>
      </c>
      <c r="I122" s="630" t="s">
        <v>569</v>
      </c>
      <c r="J122" s="630" t="s">
        <v>574</v>
      </c>
      <c r="K122" s="619"/>
      <c r="L122" s="682"/>
      <c r="M122" s="683"/>
      <c r="N122" s="683"/>
      <c r="O122" s="683"/>
      <c r="P122" s="683">
        <v>-10</v>
      </c>
      <c r="Q122" s="683">
        <v>-2</v>
      </c>
      <c r="R122" s="683">
        <v>1</v>
      </c>
      <c r="S122" s="683">
        <v>2</v>
      </c>
      <c r="T122" s="683">
        <v>2</v>
      </c>
      <c r="U122" s="683">
        <v>2</v>
      </c>
      <c r="V122" s="683">
        <v>2</v>
      </c>
      <c r="W122" s="683">
        <v>2</v>
      </c>
      <c r="X122" s="683">
        <v>2</v>
      </c>
      <c r="Y122" s="683">
        <v>2</v>
      </c>
      <c r="Z122" s="683">
        <v>2</v>
      </c>
      <c r="AA122" s="683">
        <v>1</v>
      </c>
      <c r="AB122" s="683">
        <v>0</v>
      </c>
      <c r="AC122" s="683">
        <v>0</v>
      </c>
      <c r="AD122" s="683">
        <v>0</v>
      </c>
      <c r="AE122" s="683">
        <v>0</v>
      </c>
      <c r="AF122" s="683">
        <v>0</v>
      </c>
      <c r="AG122" s="683">
        <v>0</v>
      </c>
      <c r="AH122" s="683">
        <v>0</v>
      </c>
      <c r="AI122" s="683">
        <v>0</v>
      </c>
      <c r="AJ122" s="683">
        <v>0</v>
      </c>
      <c r="AK122" s="683">
        <v>0</v>
      </c>
      <c r="AL122" s="683"/>
      <c r="AM122" s="683"/>
      <c r="AN122" s="683"/>
      <c r="AO122" s="684"/>
      <c r="AP122" s="619"/>
      <c r="AQ122" s="682"/>
      <c r="AR122" s="683"/>
      <c r="AS122" s="683"/>
      <c r="AT122" s="683"/>
      <c r="AU122" s="683">
        <v>-43843</v>
      </c>
      <c r="AV122" s="683">
        <v>-7809</v>
      </c>
      <c r="AW122" s="683">
        <v>3390</v>
      </c>
      <c r="AX122" s="683">
        <v>10767</v>
      </c>
      <c r="AY122" s="683">
        <v>10767</v>
      </c>
      <c r="AZ122" s="683">
        <v>10767</v>
      </c>
      <c r="BA122" s="683">
        <v>10767</v>
      </c>
      <c r="BB122" s="683">
        <v>10767</v>
      </c>
      <c r="BC122" s="683">
        <v>10767</v>
      </c>
      <c r="BD122" s="683">
        <v>10767</v>
      </c>
      <c r="BE122" s="683">
        <v>10767</v>
      </c>
      <c r="BF122" s="683">
        <v>3888</v>
      </c>
      <c r="BG122" s="683">
        <v>0</v>
      </c>
      <c r="BH122" s="683">
        <v>0</v>
      </c>
      <c r="BI122" s="683">
        <v>0</v>
      </c>
      <c r="BJ122" s="683">
        <v>0</v>
      </c>
      <c r="BK122" s="683">
        <v>0</v>
      </c>
      <c r="BL122" s="683">
        <v>0</v>
      </c>
      <c r="BM122" s="683">
        <v>0</v>
      </c>
      <c r="BN122" s="683">
        <v>0</v>
      </c>
      <c r="BO122" s="683"/>
      <c r="BP122" s="683"/>
      <c r="BQ122" s="683"/>
      <c r="BR122" s="683"/>
      <c r="BS122" s="683"/>
      <c r="BT122" s="684"/>
      <c r="BU122" s="160"/>
    </row>
    <row r="123" spans="2:73">
      <c r="B123" s="675" t="s">
        <v>208</v>
      </c>
      <c r="C123" s="675" t="s">
        <v>1017</v>
      </c>
      <c r="D123" s="675" t="s">
        <v>113</v>
      </c>
      <c r="E123" s="675" t="s">
        <v>1018</v>
      </c>
      <c r="F123" s="675" t="s">
        <v>29</v>
      </c>
      <c r="G123" s="675"/>
      <c r="H123" s="675">
        <v>2016</v>
      </c>
      <c r="I123" s="630" t="s">
        <v>568</v>
      </c>
      <c r="J123" s="630" t="s">
        <v>581</v>
      </c>
      <c r="K123" s="619"/>
      <c r="L123" s="679"/>
      <c r="M123" s="680"/>
      <c r="N123" s="680"/>
      <c r="O123" s="680"/>
      <c r="P123" s="680"/>
      <c r="Q123" s="680">
        <v>18</v>
      </c>
      <c r="R123" s="680">
        <v>18</v>
      </c>
      <c r="S123" s="680">
        <v>18</v>
      </c>
      <c r="T123" s="680">
        <v>18</v>
      </c>
      <c r="U123" s="680">
        <v>18</v>
      </c>
      <c r="V123" s="680">
        <v>18</v>
      </c>
      <c r="W123" s="680">
        <v>18</v>
      </c>
      <c r="X123" s="680">
        <v>18</v>
      </c>
      <c r="Y123" s="680">
        <v>18</v>
      </c>
      <c r="Z123" s="680">
        <v>17</v>
      </c>
      <c r="AA123" s="680">
        <v>17</v>
      </c>
      <c r="AB123" s="680">
        <v>17</v>
      </c>
      <c r="AC123" s="680">
        <v>17</v>
      </c>
      <c r="AD123" s="680">
        <v>17</v>
      </c>
      <c r="AE123" s="680">
        <v>15</v>
      </c>
      <c r="AF123" s="680">
        <v>15</v>
      </c>
      <c r="AG123" s="680">
        <v>6</v>
      </c>
      <c r="AH123" s="680">
        <v>0</v>
      </c>
      <c r="AI123" s="680">
        <v>0</v>
      </c>
      <c r="AJ123" s="680">
        <v>0</v>
      </c>
      <c r="AK123" s="680">
        <v>0</v>
      </c>
      <c r="AL123" s="680">
        <v>0</v>
      </c>
      <c r="AM123" s="680">
        <v>0</v>
      </c>
      <c r="AN123" s="680">
        <v>0</v>
      </c>
      <c r="AO123" s="681">
        <v>0</v>
      </c>
      <c r="AP123" s="619"/>
      <c r="AQ123" s="679"/>
      <c r="AR123" s="680"/>
      <c r="AS123" s="680"/>
      <c r="AT123" s="680"/>
      <c r="AU123" s="680"/>
      <c r="AV123" s="680">
        <v>270246</v>
      </c>
      <c r="AW123" s="680">
        <v>270246</v>
      </c>
      <c r="AX123" s="680">
        <v>270246</v>
      </c>
      <c r="AY123" s="680">
        <v>270246</v>
      </c>
      <c r="AZ123" s="680">
        <v>270246</v>
      </c>
      <c r="BA123" s="680">
        <v>270246</v>
      </c>
      <c r="BB123" s="680">
        <v>270246</v>
      </c>
      <c r="BC123" s="680">
        <v>270211</v>
      </c>
      <c r="BD123" s="680">
        <v>270211</v>
      </c>
      <c r="BE123" s="680">
        <v>268909</v>
      </c>
      <c r="BF123" s="680">
        <v>265692</v>
      </c>
      <c r="BG123" s="680">
        <v>265541</v>
      </c>
      <c r="BH123" s="680">
        <v>265541</v>
      </c>
      <c r="BI123" s="680">
        <v>264125</v>
      </c>
      <c r="BJ123" s="680">
        <v>227245</v>
      </c>
      <c r="BK123" s="680">
        <v>227245</v>
      </c>
      <c r="BL123" s="680">
        <v>100572</v>
      </c>
      <c r="BM123" s="680">
        <v>0</v>
      </c>
      <c r="BN123" s="680">
        <v>0</v>
      </c>
      <c r="BO123" s="680">
        <v>0</v>
      </c>
      <c r="BP123" s="680">
        <v>0</v>
      </c>
      <c r="BQ123" s="680">
        <v>0</v>
      </c>
      <c r="BR123" s="680">
        <v>0</v>
      </c>
      <c r="BS123" s="680">
        <v>0</v>
      </c>
      <c r="BT123" s="681">
        <v>0</v>
      </c>
    </row>
    <row r="124" spans="2:73">
      <c r="B124" s="675" t="s">
        <v>208</v>
      </c>
      <c r="C124" s="675" t="s">
        <v>1017</v>
      </c>
      <c r="D124" s="675" t="s">
        <v>1043</v>
      </c>
      <c r="E124" s="675" t="s">
        <v>1018</v>
      </c>
      <c r="F124" s="675" t="s">
        <v>29</v>
      </c>
      <c r="G124" s="675"/>
      <c r="H124" s="675">
        <v>2016</v>
      </c>
      <c r="I124" s="630" t="s">
        <v>568</v>
      </c>
      <c r="J124" s="630" t="s">
        <v>581</v>
      </c>
      <c r="K124" s="619"/>
      <c r="L124" s="679"/>
      <c r="M124" s="680"/>
      <c r="N124" s="680"/>
      <c r="O124" s="680"/>
      <c r="P124" s="680"/>
      <c r="Q124" s="680">
        <v>18</v>
      </c>
      <c r="R124" s="680">
        <v>18</v>
      </c>
      <c r="S124" s="680">
        <v>18</v>
      </c>
      <c r="T124" s="680">
        <v>18</v>
      </c>
      <c r="U124" s="680">
        <v>18</v>
      </c>
      <c r="V124" s="680">
        <v>18</v>
      </c>
      <c r="W124" s="680">
        <v>18</v>
      </c>
      <c r="X124" s="680">
        <v>18</v>
      </c>
      <c r="Y124" s="680">
        <v>18</v>
      </c>
      <c r="Z124" s="680">
        <v>18</v>
      </c>
      <c r="AA124" s="680">
        <v>18</v>
      </c>
      <c r="AB124" s="680">
        <v>18</v>
      </c>
      <c r="AC124" s="680">
        <v>18</v>
      </c>
      <c r="AD124" s="680">
        <v>18</v>
      </c>
      <c r="AE124" s="680">
        <v>18</v>
      </c>
      <c r="AF124" s="680">
        <v>18</v>
      </c>
      <c r="AG124" s="680">
        <v>18</v>
      </c>
      <c r="AH124" s="680">
        <v>18</v>
      </c>
      <c r="AI124" s="680">
        <v>17</v>
      </c>
      <c r="AJ124" s="680">
        <v>0</v>
      </c>
      <c r="AK124" s="680">
        <v>0</v>
      </c>
      <c r="AL124" s="680">
        <v>0</v>
      </c>
      <c r="AM124" s="680">
        <v>0</v>
      </c>
      <c r="AN124" s="680">
        <v>0</v>
      </c>
      <c r="AO124" s="681">
        <v>0</v>
      </c>
      <c r="AP124" s="619"/>
      <c r="AQ124" s="679"/>
      <c r="AR124" s="680"/>
      <c r="AS124" s="680"/>
      <c r="AT124" s="680"/>
      <c r="AU124" s="680"/>
      <c r="AV124" s="680">
        <v>64103</v>
      </c>
      <c r="AW124" s="680">
        <v>64103</v>
      </c>
      <c r="AX124" s="680">
        <v>64103</v>
      </c>
      <c r="AY124" s="680">
        <v>64103</v>
      </c>
      <c r="AZ124" s="680">
        <v>64103</v>
      </c>
      <c r="BA124" s="680">
        <v>64103</v>
      </c>
      <c r="BB124" s="680">
        <v>64103</v>
      </c>
      <c r="BC124" s="680">
        <v>64103</v>
      </c>
      <c r="BD124" s="680">
        <v>64103</v>
      </c>
      <c r="BE124" s="680">
        <v>64103</v>
      </c>
      <c r="BF124" s="680">
        <v>64103</v>
      </c>
      <c r="BG124" s="680">
        <v>64103</v>
      </c>
      <c r="BH124" s="680">
        <v>64103</v>
      </c>
      <c r="BI124" s="680">
        <v>64103</v>
      </c>
      <c r="BJ124" s="680">
        <v>64103</v>
      </c>
      <c r="BK124" s="680">
        <v>64103</v>
      </c>
      <c r="BL124" s="680">
        <v>64103</v>
      </c>
      <c r="BM124" s="680">
        <v>64103</v>
      </c>
      <c r="BN124" s="680">
        <v>63149</v>
      </c>
      <c r="BO124" s="680">
        <v>0</v>
      </c>
      <c r="BP124" s="680">
        <v>0</v>
      </c>
      <c r="BQ124" s="680">
        <v>0</v>
      </c>
      <c r="BR124" s="680">
        <v>0</v>
      </c>
      <c r="BS124" s="680">
        <v>0</v>
      </c>
      <c r="BT124" s="681">
        <v>0</v>
      </c>
    </row>
    <row r="125" spans="2:73">
      <c r="B125" s="675" t="s">
        <v>208</v>
      </c>
      <c r="C125" s="675" t="s">
        <v>1020</v>
      </c>
      <c r="D125" s="675" t="s">
        <v>115</v>
      </c>
      <c r="E125" s="675" t="s">
        <v>1018</v>
      </c>
      <c r="F125" s="675"/>
      <c r="G125" s="675"/>
      <c r="H125" s="675">
        <v>2016</v>
      </c>
      <c r="I125" s="630" t="s">
        <v>568</v>
      </c>
      <c r="J125" s="630" t="s">
        <v>581</v>
      </c>
      <c r="K125" s="619"/>
      <c r="L125" s="679"/>
      <c r="M125" s="680"/>
      <c r="N125" s="680"/>
      <c r="O125" s="680"/>
      <c r="P125" s="680"/>
      <c r="Q125" s="680">
        <v>0</v>
      </c>
      <c r="R125" s="680">
        <v>0</v>
      </c>
      <c r="S125" s="680">
        <v>0</v>
      </c>
      <c r="T125" s="680">
        <v>0</v>
      </c>
      <c r="U125" s="680">
        <v>0</v>
      </c>
      <c r="V125" s="680">
        <v>0</v>
      </c>
      <c r="W125" s="680">
        <v>0</v>
      </c>
      <c r="X125" s="680">
        <v>0</v>
      </c>
      <c r="Y125" s="680">
        <v>0</v>
      </c>
      <c r="Z125" s="680">
        <v>0</v>
      </c>
      <c r="AA125" s="680">
        <v>0</v>
      </c>
      <c r="AB125" s="680">
        <v>0</v>
      </c>
      <c r="AC125" s="680">
        <v>0</v>
      </c>
      <c r="AD125" s="680">
        <v>0</v>
      </c>
      <c r="AE125" s="680">
        <v>0</v>
      </c>
      <c r="AF125" s="680">
        <v>0</v>
      </c>
      <c r="AG125" s="680">
        <v>0</v>
      </c>
      <c r="AH125" s="680">
        <v>0</v>
      </c>
      <c r="AI125" s="680">
        <v>0</v>
      </c>
      <c r="AJ125" s="680">
        <v>0</v>
      </c>
      <c r="AK125" s="680">
        <v>0</v>
      </c>
      <c r="AL125" s="680">
        <v>0</v>
      </c>
      <c r="AM125" s="680">
        <v>0</v>
      </c>
      <c r="AN125" s="680">
        <v>0</v>
      </c>
      <c r="AO125" s="681">
        <v>0</v>
      </c>
      <c r="AP125" s="619"/>
      <c r="AQ125" s="679"/>
      <c r="AR125" s="680"/>
      <c r="AS125" s="680"/>
      <c r="AT125" s="680"/>
      <c r="AU125" s="680"/>
      <c r="AV125" s="680">
        <v>0</v>
      </c>
      <c r="AW125" s="680">
        <v>0</v>
      </c>
      <c r="AX125" s="680">
        <v>0</v>
      </c>
      <c r="AY125" s="680">
        <v>0</v>
      </c>
      <c r="AZ125" s="680">
        <v>0</v>
      </c>
      <c r="BA125" s="680">
        <v>0</v>
      </c>
      <c r="BB125" s="680">
        <v>0</v>
      </c>
      <c r="BC125" s="680">
        <v>0</v>
      </c>
      <c r="BD125" s="680">
        <v>0</v>
      </c>
      <c r="BE125" s="680">
        <v>0</v>
      </c>
      <c r="BF125" s="680">
        <v>0</v>
      </c>
      <c r="BG125" s="680">
        <v>0</v>
      </c>
      <c r="BH125" s="680">
        <v>0</v>
      </c>
      <c r="BI125" s="680">
        <v>0</v>
      </c>
      <c r="BJ125" s="680">
        <v>0</v>
      </c>
      <c r="BK125" s="680">
        <v>0</v>
      </c>
      <c r="BL125" s="680">
        <v>0</v>
      </c>
      <c r="BM125" s="680">
        <v>0</v>
      </c>
      <c r="BN125" s="680">
        <v>0</v>
      </c>
      <c r="BO125" s="680">
        <v>0</v>
      </c>
      <c r="BP125" s="680">
        <v>0</v>
      </c>
      <c r="BQ125" s="680">
        <v>0</v>
      </c>
      <c r="BR125" s="680">
        <v>0</v>
      </c>
      <c r="BS125" s="680">
        <v>0</v>
      </c>
      <c r="BT125" s="681">
        <v>0</v>
      </c>
    </row>
    <row r="126" spans="2:73">
      <c r="B126" s="675" t="s">
        <v>208</v>
      </c>
      <c r="C126" s="675" t="s">
        <v>1027</v>
      </c>
      <c r="D126" s="675" t="s">
        <v>116</v>
      </c>
      <c r="E126" s="675" t="s">
        <v>1018</v>
      </c>
      <c r="F126" s="675"/>
      <c r="G126" s="675"/>
      <c r="H126" s="675">
        <v>2016</v>
      </c>
      <c r="I126" s="630" t="s">
        <v>568</v>
      </c>
      <c r="J126" s="630" t="s">
        <v>581</v>
      </c>
      <c r="K126" s="619"/>
      <c r="L126" s="679"/>
      <c r="M126" s="680"/>
      <c r="N126" s="680"/>
      <c r="O126" s="680"/>
      <c r="P126" s="680"/>
      <c r="Q126" s="680">
        <v>0</v>
      </c>
      <c r="R126" s="680">
        <v>0</v>
      </c>
      <c r="S126" s="680">
        <v>0</v>
      </c>
      <c r="T126" s="680">
        <v>0</v>
      </c>
      <c r="U126" s="680">
        <v>0</v>
      </c>
      <c r="V126" s="680">
        <v>0</v>
      </c>
      <c r="W126" s="680">
        <v>0</v>
      </c>
      <c r="X126" s="680">
        <v>0</v>
      </c>
      <c r="Y126" s="680">
        <v>0</v>
      </c>
      <c r="Z126" s="680">
        <v>0</v>
      </c>
      <c r="AA126" s="680">
        <v>0</v>
      </c>
      <c r="AB126" s="680">
        <v>0</v>
      </c>
      <c r="AC126" s="680">
        <v>0</v>
      </c>
      <c r="AD126" s="680">
        <v>0</v>
      </c>
      <c r="AE126" s="680">
        <v>0</v>
      </c>
      <c r="AF126" s="680">
        <v>0</v>
      </c>
      <c r="AG126" s="680">
        <v>0</v>
      </c>
      <c r="AH126" s="680">
        <v>0</v>
      </c>
      <c r="AI126" s="680">
        <v>0</v>
      </c>
      <c r="AJ126" s="680">
        <v>0</v>
      </c>
      <c r="AK126" s="680">
        <v>0</v>
      </c>
      <c r="AL126" s="680">
        <v>0</v>
      </c>
      <c r="AM126" s="680">
        <v>0</v>
      </c>
      <c r="AN126" s="680">
        <v>0</v>
      </c>
      <c r="AO126" s="681">
        <v>0</v>
      </c>
      <c r="AP126" s="619"/>
      <c r="AQ126" s="679"/>
      <c r="AR126" s="680"/>
      <c r="AS126" s="680"/>
      <c r="AT126" s="680"/>
      <c r="AU126" s="680"/>
      <c r="AV126" s="680">
        <v>0</v>
      </c>
      <c r="AW126" s="680">
        <v>0</v>
      </c>
      <c r="AX126" s="680">
        <v>0</v>
      </c>
      <c r="AY126" s="680">
        <v>0</v>
      </c>
      <c r="AZ126" s="680">
        <v>0</v>
      </c>
      <c r="BA126" s="680">
        <v>0</v>
      </c>
      <c r="BB126" s="680">
        <v>0</v>
      </c>
      <c r="BC126" s="680">
        <v>0</v>
      </c>
      <c r="BD126" s="680">
        <v>0</v>
      </c>
      <c r="BE126" s="680">
        <v>0</v>
      </c>
      <c r="BF126" s="680">
        <v>0</v>
      </c>
      <c r="BG126" s="680">
        <v>0</v>
      </c>
      <c r="BH126" s="680">
        <v>0</v>
      </c>
      <c r="BI126" s="680">
        <v>0</v>
      </c>
      <c r="BJ126" s="680">
        <v>0</v>
      </c>
      <c r="BK126" s="680">
        <v>0</v>
      </c>
      <c r="BL126" s="680">
        <v>0</v>
      </c>
      <c r="BM126" s="680">
        <v>0</v>
      </c>
      <c r="BN126" s="680">
        <v>0</v>
      </c>
      <c r="BO126" s="680">
        <v>0</v>
      </c>
      <c r="BP126" s="680">
        <v>0</v>
      </c>
      <c r="BQ126" s="680">
        <v>0</v>
      </c>
      <c r="BR126" s="680">
        <v>0</v>
      </c>
      <c r="BS126" s="680">
        <v>0</v>
      </c>
      <c r="BT126" s="681">
        <v>0</v>
      </c>
    </row>
    <row r="127" spans="2:73">
      <c r="B127" s="675" t="s">
        <v>208</v>
      </c>
      <c r="C127" s="675" t="s">
        <v>1020</v>
      </c>
      <c r="D127" s="675" t="s">
        <v>117</v>
      </c>
      <c r="E127" s="675" t="s">
        <v>1018</v>
      </c>
      <c r="F127" s="675"/>
      <c r="G127" s="675"/>
      <c r="H127" s="675">
        <v>2016</v>
      </c>
      <c r="I127" s="630" t="s">
        <v>568</v>
      </c>
      <c r="J127" s="630" t="s">
        <v>581</v>
      </c>
      <c r="K127" s="619"/>
      <c r="L127" s="679"/>
      <c r="M127" s="680"/>
      <c r="N127" s="680"/>
      <c r="O127" s="680"/>
      <c r="P127" s="680"/>
      <c r="Q127" s="680">
        <v>0</v>
      </c>
      <c r="R127" s="680">
        <v>0</v>
      </c>
      <c r="S127" s="680">
        <v>0</v>
      </c>
      <c r="T127" s="680">
        <v>0</v>
      </c>
      <c r="U127" s="680">
        <v>0</v>
      </c>
      <c r="V127" s="680">
        <v>0</v>
      </c>
      <c r="W127" s="680">
        <v>0</v>
      </c>
      <c r="X127" s="680">
        <v>0</v>
      </c>
      <c r="Y127" s="680">
        <v>0</v>
      </c>
      <c r="Z127" s="680">
        <v>0</v>
      </c>
      <c r="AA127" s="680">
        <v>0</v>
      </c>
      <c r="AB127" s="680">
        <v>0</v>
      </c>
      <c r="AC127" s="680">
        <v>0</v>
      </c>
      <c r="AD127" s="680">
        <v>0</v>
      </c>
      <c r="AE127" s="680">
        <v>0</v>
      </c>
      <c r="AF127" s="680">
        <v>0</v>
      </c>
      <c r="AG127" s="680">
        <v>0</v>
      </c>
      <c r="AH127" s="680">
        <v>0</v>
      </c>
      <c r="AI127" s="680">
        <v>0</v>
      </c>
      <c r="AJ127" s="680">
        <v>0</v>
      </c>
      <c r="AK127" s="680">
        <v>0</v>
      </c>
      <c r="AL127" s="680">
        <v>0</v>
      </c>
      <c r="AM127" s="680">
        <v>0</v>
      </c>
      <c r="AN127" s="680">
        <v>0</v>
      </c>
      <c r="AO127" s="681">
        <v>0</v>
      </c>
      <c r="AP127" s="619"/>
      <c r="AQ127" s="679"/>
      <c r="AR127" s="680"/>
      <c r="AS127" s="680"/>
      <c r="AT127" s="680"/>
      <c r="AU127" s="680"/>
      <c r="AV127" s="680">
        <v>0</v>
      </c>
      <c r="AW127" s="680">
        <v>0</v>
      </c>
      <c r="AX127" s="680">
        <v>0</v>
      </c>
      <c r="AY127" s="680">
        <v>0</v>
      </c>
      <c r="AZ127" s="680">
        <v>0</v>
      </c>
      <c r="BA127" s="680">
        <v>0</v>
      </c>
      <c r="BB127" s="680">
        <v>0</v>
      </c>
      <c r="BC127" s="680">
        <v>0</v>
      </c>
      <c r="BD127" s="680">
        <v>0</v>
      </c>
      <c r="BE127" s="680">
        <v>0</v>
      </c>
      <c r="BF127" s="680">
        <v>0</v>
      </c>
      <c r="BG127" s="680">
        <v>0</v>
      </c>
      <c r="BH127" s="680">
        <v>0</v>
      </c>
      <c r="BI127" s="680">
        <v>0</v>
      </c>
      <c r="BJ127" s="680">
        <v>0</v>
      </c>
      <c r="BK127" s="680">
        <v>0</v>
      </c>
      <c r="BL127" s="680">
        <v>0</v>
      </c>
      <c r="BM127" s="680">
        <v>0</v>
      </c>
      <c r="BN127" s="680">
        <v>0</v>
      </c>
      <c r="BO127" s="680">
        <v>0</v>
      </c>
      <c r="BP127" s="680">
        <v>0</v>
      </c>
      <c r="BQ127" s="680">
        <v>0</v>
      </c>
      <c r="BR127" s="680">
        <v>0</v>
      </c>
      <c r="BS127" s="680">
        <v>0</v>
      </c>
      <c r="BT127" s="681">
        <v>0</v>
      </c>
    </row>
    <row r="128" spans="2:73">
      <c r="B128" s="675" t="s">
        <v>208</v>
      </c>
      <c r="C128" s="675" t="s">
        <v>1020</v>
      </c>
      <c r="D128" s="675" t="s">
        <v>118</v>
      </c>
      <c r="E128" s="675" t="s">
        <v>1018</v>
      </c>
      <c r="F128" s="675" t="s">
        <v>1044</v>
      </c>
      <c r="G128" s="675"/>
      <c r="H128" s="675">
        <v>2016</v>
      </c>
      <c r="I128" s="630" t="s">
        <v>568</v>
      </c>
      <c r="J128" s="630" t="s">
        <v>581</v>
      </c>
      <c r="K128" s="619"/>
      <c r="L128" s="679"/>
      <c r="M128" s="680"/>
      <c r="N128" s="680"/>
      <c r="O128" s="680"/>
      <c r="P128" s="680"/>
      <c r="Q128" s="680">
        <v>13</v>
      </c>
      <c r="R128" s="680">
        <v>13</v>
      </c>
      <c r="S128" s="680">
        <v>13</v>
      </c>
      <c r="T128" s="680">
        <v>13</v>
      </c>
      <c r="U128" s="680">
        <v>13</v>
      </c>
      <c r="V128" s="680">
        <v>13</v>
      </c>
      <c r="W128" s="680">
        <v>13</v>
      </c>
      <c r="X128" s="680">
        <v>13</v>
      </c>
      <c r="Y128" s="680">
        <v>13</v>
      </c>
      <c r="Z128" s="680">
        <v>13</v>
      </c>
      <c r="AA128" s="680">
        <v>13</v>
      </c>
      <c r="AB128" s="680">
        <v>8</v>
      </c>
      <c r="AC128" s="680">
        <v>0</v>
      </c>
      <c r="AD128" s="680">
        <v>0</v>
      </c>
      <c r="AE128" s="680">
        <v>0</v>
      </c>
      <c r="AF128" s="680">
        <v>0</v>
      </c>
      <c r="AG128" s="680">
        <v>0</v>
      </c>
      <c r="AH128" s="680">
        <v>0</v>
      </c>
      <c r="AI128" s="680">
        <v>0</v>
      </c>
      <c r="AJ128" s="680">
        <v>0</v>
      </c>
      <c r="AK128" s="680">
        <v>0</v>
      </c>
      <c r="AL128" s="680">
        <v>0</v>
      </c>
      <c r="AM128" s="680">
        <v>0</v>
      </c>
      <c r="AN128" s="680">
        <v>0</v>
      </c>
      <c r="AO128" s="681">
        <v>0</v>
      </c>
      <c r="AP128" s="619"/>
      <c r="AQ128" s="679"/>
      <c r="AR128" s="680"/>
      <c r="AS128" s="680"/>
      <c r="AT128" s="680"/>
      <c r="AU128" s="680"/>
      <c r="AV128" s="680">
        <v>208227</v>
      </c>
      <c r="AW128" s="680">
        <v>205663</v>
      </c>
      <c r="AX128" s="680">
        <v>205663</v>
      </c>
      <c r="AY128" s="680">
        <v>205663</v>
      </c>
      <c r="AZ128" s="680">
        <v>205663</v>
      </c>
      <c r="BA128" s="680">
        <v>205663</v>
      </c>
      <c r="BB128" s="680">
        <v>205663</v>
      </c>
      <c r="BC128" s="680">
        <v>205663</v>
      </c>
      <c r="BD128" s="680">
        <v>205663</v>
      </c>
      <c r="BE128" s="680">
        <v>205663</v>
      </c>
      <c r="BF128" s="680">
        <v>202619</v>
      </c>
      <c r="BG128" s="680">
        <v>180492</v>
      </c>
      <c r="BH128" s="680">
        <v>0</v>
      </c>
      <c r="BI128" s="680">
        <v>0</v>
      </c>
      <c r="BJ128" s="680">
        <v>0</v>
      </c>
      <c r="BK128" s="680">
        <v>0</v>
      </c>
      <c r="BL128" s="680">
        <v>0</v>
      </c>
      <c r="BM128" s="680">
        <v>0</v>
      </c>
      <c r="BN128" s="680">
        <v>0</v>
      </c>
      <c r="BO128" s="680">
        <v>0</v>
      </c>
      <c r="BP128" s="680">
        <v>0</v>
      </c>
      <c r="BQ128" s="680">
        <v>0</v>
      </c>
      <c r="BR128" s="680">
        <v>0</v>
      </c>
      <c r="BS128" s="680">
        <v>0</v>
      </c>
      <c r="BT128" s="681">
        <v>0</v>
      </c>
    </row>
    <row r="129" spans="2:72">
      <c r="B129" s="675" t="s">
        <v>208</v>
      </c>
      <c r="C129" s="675" t="s">
        <v>1020</v>
      </c>
      <c r="D129" s="675" t="s">
        <v>119</v>
      </c>
      <c r="E129" s="675" t="s">
        <v>1018</v>
      </c>
      <c r="F129" s="675" t="s">
        <v>1040</v>
      </c>
      <c r="G129" s="675"/>
      <c r="H129" s="675">
        <v>2016</v>
      </c>
      <c r="I129" s="630" t="s">
        <v>568</v>
      </c>
      <c r="J129" s="630" t="s">
        <v>581</v>
      </c>
      <c r="K129" s="619"/>
      <c r="L129" s="679"/>
      <c r="M129" s="680"/>
      <c r="N129" s="680"/>
      <c r="O129" s="680"/>
      <c r="P129" s="680"/>
      <c r="Q129" s="680">
        <v>7</v>
      </c>
      <c r="R129" s="680">
        <v>7</v>
      </c>
      <c r="S129" s="680">
        <v>7</v>
      </c>
      <c r="T129" s="680">
        <v>6</v>
      </c>
      <c r="U129" s="680">
        <v>6</v>
      </c>
      <c r="V129" s="680">
        <v>5</v>
      </c>
      <c r="W129" s="680">
        <v>4</v>
      </c>
      <c r="X129" s="680">
        <v>4</v>
      </c>
      <c r="Y129" s="680">
        <v>4</v>
      </c>
      <c r="Z129" s="680">
        <v>3</v>
      </c>
      <c r="AA129" s="680">
        <v>2</v>
      </c>
      <c r="AB129" s="680">
        <v>1</v>
      </c>
      <c r="AC129" s="680">
        <v>0</v>
      </c>
      <c r="AD129" s="680">
        <v>0</v>
      </c>
      <c r="AE129" s="680">
        <v>0</v>
      </c>
      <c r="AF129" s="680">
        <v>0</v>
      </c>
      <c r="AG129" s="680">
        <v>0</v>
      </c>
      <c r="AH129" s="680">
        <v>0</v>
      </c>
      <c r="AI129" s="680">
        <v>0</v>
      </c>
      <c r="AJ129" s="680">
        <v>0</v>
      </c>
      <c r="AK129" s="680">
        <v>0</v>
      </c>
      <c r="AL129" s="680">
        <v>0</v>
      </c>
      <c r="AM129" s="680">
        <v>0</v>
      </c>
      <c r="AN129" s="680">
        <v>0</v>
      </c>
      <c r="AO129" s="681">
        <v>0</v>
      </c>
      <c r="AP129" s="619"/>
      <c r="AQ129" s="679"/>
      <c r="AR129" s="680"/>
      <c r="AS129" s="680"/>
      <c r="AT129" s="680"/>
      <c r="AU129" s="680"/>
      <c r="AV129" s="680">
        <v>34968</v>
      </c>
      <c r="AW129" s="680">
        <v>34968</v>
      </c>
      <c r="AX129" s="680">
        <v>34373</v>
      </c>
      <c r="AY129" s="680">
        <v>30951</v>
      </c>
      <c r="AZ129" s="680">
        <v>30951</v>
      </c>
      <c r="BA129" s="680">
        <v>17867</v>
      </c>
      <c r="BB129" s="680">
        <v>15822</v>
      </c>
      <c r="BC129" s="680">
        <v>15822</v>
      </c>
      <c r="BD129" s="680">
        <v>15082</v>
      </c>
      <c r="BE129" s="680">
        <v>9914</v>
      </c>
      <c r="BF129" s="680">
        <v>5883</v>
      </c>
      <c r="BG129" s="680">
        <v>2941</v>
      </c>
      <c r="BH129" s="680">
        <v>0</v>
      </c>
      <c r="BI129" s="680">
        <v>0</v>
      </c>
      <c r="BJ129" s="680">
        <v>0</v>
      </c>
      <c r="BK129" s="680">
        <v>0</v>
      </c>
      <c r="BL129" s="680">
        <v>0</v>
      </c>
      <c r="BM129" s="680">
        <v>0</v>
      </c>
      <c r="BN129" s="680">
        <v>0</v>
      </c>
      <c r="BO129" s="680">
        <v>0</v>
      </c>
      <c r="BP129" s="680">
        <v>0</v>
      </c>
      <c r="BQ129" s="680">
        <v>0</v>
      </c>
      <c r="BR129" s="680">
        <v>0</v>
      </c>
      <c r="BS129" s="680">
        <v>0</v>
      </c>
      <c r="BT129" s="681">
        <v>0</v>
      </c>
    </row>
    <row r="130" spans="2:72">
      <c r="B130" s="675" t="s">
        <v>208</v>
      </c>
      <c r="C130" s="675" t="s">
        <v>1020</v>
      </c>
      <c r="D130" s="675" t="s">
        <v>120</v>
      </c>
      <c r="E130" s="675" t="s">
        <v>1018</v>
      </c>
      <c r="F130" s="675"/>
      <c r="G130" s="675"/>
      <c r="H130" s="675">
        <v>2016</v>
      </c>
      <c r="I130" s="630" t="s">
        <v>568</v>
      </c>
      <c r="J130" s="630" t="s">
        <v>581</v>
      </c>
      <c r="K130" s="619"/>
      <c r="L130" s="679"/>
      <c r="M130" s="680"/>
      <c r="N130" s="680"/>
      <c r="O130" s="680"/>
      <c r="P130" s="680"/>
      <c r="Q130" s="680">
        <v>0</v>
      </c>
      <c r="R130" s="680">
        <v>0</v>
      </c>
      <c r="S130" s="680">
        <v>0</v>
      </c>
      <c r="T130" s="680">
        <v>0</v>
      </c>
      <c r="U130" s="680">
        <v>0</v>
      </c>
      <c r="V130" s="680">
        <v>0</v>
      </c>
      <c r="W130" s="680">
        <v>0</v>
      </c>
      <c r="X130" s="680">
        <v>0</v>
      </c>
      <c r="Y130" s="680">
        <v>0</v>
      </c>
      <c r="Z130" s="680">
        <v>0</v>
      </c>
      <c r="AA130" s="680">
        <v>0</v>
      </c>
      <c r="AB130" s="680">
        <v>0</v>
      </c>
      <c r="AC130" s="680">
        <v>0</v>
      </c>
      <c r="AD130" s="680">
        <v>0</v>
      </c>
      <c r="AE130" s="680">
        <v>0</v>
      </c>
      <c r="AF130" s="680">
        <v>0</v>
      </c>
      <c r="AG130" s="680">
        <v>0</v>
      </c>
      <c r="AH130" s="680">
        <v>0</v>
      </c>
      <c r="AI130" s="680">
        <v>0</v>
      </c>
      <c r="AJ130" s="680">
        <v>0</v>
      </c>
      <c r="AK130" s="680">
        <v>0</v>
      </c>
      <c r="AL130" s="680">
        <v>0</v>
      </c>
      <c r="AM130" s="680">
        <v>0</v>
      </c>
      <c r="AN130" s="680">
        <v>0</v>
      </c>
      <c r="AO130" s="681">
        <v>0</v>
      </c>
      <c r="AP130" s="619"/>
      <c r="AQ130" s="679"/>
      <c r="AR130" s="680"/>
      <c r="AS130" s="680"/>
      <c r="AT130" s="680"/>
      <c r="AU130" s="680"/>
      <c r="AV130" s="680">
        <v>0</v>
      </c>
      <c r="AW130" s="680">
        <v>0</v>
      </c>
      <c r="AX130" s="680">
        <v>0</v>
      </c>
      <c r="AY130" s="680">
        <v>0</v>
      </c>
      <c r="AZ130" s="680">
        <v>0</v>
      </c>
      <c r="BA130" s="680">
        <v>0</v>
      </c>
      <c r="BB130" s="680">
        <v>0</v>
      </c>
      <c r="BC130" s="680">
        <v>0</v>
      </c>
      <c r="BD130" s="680">
        <v>0</v>
      </c>
      <c r="BE130" s="680">
        <v>0</v>
      </c>
      <c r="BF130" s="680">
        <v>0</v>
      </c>
      <c r="BG130" s="680">
        <v>0</v>
      </c>
      <c r="BH130" s="680">
        <v>0</v>
      </c>
      <c r="BI130" s="680">
        <v>0</v>
      </c>
      <c r="BJ130" s="680">
        <v>0</v>
      </c>
      <c r="BK130" s="680">
        <v>0</v>
      </c>
      <c r="BL130" s="680">
        <v>0</v>
      </c>
      <c r="BM130" s="680">
        <v>0</v>
      </c>
      <c r="BN130" s="680">
        <v>0</v>
      </c>
      <c r="BO130" s="680">
        <v>0</v>
      </c>
      <c r="BP130" s="680">
        <v>0</v>
      </c>
      <c r="BQ130" s="680">
        <v>0</v>
      </c>
      <c r="BR130" s="680">
        <v>0</v>
      </c>
      <c r="BS130" s="680">
        <v>0</v>
      </c>
      <c r="BT130" s="681">
        <v>0</v>
      </c>
    </row>
    <row r="131" spans="2:72">
      <c r="B131" s="675" t="s">
        <v>208</v>
      </c>
      <c r="C131" s="675" t="s">
        <v>1020</v>
      </c>
      <c r="D131" s="675" t="s">
        <v>121</v>
      </c>
      <c r="E131" s="675" t="s">
        <v>1018</v>
      </c>
      <c r="F131" s="675"/>
      <c r="G131" s="675"/>
      <c r="H131" s="675">
        <v>2016</v>
      </c>
      <c r="I131" s="630" t="s">
        <v>568</v>
      </c>
      <c r="J131" s="630" t="s">
        <v>581</v>
      </c>
      <c r="K131" s="619"/>
      <c r="L131" s="679"/>
      <c r="M131" s="680"/>
      <c r="N131" s="680"/>
      <c r="O131" s="680"/>
      <c r="P131" s="680"/>
      <c r="Q131" s="680">
        <v>0</v>
      </c>
      <c r="R131" s="680">
        <v>0</v>
      </c>
      <c r="S131" s="680">
        <v>0</v>
      </c>
      <c r="T131" s="680">
        <v>0</v>
      </c>
      <c r="U131" s="680">
        <v>0</v>
      </c>
      <c r="V131" s="680">
        <v>0</v>
      </c>
      <c r="W131" s="680">
        <v>0</v>
      </c>
      <c r="X131" s="680">
        <v>0</v>
      </c>
      <c r="Y131" s="680">
        <v>0</v>
      </c>
      <c r="Z131" s="680">
        <v>0</v>
      </c>
      <c r="AA131" s="680">
        <v>0</v>
      </c>
      <c r="AB131" s="680">
        <v>0</v>
      </c>
      <c r="AC131" s="680">
        <v>0</v>
      </c>
      <c r="AD131" s="680">
        <v>0</v>
      </c>
      <c r="AE131" s="680">
        <v>0</v>
      </c>
      <c r="AF131" s="680">
        <v>0</v>
      </c>
      <c r="AG131" s="680">
        <v>0</v>
      </c>
      <c r="AH131" s="680">
        <v>0</v>
      </c>
      <c r="AI131" s="680">
        <v>0</v>
      </c>
      <c r="AJ131" s="680">
        <v>0</v>
      </c>
      <c r="AK131" s="680">
        <v>0</v>
      </c>
      <c r="AL131" s="680">
        <v>0</v>
      </c>
      <c r="AM131" s="680">
        <v>0</v>
      </c>
      <c r="AN131" s="680">
        <v>0</v>
      </c>
      <c r="AO131" s="681">
        <v>0</v>
      </c>
      <c r="AP131" s="619"/>
      <c r="AQ131" s="679"/>
      <c r="AR131" s="680"/>
      <c r="AS131" s="680"/>
      <c r="AT131" s="680"/>
      <c r="AU131" s="680"/>
      <c r="AV131" s="680">
        <v>0</v>
      </c>
      <c r="AW131" s="680">
        <v>0</v>
      </c>
      <c r="AX131" s="680">
        <v>0</v>
      </c>
      <c r="AY131" s="680">
        <v>0</v>
      </c>
      <c r="AZ131" s="680">
        <v>0</v>
      </c>
      <c r="BA131" s="680">
        <v>0</v>
      </c>
      <c r="BB131" s="680">
        <v>0</v>
      </c>
      <c r="BC131" s="680">
        <v>0</v>
      </c>
      <c r="BD131" s="680">
        <v>0</v>
      </c>
      <c r="BE131" s="680">
        <v>0</v>
      </c>
      <c r="BF131" s="680">
        <v>0</v>
      </c>
      <c r="BG131" s="680">
        <v>0</v>
      </c>
      <c r="BH131" s="680">
        <v>0</v>
      </c>
      <c r="BI131" s="680">
        <v>0</v>
      </c>
      <c r="BJ131" s="680">
        <v>0</v>
      </c>
      <c r="BK131" s="680">
        <v>0</v>
      </c>
      <c r="BL131" s="680">
        <v>0</v>
      </c>
      <c r="BM131" s="680">
        <v>0</v>
      </c>
      <c r="BN131" s="680">
        <v>0</v>
      </c>
      <c r="BO131" s="680">
        <v>0</v>
      </c>
      <c r="BP131" s="680">
        <v>0</v>
      </c>
      <c r="BQ131" s="680">
        <v>0</v>
      </c>
      <c r="BR131" s="680">
        <v>0</v>
      </c>
      <c r="BS131" s="680">
        <v>0</v>
      </c>
      <c r="BT131" s="681">
        <v>0</v>
      </c>
    </row>
    <row r="132" spans="2:72">
      <c r="B132" s="675" t="s">
        <v>208</v>
      </c>
      <c r="C132" s="675" t="s">
        <v>1020</v>
      </c>
      <c r="D132" s="675" t="s">
        <v>122</v>
      </c>
      <c r="E132" s="675" t="s">
        <v>1018</v>
      </c>
      <c r="F132" s="675"/>
      <c r="G132" s="675"/>
      <c r="H132" s="675">
        <v>2016</v>
      </c>
      <c r="I132" s="630" t="s">
        <v>568</v>
      </c>
      <c r="J132" s="630" t="s">
        <v>581</v>
      </c>
      <c r="K132" s="619"/>
      <c r="L132" s="679"/>
      <c r="M132" s="680"/>
      <c r="N132" s="680"/>
      <c r="O132" s="680"/>
      <c r="P132" s="680"/>
      <c r="Q132" s="680">
        <v>0</v>
      </c>
      <c r="R132" s="680">
        <v>0</v>
      </c>
      <c r="S132" s="680">
        <v>0</v>
      </c>
      <c r="T132" s="680">
        <v>0</v>
      </c>
      <c r="U132" s="680">
        <v>0</v>
      </c>
      <c r="V132" s="680">
        <v>0</v>
      </c>
      <c r="W132" s="680">
        <v>0</v>
      </c>
      <c r="X132" s="680">
        <v>0</v>
      </c>
      <c r="Y132" s="680">
        <v>0</v>
      </c>
      <c r="Z132" s="680">
        <v>0</v>
      </c>
      <c r="AA132" s="680">
        <v>0</v>
      </c>
      <c r="AB132" s="680">
        <v>0</v>
      </c>
      <c r="AC132" s="680">
        <v>0</v>
      </c>
      <c r="AD132" s="680">
        <v>0</v>
      </c>
      <c r="AE132" s="680">
        <v>0</v>
      </c>
      <c r="AF132" s="680">
        <v>0</v>
      </c>
      <c r="AG132" s="680">
        <v>0</v>
      </c>
      <c r="AH132" s="680">
        <v>0</v>
      </c>
      <c r="AI132" s="680">
        <v>0</v>
      </c>
      <c r="AJ132" s="680">
        <v>0</v>
      </c>
      <c r="AK132" s="680">
        <v>0</v>
      </c>
      <c r="AL132" s="680">
        <v>0</v>
      </c>
      <c r="AM132" s="680">
        <v>0</v>
      </c>
      <c r="AN132" s="680">
        <v>0</v>
      </c>
      <c r="AO132" s="681">
        <v>0</v>
      </c>
      <c r="AP132" s="619"/>
      <c r="AQ132" s="679"/>
      <c r="AR132" s="680"/>
      <c r="AS132" s="680"/>
      <c r="AT132" s="680"/>
      <c r="AU132" s="680"/>
      <c r="AV132" s="680">
        <v>0</v>
      </c>
      <c r="AW132" s="680">
        <v>0</v>
      </c>
      <c r="AX132" s="680">
        <v>0</v>
      </c>
      <c r="AY132" s="680">
        <v>0</v>
      </c>
      <c r="AZ132" s="680">
        <v>0</v>
      </c>
      <c r="BA132" s="680">
        <v>0</v>
      </c>
      <c r="BB132" s="680">
        <v>0</v>
      </c>
      <c r="BC132" s="680">
        <v>0</v>
      </c>
      <c r="BD132" s="680">
        <v>0</v>
      </c>
      <c r="BE132" s="680">
        <v>0</v>
      </c>
      <c r="BF132" s="680">
        <v>0</v>
      </c>
      <c r="BG132" s="680">
        <v>0</v>
      </c>
      <c r="BH132" s="680">
        <v>0</v>
      </c>
      <c r="BI132" s="680">
        <v>0</v>
      </c>
      <c r="BJ132" s="680">
        <v>0</v>
      </c>
      <c r="BK132" s="680">
        <v>0</v>
      </c>
      <c r="BL132" s="680">
        <v>0</v>
      </c>
      <c r="BM132" s="680">
        <v>0</v>
      </c>
      <c r="BN132" s="680">
        <v>0</v>
      </c>
      <c r="BO132" s="680">
        <v>0</v>
      </c>
      <c r="BP132" s="680">
        <v>0</v>
      </c>
      <c r="BQ132" s="680">
        <v>0</v>
      </c>
      <c r="BR132" s="680">
        <v>0</v>
      </c>
      <c r="BS132" s="680">
        <v>0</v>
      </c>
      <c r="BT132" s="681">
        <v>0</v>
      </c>
    </row>
    <row r="133" spans="2:72">
      <c r="B133" s="675" t="s">
        <v>208</v>
      </c>
      <c r="C133" s="675" t="s">
        <v>1020</v>
      </c>
      <c r="D133" s="675" t="s">
        <v>124</v>
      </c>
      <c r="E133" s="675" t="s">
        <v>1018</v>
      </c>
      <c r="F133" s="675"/>
      <c r="G133" s="675"/>
      <c r="H133" s="675">
        <v>2016</v>
      </c>
      <c r="I133" s="630" t="s">
        <v>568</v>
      </c>
      <c r="J133" s="630" t="s">
        <v>581</v>
      </c>
      <c r="K133" s="619"/>
      <c r="L133" s="679"/>
      <c r="M133" s="680"/>
      <c r="N133" s="680"/>
      <c r="O133" s="680"/>
      <c r="P133" s="680"/>
      <c r="Q133" s="680">
        <v>0</v>
      </c>
      <c r="R133" s="680">
        <v>0</v>
      </c>
      <c r="S133" s="680">
        <v>0</v>
      </c>
      <c r="T133" s="680">
        <v>0</v>
      </c>
      <c r="U133" s="680">
        <v>0</v>
      </c>
      <c r="V133" s="680">
        <v>0</v>
      </c>
      <c r="W133" s="680">
        <v>0</v>
      </c>
      <c r="X133" s="680">
        <v>0</v>
      </c>
      <c r="Y133" s="680">
        <v>0</v>
      </c>
      <c r="Z133" s="680">
        <v>0</v>
      </c>
      <c r="AA133" s="680">
        <v>0</v>
      </c>
      <c r="AB133" s="680">
        <v>0</v>
      </c>
      <c r="AC133" s="680">
        <v>0</v>
      </c>
      <c r="AD133" s="680">
        <v>0</v>
      </c>
      <c r="AE133" s="680">
        <v>0</v>
      </c>
      <c r="AF133" s="680">
        <v>0</v>
      </c>
      <c r="AG133" s="680">
        <v>0</v>
      </c>
      <c r="AH133" s="680">
        <v>0</v>
      </c>
      <c r="AI133" s="680">
        <v>0</v>
      </c>
      <c r="AJ133" s="680">
        <v>0</v>
      </c>
      <c r="AK133" s="680">
        <v>0</v>
      </c>
      <c r="AL133" s="680">
        <v>0</v>
      </c>
      <c r="AM133" s="680">
        <v>0</v>
      </c>
      <c r="AN133" s="680">
        <v>0</v>
      </c>
      <c r="AO133" s="681">
        <v>0</v>
      </c>
      <c r="AP133" s="619"/>
      <c r="AQ133" s="679"/>
      <c r="AR133" s="680"/>
      <c r="AS133" s="680"/>
      <c r="AT133" s="680"/>
      <c r="AU133" s="680"/>
      <c r="AV133" s="680">
        <v>0</v>
      </c>
      <c r="AW133" s="680">
        <v>0</v>
      </c>
      <c r="AX133" s="680">
        <v>0</v>
      </c>
      <c r="AY133" s="680">
        <v>0</v>
      </c>
      <c r="AZ133" s="680">
        <v>0</v>
      </c>
      <c r="BA133" s="680">
        <v>0</v>
      </c>
      <c r="BB133" s="680">
        <v>0</v>
      </c>
      <c r="BC133" s="680">
        <v>0</v>
      </c>
      <c r="BD133" s="680">
        <v>0</v>
      </c>
      <c r="BE133" s="680">
        <v>0</v>
      </c>
      <c r="BF133" s="680">
        <v>0</v>
      </c>
      <c r="BG133" s="680">
        <v>0</v>
      </c>
      <c r="BH133" s="680">
        <v>0</v>
      </c>
      <c r="BI133" s="680">
        <v>0</v>
      </c>
      <c r="BJ133" s="680">
        <v>0</v>
      </c>
      <c r="BK133" s="680">
        <v>0</v>
      </c>
      <c r="BL133" s="680">
        <v>0</v>
      </c>
      <c r="BM133" s="680">
        <v>0</v>
      </c>
      <c r="BN133" s="680">
        <v>0</v>
      </c>
      <c r="BO133" s="680">
        <v>0</v>
      </c>
      <c r="BP133" s="680">
        <v>0</v>
      </c>
      <c r="BQ133" s="680">
        <v>0</v>
      </c>
      <c r="BR133" s="680">
        <v>0</v>
      </c>
      <c r="BS133" s="680">
        <v>0</v>
      </c>
      <c r="BT133" s="681">
        <v>0</v>
      </c>
    </row>
    <row r="134" spans="2:72">
      <c r="B134" s="675" t="s">
        <v>208</v>
      </c>
      <c r="C134" s="675" t="s">
        <v>1017</v>
      </c>
      <c r="D134" s="675" t="s">
        <v>113</v>
      </c>
      <c r="E134" s="675" t="s">
        <v>1018</v>
      </c>
      <c r="F134" s="675" t="s">
        <v>29</v>
      </c>
      <c r="G134" s="675"/>
      <c r="H134" s="675">
        <v>2016</v>
      </c>
      <c r="I134" s="630" t="s">
        <v>569</v>
      </c>
      <c r="J134" s="630" t="s">
        <v>574</v>
      </c>
      <c r="K134" s="619"/>
      <c r="L134" s="679"/>
      <c r="M134" s="680"/>
      <c r="N134" s="680"/>
      <c r="O134" s="680"/>
      <c r="P134" s="680">
        <v>0</v>
      </c>
      <c r="Q134" s="680">
        <v>2</v>
      </c>
      <c r="R134" s="680">
        <v>2</v>
      </c>
      <c r="S134" s="680">
        <v>2</v>
      </c>
      <c r="T134" s="680">
        <v>2</v>
      </c>
      <c r="U134" s="680">
        <v>2</v>
      </c>
      <c r="V134" s="680">
        <v>2</v>
      </c>
      <c r="W134" s="680">
        <v>2</v>
      </c>
      <c r="X134" s="680">
        <v>2</v>
      </c>
      <c r="Y134" s="680">
        <v>2</v>
      </c>
      <c r="Z134" s="680">
        <v>2</v>
      </c>
      <c r="AA134" s="680">
        <v>2</v>
      </c>
      <c r="AB134" s="680">
        <v>2</v>
      </c>
      <c r="AC134" s="680">
        <v>2</v>
      </c>
      <c r="AD134" s="680">
        <v>2</v>
      </c>
      <c r="AE134" s="680">
        <v>2</v>
      </c>
      <c r="AF134" s="680">
        <v>2</v>
      </c>
      <c r="AG134" s="680">
        <v>1</v>
      </c>
      <c r="AH134" s="680"/>
      <c r="AI134" s="680"/>
      <c r="AJ134" s="680"/>
      <c r="AK134" s="680"/>
      <c r="AL134" s="680"/>
      <c r="AM134" s="680"/>
      <c r="AN134" s="680"/>
      <c r="AO134" s="681"/>
      <c r="AP134" s="619"/>
      <c r="AQ134" s="679"/>
      <c r="AR134" s="680"/>
      <c r="AS134" s="680"/>
      <c r="AT134" s="680"/>
      <c r="AU134" s="680"/>
      <c r="AV134" s="680">
        <v>29546</v>
      </c>
      <c r="AW134" s="680">
        <v>29546</v>
      </c>
      <c r="AX134" s="680">
        <v>29546</v>
      </c>
      <c r="AY134" s="680">
        <v>29546</v>
      </c>
      <c r="AZ134" s="680">
        <v>29546</v>
      </c>
      <c r="BA134" s="680">
        <v>29546</v>
      </c>
      <c r="BB134" s="680">
        <v>29546</v>
      </c>
      <c r="BC134" s="680">
        <v>29544</v>
      </c>
      <c r="BD134" s="680">
        <v>29544</v>
      </c>
      <c r="BE134" s="680">
        <v>29587</v>
      </c>
      <c r="BF134" s="680">
        <v>29611</v>
      </c>
      <c r="BG134" s="680">
        <v>29642</v>
      </c>
      <c r="BH134" s="680">
        <v>29642</v>
      </c>
      <c r="BI134" s="680">
        <v>29565</v>
      </c>
      <c r="BJ134" s="680">
        <v>25598</v>
      </c>
      <c r="BK134" s="680">
        <v>25598</v>
      </c>
      <c r="BL134" s="680">
        <v>10548</v>
      </c>
      <c r="BM134" s="680">
        <v>0</v>
      </c>
      <c r="BN134" s="680"/>
      <c r="BO134" s="680"/>
      <c r="BP134" s="680"/>
      <c r="BQ134" s="680"/>
      <c r="BR134" s="680"/>
      <c r="BS134" s="680"/>
      <c r="BT134" s="681"/>
    </row>
    <row r="135" spans="2:72">
      <c r="B135" s="675" t="s">
        <v>208</v>
      </c>
      <c r="C135" s="675" t="s">
        <v>1020</v>
      </c>
      <c r="D135" s="675" t="s">
        <v>1043</v>
      </c>
      <c r="E135" s="675" t="s">
        <v>1018</v>
      </c>
      <c r="F135" s="675" t="s">
        <v>29</v>
      </c>
      <c r="G135" s="675"/>
      <c r="H135" s="675">
        <v>2016</v>
      </c>
      <c r="I135" s="630" t="s">
        <v>569</v>
      </c>
      <c r="J135" s="630" t="s">
        <v>574</v>
      </c>
      <c r="K135" s="619"/>
      <c r="L135" s="679"/>
      <c r="M135" s="680"/>
      <c r="N135" s="680"/>
      <c r="O135" s="680"/>
      <c r="P135" s="680">
        <v>0</v>
      </c>
      <c r="Q135" s="680">
        <v>0</v>
      </c>
      <c r="R135" s="680">
        <v>0</v>
      </c>
      <c r="S135" s="680">
        <v>0</v>
      </c>
      <c r="T135" s="680">
        <v>0</v>
      </c>
      <c r="U135" s="680">
        <v>0</v>
      </c>
      <c r="V135" s="680">
        <v>0</v>
      </c>
      <c r="W135" s="680">
        <v>0</v>
      </c>
      <c r="X135" s="680">
        <v>0</v>
      </c>
      <c r="Y135" s="680">
        <v>0</v>
      </c>
      <c r="Z135" s="680">
        <v>0</v>
      </c>
      <c r="AA135" s="680">
        <v>0</v>
      </c>
      <c r="AB135" s="680">
        <v>0</v>
      </c>
      <c r="AC135" s="680">
        <v>0</v>
      </c>
      <c r="AD135" s="680">
        <v>0</v>
      </c>
      <c r="AE135" s="680">
        <v>0</v>
      </c>
      <c r="AF135" s="680">
        <v>0</v>
      </c>
      <c r="AG135" s="680">
        <v>0</v>
      </c>
      <c r="AH135" s="680"/>
      <c r="AI135" s="680"/>
      <c r="AJ135" s="680"/>
      <c r="AK135" s="680"/>
      <c r="AL135" s="680"/>
      <c r="AM135" s="680"/>
      <c r="AN135" s="680"/>
      <c r="AO135" s="681"/>
      <c r="AP135" s="619"/>
      <c r="AQ135" s="679"/>
      <c r="AR135" s="680"/>
      <c r="AS135" s="680"/>
      <c r="AT135" s="680"/>
      <c r="AU135" s="680"/>
      <c r="AV135" s="680">
        <v>32</v>
      </c>
      <c r="AW135" s="680">
        <v>32</v>
      </c>
      <c r="AX135" s="680">
        <v>32</v>
      </c>
      <c r="AY135" s="680">
        <v>32</v>
      </c>
      <c r="AZ135" s="680">
        <v>32</v>
      </c>
      <c r="BA135" s="680">
        <v>32</v>
      </c>
      <c r="BB135" s="680">
        <v>32</v>
      </c>
      <c r="BC135" s="680">
        <v>32</v>
      </c>
      <c r="BD135" s="680">
        <v>32</v>
      </c>
      <c r="BE135" s="680">
        <v>32</v>
      </c>
      <c r="BF135" s="680">
        <v>32</v>
      </c>
      <c r="BG135" s="680">
        <v>32</v>
      </c>
      <c r="BH135" s="680">
        <v>32</v>
      </c>
      <c r="BI135" s="680">
        <v>32</v>
      </c>
      <c r="BJ135" s="680">
        <v>32</v>
      </c>
      <c r="BK135" s="680">
        <v>32</v>
      </c>
      <c r="BL135" s="680">
        <v>32</v>
      </c>
      <c r="BM135" s="680">
        <v>32</v>
      </c>
      <c r="BN135" s="680"/>
      <c r="BO135" s="680"/>
      <c r="BP135" s="680"/>
      <c r="BQ135" s="680"/>
      <c r="BR135" s="680"/>
      <c r="BS135" s="680"/>
      <c r="BT135" s="681"/>
    </row>
    <row r="136" spans="2:72">
      <c r="B136" s="675" t="s">
        <v>208</v>
      </c>
      <c r="C136" s="675" t="s">
        <v>1020</v>
      </c>
      <c r="D136" s="675" t="s">
        <v>118</v>
      </c>
      <c r="E136" s="675" t="s">
        <v>1018</v>
      </c>
      <c r="F136" s="675" t="s">
        <v>1045</v>
      </c>
      <c r="G136" s="675"/>
      <c r="H136" s="675">
        <v>2016</v>
      </c>
      <c r="I136" s="630" t="s">
        <v>569</v>
      </c>
      <c r="J136" s="630" t="s">
        <v>574</v>
      </c>
      <c r="K136" s="619"/>
      <c r="L136" s="679"/>
      <c r="M136" s="680"/>
      <c r="N136" s="680"/>
      <c r="O136" s="680"/>
      <c r="P136" s="680">
        <v>0</v>
      </c>
      <c r="Q136" s="680">
        <v>4</v>
      </c>
      <c r="R136" s="680">
        <v>4</v>
      </c>
      <c r="S136" s="680">
        <v>4</v>
      </c>
      <c r="T136" s="680">
        <v>4</v>
      </c>
      <c r="U136" s="680">
        <v>4</v>
      </c>
      <c r="V136" s="680">
        <v>4</v>
      </c>
      <c r="W136" s="680">
        <v>4</v>
      </c>
      <c r="X136" s="680">
        <v>4</v>
      </c>
      <c r="Y136" s="680">
        <v>4</v>
      </c>
      <c r="Z136" s="680">
        <v>4</v>
      </c>
      <c r="AA136" s="680">
        <v>4</v>
      </c>
      <c r="AB136" s="680">
        <v>3</v>
      </c>
      <c r="AC136" s="680">
        <v>0</v>
      </c>
      <c r="AD136" s="680">
        <v>0</v>
      </c>
      <c r="AE136" s="680">
        <v>0</v>
      </c>
      <c r="AF136" s="680">
        <v>0</v>
      </c>
      <c r="AG136" s="680">
        <v>0</v>
      </c>
      <c r="AH136" s="680"/>
      <c r="AI136" s="680"/>
      <c r="AJ136" s="680"/>
      <c r="AK136" s="680"/>
      <c r="AL136" s="680"/>
      <c r="AM136" s="680"/>
      <c r="AN136" s="680"/>
      <c r="AO136" s="681"/>
      <c r="AP136" s="619"/>
      <c r="AQ136" s="679"/>
      <c r="AR136" s="680"/>
      <c r="AS136" s="680"/>
      <c r="AT136" s="680"/>
      <c r="AU136" s="680"/>
      <c r="AV136" s="680">
        <v>34755</v>
      </c>
      <c r="AW136" s="680">
        <v>37320</v>
      </c>
      <c r="AX136" s="680">
        <v>37320</v>
      </c>
      <c r="AY136" s="680">
        <v>37320</v>
      </c>
      <c r="AZ136" s="680">
        <v>37320</v>
      </c>
      <c r="BA136" s="680">
        <v>37320</v>
      </c>
      <c r="BB136" s="680">
        <v>37320</v>
      </c>
      <c r="BC136" s="680">
        <v>37320</v>
      </c>
      <c r="BD136" s="680">
        <v>37320</v>
      </c>
      <c r="BE136" s="680">
        <v>37320</v>
      </c>
      <c r="BF136" s="680">
        <v>34470</v>
      </c>
      <c r="BG136" s="680">
        <v>27785</v>
      </c>
      <c r="BH136" s="680">
        <v>0</v>
      </c>
      <c r="BI136" s="680">
        <v>0</v>
      </c>
      <c r="BJ136" s="680">
        <v>0</v>
      </c>
      <c r="BK136" s="680">
        <v>0</v>
      </c>
      <c r="BL136" s="680">
        <v>0</v>
      </c>
      <c r="BM136" s="680">
        <v>0</v>
      </c>
      <c r="BN136" s="680"/>
      <c r="BO136" s="680"/>
      <c r="BP136" s="680"/>
      <c r="BQ136" s="680"/>
      <c r="BR136" s="680"/>
      <c r="BS136" s="680"/>
      <c r="BT136" s="681"/>
    </row>
    <row r="137" spans="2:72">
      <c r="B137" s="675" t="s">
        <v>208</v>
      </c>
      <c r="C137" s="675" t="s">
        <v>1020</v>
      </c>
      <c r="D137" s="675" t="s">
        <v>119</v>
      </c>
      <c r="E137" s="675" t="s">
        <v>1018</v>
      </c>
      <c r="F137" s="675" t="s">
        <v>1020</v>
      </c>
      <c r="G137" s="675"/>
      <c r="H137" s="675">
        <v>2016</v>
      </c>
      <c r="I137" s="630" t="s">
        <v>569</v>
      </c>
      <c r="J137" s="630" t="s">
        <v>574</v>
      </c>
      <c r="K137" s="619"/>
      <c r="L137" s="679"/>
      <c r="M137" s="680"/>
      <c r="N137" s="680"/>
      <c r="O137" s="680"/>
      <c r="P137" s="680">
        <v>0</v>
      </c>
      <c r="Q137" s="680">
        <v>2</v>
      </c>
      <c r="R137" s="680">
        <v>2</v>
      </c>
      <c r="S137" s="680">
        <v>2</v>
      </c>
      <c r="T137" s="680">
        <v>2</v>
      </c>
      <c r="U137" s="680">
        <v>2</v>
      </c>
      <c r="V137" s="680">
        <v>1</v>
      </c>
      <c r="W137" s="680">
        <v>1</v>
      </c>
      <c r="X137" s="680">
        <v>1</v>
      </c>
      <c r="Y137" s="680">
        <v>1</v>
      </c>
      <c r="Z137" s="680">
        <v>1</v>
      </c>
      <c r="AA137" s="680">
        <v>1</v>
      </c>
      <c r="AB137" s="680">
        <v>0</v>
      </c>
      <c r="AC137" s="680">
        <v>0</v>
      </c>
      <c r="AD137" s="680">
        <v>0</v>
      </c>
      <c r="AE137" s="680">
        <v>0</v>
      </c>
      <c r="AF137" s="680">
        <v>0</v>
      </c>
      <c r="AG137" s="680">
        <v>0</v>
      </c>
      <c r="AH137" s="680"/>
      <c r="AI137" s="680"/>
      <c r="AJ137" s="680"/>
      <c r="AK137" s="680"/>
      <c r="AL137" s="680"/>
      <c r="AM137" s="680"/>
      <c r="AN137" s="680"/>
      <c r="AO137" s="681"/>
      <c r="AP137" s="619"/>
      <c r="AQ137" s="679"/>
      <c r="AR137" s="680"/>
      <c r="AS137" s="680"/>
      <c r="AT137" s="680"/>
      <c r="AU137" s="680"/>
      <c r="AV137" s="680">
        <v>8459</v>
      </c>
      <c r="AW137" s="680">
        <v>8459</v>
      </c>
      <c r="AX137" s="680">
        <v>8248</v>
      </c>
      <c r="AY137" s="680">
        <v>7037</v>
      </c>
      <c r="AZ137" s="680">
        <v>7037</v>
      </c>
      <c r="BA137" s="680">
        <v>4834</v>
      </c>
      <c r="BB137" s="680">
        <v>4730</v>
      </c>
      <c r="BC137" s="680">
        <v>4730</v>
      </c>
      <c r="BD137" s="680">
        <v>4559</v>
      </c>
      <c r="BE137" s="680">
        <v>3369</v>
      </c>
      <c r="BF137" s="680">
        <v>1947</v>
      </c>
      <c r="BG137" s="680">
        <v>912</v>
      </c>
      <c r="BH137" s="680">
        <v>0</v>
      </c>
      <c r="BI137" s="680">
        <v>0</v>
      </c>
      <c r="BJ137" s="680">
        <v>0</v>
      </c>
      <c r="BK137" s="680">
        <v>0</v>
      </c>
      <c r="BL137" s="680">
        <v>0</v>
      </c>
      <c r="BM137" s="680">
        <v>0</v>
      </c>
      <c r="BN137" s="680"/>
      <c r="BO137" s="680"/>
      <c r="BP137" s="680"/>
      <c r="BQ137" s="680"/>
      <c r="BR137" s="680"/>
      <c r="BS137" s="680"/>
      <c r="BT137" s="681"/>
    </row>
    <row r="138" spans="2:72">
      <c r="B138" s="675" t="s">
        <v>208</v>
      </c>
      <c r="C138" s="675" t="s">
        <v>1017</v>
      </c>
      <c r="D138" s="675" t="s">
        <v>113</v>
      </c>
      <c r="E138" s="675" t="s">
        <v>1018</v>
      </c>
      <c r="F138" s="675" t="s">
        <v>29</v>
      </c>
      <c r="G138" s="675"/>
      <c r="H138" s="675">
        <v>2017</v>
      </c>
      <c r="I138" s="630" t="s">
        <v>569</v>
      </c>
      <c r="J138" s="630" t="s">
        <v>581</v>
      </c>
      <c r="K138" s="619"/>
      <c r="L138" s="679"/>
      <c r="M138" s="680"/>
      <c r="N138" s="680"/>
      <c r="O138" s="680"/>
      <c r="P138" s="680">
        <v>0</v>
      </c>
      <c r="Q138" s="680">
        <v>0</v>
      </c>
      <c r="R138" s="680">
        <v>25</v>
      </c>
      <c r="S138" s="680">
        <v>20</v>
      </c>
      <c r="T138" s="680">
        <v>20</v>
      </c>
      <c r="U138" s="680">
        <v>20</v>
      </c>
      <c r="V138" s="680">
        <v>20</v>
      </c>
      <c r="W138" s="680">
        <v>20</v>
      </c>
      <c r="X138" s="680">
        <v>20</v>
      </c>
      <c r="Y138" s="680">
        <v>20</v>
      </c>
      <c r="Z138" s="680">
        <v>20</v>
      </c>
      <c r="AA138" s="680">
        <v>20</v>
      </c>
      <c r="AB138" s="680">
        <v>19</v>
      </c>
      <c r="AC138" s="680">
        <v>19</v>
      </c>
      <c r="AD138" s="680">
        <v>19</v>
      </c>
      <c r="AE138" s="680">
        <v>19</v>
      </c>
      <c r="AF138" s="680">
        <v>16</v>
      </c>
      <c r="AG138" s="680">
        <v>16</v>
      </c>
      <c r="AH138" s="680">
        <v>2</v>
      </c>
      <c r="AI138" s="680">
        <v>0</v>
      </c>
      <c r="AJ138" s="680">
        <v>0</v>
      </c>
      <c r="AK138" s="680">
        <v>0</v>
      </c>
      <c r="AL138" s="680">
        <v>0</v>
      </c>
      <c r="AM138" s="680">
        <v>0</v>
      </c>
      <c r="AN138" s="680"/>
      <c r="AO138" s="681"/>
      <c r="AP138" s="619"/>
      <c r="AQ138" s="679"/>
      <c r="AR138" s="680"/>
      <c r="AS138" s="680"/>
      <c r="AT138" s="680"/>
      <c r="AU138" s="680">
        <v>0</v>
      </c>
      <c r="AV138" s="680">
        <v>0</v>
      </c>
      <c r="AW138" s="680">
        <v>353831</v>
      </c>
      <c r="AX138" s="680">
        <v>284786</v>
      </c>
      <c r="AY138" s="680">
        <v>284786</v>
      </c>
      <c r="AZ138" s="680">
        <v>284786</v>
      </c>
      <c r="BA138" s="680">
        <v>284786</v>
      </c>
      <c r="BB138" s="680">
        <v>284786</v>
      </c>
      <c r="BC138" s="680">
        <v>284786</v>
      </c>
      <c r="BD138" s="680">
        <v>284784</v>
      </c>
      <c r="BE138" s="680">
        <v>284784</v>
      </c>
      <c r="BF138" s="680">
        <v>284077</v>
      </c>
      <c r="BG138" s="680">
        <v>278088</v>
      </c>
      <c r="BH138" s="680">
        <v>278045</v>
      </c>
      <c r="BI138" s="680">
        <v>278045</v>
      </c>
      <c r="BJ138" s="680">
        <v>278023</v>
      </c>
      <c r="BK138" s="680">
        <v>235967</v>
      </c>
      <c r="BL138" s="680">
        <v>235967</v>
      </c>
      <c r="BM138" s="680">
        <v>27920</v>
      </c>
      <c r="BN138" s="680">
        <v>0</v>
      </c>
      <c r="BO138" s="680">
        <v>0</v>
      </c>
      <c r="BP138" s="680">
        <v>0</v>
      </c>
      <c r="BQ138" s="680"/>
      <c r="BR138" s="680"/>
      <c r="BS138" s="680"/>
      <c r="BT138" s="681"/>
    </row>
    <row r="139" spans="2:72">
      <c r="B139" s="675" t="s">
        <v>208</v>
      </c>
      <c r="C139" s="675" t="s">
        <v>1017</v>
      </c>
      <c r="D139" s="675" t="s">
        <v>1046</v>
      </c>
      <c r="E139" s="675" t="s">
        <v>1018</v>
      </c>
      <c r="F139" s="675" t="s">
        <v>29</v>
      </c>
      <c r="G139" s="675"/>
      <c r="H139" s="675">
        <v>2017</v>
      </c>
      <c r="I139" s="630" t="s">
        <v>569</v>
      </c>
      <c r="J139" s="630" t="s">
        <v>581</v>
      </c>
      <c r="K139" s="619"/>
      <c r="L139" s="679"/>
      <c r="M139" s="680"/>
      <c r="N139" s="680"/>
      <c r="O139" s="680"/>
      <c r="P139" s="680">
        <v>0</v>
      </c>
      <c r="Q139" s="680">
        <v>0</v>
      </c>
      <c r="R139" s="680">
        <v>20</v>
      </c>
      <c r="S139" s="680">
        <v>15</v>
      </c>
      <c r="T139" s="680">
        <v>15</v>
      </c>
      <c r="U139" s="680">
        <v>15</v>
      </c>
      <c r="V139" s="680">
        <v>15</v>
      </c>
      <c r="W139" s="680">
        <v>15</v>
      </c>
      <c r="X139" s="680">
        <v>15</v>
      </c>
      <c r="Y139" s="680">
        <v>15</v>
      </c>
      <c r="Z139" s="680">
        <v>15</v>
      </c>
      <c r="AA139" s="680">
        <v>15</v>
      </c>
      <c r="AB139" s="680">
        <v>14</v>
      </c>
      <c r="AC139" s="680">
        <v>14</v>
      </c>
      <c r="AD139" s="680">
        <v>14</v>
      </c>
      <c r="AE139" s="680">
        <v>12</v>
      </c>
      <c r="AF139" s="680">
        <v>12</v>
      </c>
      <c r="AG139" s="680">
        <v>9</v>
      </c>
      <c r="AH139" s="680">
        <v>7</v>
      </c>
      <c r="AI139" s="680">
        <v>0</v>
      </c>
      <c r="AJ139" s="680">
        <v>0</v>
      </c>
      <c r="AK139" s="680">
        <v>0</v>
      </c>
      <c r="AL139" s="680">
        <v>0</v>
      </c>
      <c r="AM139" s="680">
        <v>0</v>
      </c>
      <c r="AN139" s="680"/>
      <c r="AO139" s="681"/>
      <c r="AP139" s="619"/>
      <c r="AQ139" s="679"/>
      <c r="AR139" s="680"/>
      <c r="AS139" s="680"/>
      <c r="AT139" s="680"/>
      <c r="AU139" s="680">
        <v>0</v>
      </c>
      <c r="AV139" s="680">
        <v>0</v>
      </c>
      <c r="AW139" s="680">
        <v>296767</v>
      </c>
      <c r="AX139" s="680">
        <v>214915</v>
      </c>
      <c r="AY139" s="680">
        <v>214915</v>
      </c>
      <c r="AZ139" s="680">
        <v>214915</v>
      </c>
      <c r="BA139" s="680">
        <v>214915</v>
      </c>
      <c r="BB139" s="680">
        <v>214915</v>
      </c>
      <c r="BC139" s="680">
        <v>214915</v>
      </c>
      <c r="BD139" s="680">
        <v>214911</v>
      </c>
      <c r="BE139" s="680">
        <v>214911</v>
      </c>
      <c r="BF139" s="680">
        <v>214911</v>
      </c>
      <c r="BG139" s="680">
        <v>210998</v>
      </c>
      <c r="BH139" s="680">
        <v>210630</v>
      </c>
      <c r="BI139" s="680">
        <v>210630</v>
      </c>
      <c r="BJ139" s="680">
        <v>177849</v>
      </c>
      <c r="BK139" s="680">
        <v>177849</v>
      </c>
      <c r="BL139" s="680">
        <v>137752</v>
      </c>
      <c r="BM139" s="680">
        <v>109178</v>
      </c>
      <c r="BN139" s="680">
        <v>0</v>
      </c>
      <c r="BO139" s="680">
        <v>0</v>
      </c>
      <c r="BP139" s="680">
        <v>0</v>
      </c>
      <c r="BQ139" s="680"/>
      <c r="BR139" s="680"/>
      <c r="BS139" s="680"/>
      <c r="BT139" s="681"/>
    </row>
    <row r="140" spans="2:72">
      <c r="B140" s="675" t="s">
        <v>208</v>
      </c>
      <c r="C140" s="675" t="s">
        <v>1020</v>
      </c>
      <c r="D140" s="675" t="s">
        <v>1043</v>
      </c>
      <c r="E140" s="675" t="s">
        <v>1018</v>
      </c>
      <c r="F140" s="675" t="s">
        <v>29</v>
      </c>
      <c r="G140" s="675"/>
      <c r="H140" s="675">
        <v>2017</v>
      </c>
      <c r="I140" s="630" t="s">
        <v>569</v>
      </c>
      <c r="J140" s="630" t="s">
        <v>581</v>
      </c>
      <c r="K140" s="619"/>
      <c r="L140" s="679"/>
      <c r="M140" s="680"/>
      <c r="N140" s="680"/>
      <c r="O140" s="680"/>
      <c r="P140" s="680">
        <v>0</v>
      </c>
      <c r="Q140" s="680">
        <v>0</v>
      </c>
      <c r="R140" s="680">
        <v>25</v>
      </c>
      <c r="S140" s="680">
        <v>25</v>
      </c>
      <c r="T140" s="680">
        <v>25</v>
      </c>
      <c r="U140" s="680">
        <v>25</v>
      </c>
      <c r="V140" s="680">
        <v>25</v>
      </c>
      <c r="W140" s="680">
        <v>25</v>
      </c>
      <c r="X140" s="680">
        <v>25</v>
      </c>
      <c r="Y140" s="680">
        <v>25</v>
      </c>
      <c r="Z140" s="680">
        <v>25</v>
      </c>
      <c r="AA140" s="680">
        <v>25</v>
      </c>
      <c r="AB140" s="680">
        <v>25</v>
      </c>
      <c r="AC140" s="680">
        <v>25</v>
      </c>
      <c r="AD140" s="680">
        <v>25</v>
      </c>
      <c r="AE140" s="680">
        <v>25</v>
      </c>
      <c r="AF140" s="680">
        <v>25</v>
      </c>
      <c r="AG140" s="680">
        <v>25</v>
      </c>
      <c r="AH140" s="680">
        <v>25</v>
      </c>
      <c r="AI140" s="680">
        <v>25</v>
      </c>
      <c r="AJ140" s="680">
        <v>24</v>
      </c>
      <c r="AK140" s="680">
        <v>0</v>
      </c>
      <c r="AL140" s="680">
        <v>0</v>
      </c>
      <c r="AM140" s="680">
        <v>0</v>
      </c>
      <c r="AN140" s="680"/>
      <c r="AO140" s="681"/>
      <c r="AP140" s="619"/>
      <c r="AQ140" s="679"/>
      <c r="AR140" s="680"/>
      <c r="AS140" s="680"/>
      <c r="AT140" s="680"/>
      <c r="AU140" s="680">
        <v>0</v>
      </c>
      <c r="AV140" s="680">
        <v>0</v>
      </c>
      <c r="AW140" s="680">
        <v>92992</v>
      </c>
      <c r="AX140" s="680">
        <v>92992</v>
      </c>
      <c r="AY140" s="680">
        <v>92992</v>
      </c>
      <c r="AZ140" s="680">
        <v>92992</v>
      </c>
      <c r="BA140" s="680">
        <v>92992</v>
      </c>
      <c r="BB140" s="680">
        <v>92992</v>
      </c>
      <c r="BC140" s="680">
        <v>92992</v>
      </c>
      <c r="BD140" s="680">
        <v>92992</v>
      </c>
      <c r="BE140" s="680">
        <v>92992</v>
      </c>
      <c r="BF140" s="680">
        <v>92992</v>
      </c>
      <c r="BG140" s="680">
        <v>92992</v>
      </c>
      <c r="BH140" s="680">
        <v>92992</v>
      </c>
      <c r="BI140" s="680">
        <v>92992</v>
      </c>
      <c r="BJ140" s="680">
        <v>92992</v>
      </c>
      <c r="BK140" s="680">
        <v>92992</v>
      </c>
      <c r="BL140" s="680">
        <v>92992</v>
      </c>
      <c r="BM140" s="680">
        <v>92992</v>
      </c>
      <c r="BN140" s="680">
        <v>92992</v>
      </c>
      <c r="BO140" s="680">
        <v>87685</v>
      </c>
      <c r="BP140" s="680">
        <v>0</v>
      </c>
      <c r="BQ140" s="680"/>
      <c r="BR140" s="680"/>
      <c r="BS140" s="680"/>
      <c r="BT140" s="681"/>
    </row>
    <row r="141" spans="2:72">
      <c r="B141" s="675" t="s">
        <v>208</v>
      </c>
      <c r="C141" s="675" t="s">
        <v>1017</v>
      </c>
      <c r="D141" s="675" t="s">
        <v>116</v>
      </c>
      <c r="E141" s="675" t="s">
        <v>1018</v>
      </c>
      <c r="F141" s="675" t="s">
        <v>29</v>
      </c>
      <c r="G141" s="675"/>
      <c r="H141" s="675">
        <v>2017</v>
      </c>
      <c r="I141" s="630" t="s">
        <v>569</v>
      </c>
      <c r="J141" s="630" t="s">
        <v>581</v>
      </c>
      <c r="K141" s="619"/>
      <c r="L141" s="679"/>
      <c r="M141" s="680"/>
      <c r="N141" s="680"/>
      <c r="O141" s="680"/>
      <c r="P141" s="680">
        <v>0</v>
      </c>
      <c r="Q141" s="680">
        <v>0</v>
      </c>
      <c r="R141" s="680">
        <v>1</v>
      </c>
      <c r="S141" s="680">
        <v>1</v>
      </c>
      <c r="T141" s="680">
        <v>1</v>
      </c>
      <c r="U141" s="680">
        <v>1</v>
      </c>
      <c r="V141" s="680">
        <v>1</v>
      </c>
      <c r="W141" s="680">
        <v>1</v>
      </c>
      <c r="X141" s="680">
        <v>1</v>
      </c>
      <c r="Y141" s="680">
        <v>1</v>
      </c>
      <c r="Z141" s="680">
        <v>1</v>
      </c>
      <c r="AA141" s="680">
        <v>1</v>
      </c>
      <c r="AB141" s="680">
        <v>0</v>
      </c>
      <c r="AC141" s="680">
        <v>0</v>
      </c>
      <c r="AD141" s="680">
        <v>0</v>
      </c>
      <c r="AE141" s="680">
        <v>0</v>
      </c>
      <c r="AF141" s="680">
        <v>0</v>
      </c>
      <c r="AG141" s="680">
        <v>0</v>
      </c>
      <c r="AH141" s="680">
        <v>0</v>
      </c>
      <c r="AI141" s="680">
        <v>0</v>
      </c>
      <c r="AJ141" s="680">
        <v>0</v>
      </c>
      <c r="AK141" s="680">
        <v>0</v>
      </c>
      <c r="AL141" s="680">
        <v>0</v>
      </c>
      <c r="AM141" s="680">
        <v>0</v>
      </c>
      <c r="AN141" s="680"/>
      <c r="AO141" s="681"/>
      <c r="AP141" s="619"/>
      <c r="AQ141" s="679"/>
      <c r="AR141" s="680"/>
      <c r="AS141" s="680"/>
      <c r="AT141" s="680"/>
      <c r="AU141" s="680">
        <v>0</v>
      </c>
      <c r="AV141" s="680">
        <v>0</v>
      </c>
      <c r="AW141" s="680">
        <v>7191</v>
      </c>
      <c r="AX141" s="680">
        <v>7191</v>
      </c>
      <c r="AY141" s="680">
        <v>7191</v>
      </c>
      <c r="AZ141" s="680">
        <v>7191</v>
      </c>
      <c r="BA141" s="680">
        <v>7191</v>
      </c>
      <c r="BB141" s="680">
        <v>7191</v>
      </c>
      <c r="BC141" s="680">
        <v>7191</v>
      </c>
      <c r="BD141" s="680">
        <v>7191</v>
      </c>
      <c r="BE141" s="680">
        <v>7191</v>
      </c>
      <c r="BF141" s="680">
        <v>7191</v>
      </c>
      <c r="BG141" s="680">
        <v>6740</v>
      </c>
      <c r="BH141" s="680">
        <v>6694</v>
      </c>
      <c r="BI141" s="680">
        <v>6694</v>
      </c>
      <c r="BJ141" s="680">
        <v>6694</v>
      </c>
      <c r="BK141" s="680">
        <v>6694</v>
      </c>
      <c r="BL141" s="680">
        <v>6694</v>
      </c>
      <c r="BM141" s="680">
        <v>6694</v>
      </c>
      <c r="BN141" s="680">
        <v>6694</v>
      </c>
      <c r="BO141" s="680">
        <v>6694</v>
      </c>
      <c r="BP141" s="680">
        <v>6694</v>
      </c>
      <c r="BQ141" s="680"/>
      <c r="BR141" s="680"/>
      <c r="BS141" s="680"/>
      <c r="BT141" s="681"/>
    </row>
    <row r="142" spans="2:72">
      <c r="B142" s="675" t="s">
        <v>208</v>
      </c>
      <c r="C142" s="675" t="s">
        <v>1024</v>
      </c>
      <c r="D142" s="675" t="s">
        <v>118</v>
      </c>
      <c r="E142" s="675" t="s">
        <v>1018</v>
      </c>
      <c r="F142" s="675" t="s">
        <v>1022</v>
      </c>
      <c r="G142" s="675"/>
      <c r="H142" s="675">
        <v>2017</v>
      </c>
      <c r="I142" s="630" t="s">
        <v>569</v>
      </c>
      <c r="J142" s="630" t="s">
        <v>581</v>
      </c>
      <c r="K142" s="619"/>
      <c r="L142" s="679"/>
      <c r="M142" s="680"/>
      <c r="N142" s="680"/>
      <c r="O142" s="680"/>
      <c r="P142" s="680">
        <v>0</v>
      </c>
      <c r="Q142" s="680">
        <v>0</v>
      </c>
      <c r="R142" s="680">
        <v>26</v>
      </c>
      <c r="S142" s="680">
        <v>26</v>
      </c>
      <c r="T142" s="680">
        <v>26</v>
      </c>
      <c r="U142" s="680">
        <v>26</v>
      </c>
      <c r="V142" s="680">
        <v>26</v>
      </c>
      <c r="W142" s="680">
        <v>25</v>
      </c>
      <c r="X142" s="680">
        <v>25</v>
      </c>
      <c r="Y142" s="680">
        <v>25</v>
      </c>
      <c r="Z142" s="680">
        <v>25</v>
      </c>
      <c r="AA142" s="680">
        <v>25</v>
      </c>
      <c r="AB142" s="680">
        <v>25</v>
      </c>
      <c r="AC142" s="680">
        <v>25</v>
      </c>
      <c r="AD142" s="680">
        <v>17</v>
      </c>
      <c r="AE142" s="680">
        <v>16</v>
      </c>
      <c r="AF142" s="680">
        <v>3</v>
      </c>
      <c r="AG142" s="680">
        <v>0</v>
      </c>
      <c r="AH142" s="680">
        <v>0</v>
      </c>
      <c r="AI142" s="680">
        <v>0</v>
      </c>
      <c r="AJ142" s="680">
        <v>0</v>
      </c>
      <c r="AK142" s="680">
        <v>0</v>
      </c>
      <c r="AL142" s="680">
        <v>0</v>
      </c>
      <c r="AM142" s="680">
        <v>0</v>
      </c>
      <c r="AN142" s="680"/>
      <c r="AO142" s="681"/>
      <c r="AP142" s="619"/>
      <c r="AQ142" s="679"/>
      <c r="AR142" s="680"/>
      <c r="AS142" s="680"/>
      <c r="AT142" s="680"/>
      <c r="AU142" s="680">
        <v>0</v>
      </c>
      <c r="AV142" s="680">
        <v>0</v>
      </c>
      <c r="AW142" s="680">
        <v>250945</v>
      </c>
      <c r="AX142" s="680">
        <v>250945</v>
      </c>
      <c r="AY142" s="680">
        <v>250945</v>
      </c>
      <c r="AZ142" s="680">
        <v>250945</v>
      </c>
      <c r="BA142" s="680">
        <v>250945</v>
      </c>
      <c r="BB142" s="680">
        <v>244867</v>
      </c>
      <c r="BC142" s="680">
        <v>244867</v>
      </c>
      <c r="BD142" s="680">
        <v>244867</v>
      </c>
      <c r="BE142" s="680">
        <v>244867</v>
      </c>
      <c r="BF142" s="680">
        <v>244867</v>
      </c>
      <c r="BG142" s="680">
        <v>244867</v>
      </c>
      <c r="BH142" s="680">
        <v>244867</v>
      </c>
      <c r="BI142" s="680">
        <v>155905</v>
      </c>
      <c r="BJ142" s="680">
        <v>154000</v>
      </c>
      <c r="BK142" s="680">
        <v>48283</v>
      </c>
      <c r="BL142" s="680">
        <v>0</v>
      </c>
      <c r="BM142" s="680">
        <v>0</v>
      </c>
      <c r="BN142" s="680">
        <v>0</v>
      </c>
      <c r="BO142" s="680">
        <v>0</v>
      </c>
      <c r="BP142" s="680">
        <v>0</v>
      </c>
      <c r="BQ142" s="680"/>
      <c r="BR142" s="680"/>
      <c r="BS142" s="680"/>
      <c r="BT142" s="681"/>
    </row>
    <row r="143" spans="2:72">
      <c r="B143" s="675" t="s">
        <v>208</v>
      </c>
      <c r="C143" s="675" t="s">
        <v>1017</v>
      </c>
      <c r="D143" s="675" t="s">
        <v>1047</v>
      </c>
      <c r="E143" s="675" t="s">
        <v>1018</v>
      </c>
      <c r="F143" s="675" t="s">
        <v>29</v>
      </c>
      <c r="G143" s="675"/>
      <c r="H143" s="675">
        <v>2017</v>
      </c>
      <c r="I143" s="630" t="s">
        <v>569</v>
      </c>
      <c r="J143" s="630" t="s">
        <v>581</v>
      </c>
      <c r="K143" s="619"/>
      <c r="L143" s="679"/>
      <c r="M143" s="680"/>
      <c r="N143" s="680"/>
      <c r="O143" s="680"/>
      <c r="P143" s="680">
        <v>0</v>
      </c>
      <c r="Q143" s="680">
        <v>0</v>
      </c>
      <c r="R143" s="680">
        <v>0</v>
      </c>
      <c r="S143" s="680">
        <v>0</v>
      </c>
      <c r="T143" s="680">
        <v>0</v>
      </c>
      <c r="U143" s="680">
        <v>0</v>
      </c>
      <c r="V143" s="680">
        <v>0</v>
      </c>
      <c r="W143" s="680">
        <v>0</v>
      </c>
      <c r="X143" s="680">
        <v>0</v>
      </c>
      <c r="Y143" s="680">
        <v>0</v>
      </c>
      <c r="Z143" s="680">
        <v>0</v>
      </c>
      <c r="AA143" s="680">
        <v>0</v>
      </c>
      <c r="AB143" s="680">
        <v>0</v>
      </c>
      <c r="AC143" s="680">
        <v>0</v>
      </c>
      <c r="AD143" s="680">
        <v>0</v>
      </c>
      <c r="AE143" s="680">
        <v>0</v>
      </c>
      <c r="AF143" s="680">
        <v>0</v>
      </c>
      <c r="AG143" s="680">
        <v>0</v>
      </c>
      <c r="AH143" s="680">
        <v>0</v>
      </c>
      <c r="AI143" s="680">
        <v>0</v>
      </c>
      <c r="AJ143" s="680">
        <v>0</v>
      </c>
      <c r="AK143" s="680">
        <v>0</v>
      </c>
      <c r="AL143" s="680">
        <v>0</v>
      </c>
      <c r="AM143" s="680">
        <v>0</v>
      </c>
      <c r="AN143" s="680"/>
      <c r="AO143" s="681"/>
      <c r="AP143" s="619"/>
      <c r="AQ143" s="679"/>
      <c r="AR143" s="680"/>
      <c r="AS143" s="680"/>
      <c r="AT143" s="680"/>
      <c r="AU143" s="680">
        <v>0</v>
      </c>
      <c r="AV143" s="680">
        <v>0</v>
      </c>
      <c r="AW143" s="680">
        <v>651</v>
      </c>
      <c r="AX143" s="680">
        <v>651</v>
      </c>
      <c r="AY143" s="680">
        <v>651</v>
      </c>
      <c r="AZ143" s="680">
        <v>651</v>
      </c>
      <c r="BA143" s="680">
        <v>651</v>
      </c>
      <c r="BB143" s="680">
        <v>651</v>
      </c>
      <c r="BC143" s="680">
        <v>651</v>
      </c>
      <c r="BD143" s="680">
        <v>651</v>
      </c>
      <c r="BE143" s="680">
        <v>651</v>
      </c>
      <c r="BF143" s="680">
        <v>651</v>
      </c>
      <c r="BG143" s="680">
        <v>651</v>
      </c>
      <c r="BH143" s="680">
        <v>651</v>
      </c>
      <c r="BI143" s="680">
        <v>651</v>
      </c>
      <c r="BJ143" s="680">
        <v>651</v>
      </c>
      <c r="BK143" s="680">
        <v>651</v>
      </c>
      <c r="BL143" s="680">
        <v>651</v>
      </c>
      <c r="BM143" s="680">
        <v>651</v>
      </c>
      <c r="BN143" s="680">
        <v>651</v>
      </c>
      <c r="BO143" s="680">
        <v>651</v>
      </c>
      <c r="BP143" s="680">
        <v>0</v>
      </c>
      <c r="BQ143" s="680"/>
      <c r="BR143" s="680"/>
      <c r="BS143" s="680"/>
      <c r="BT143" s="681"/>
    </row>
    <row r="144" spans="2:72">
      <c r="B144" s="675" t="s">
        <v>208</v>
      </c>
      <c r="C144" s="675" t="s">
        <v>1017</v>
      </c>
      <c r="D144" s="675" t="s">
        <v>113</v>
      </c>
      <c r="E144" s="675" t="s">
        <v>1018</v>
      </c>
      <c r="F144" s="675" t="s">
        <v>29</v>
      </c>
      <c r="G144" s="675"/>
      <c r="H144" s="675">
        <v>2017</v>
      </c>
      <c r="I144" s="630" t="s">
        <v>1048</v>
      </c>
      <c r="J144" s="630" t="s">
        <v>574</v>
      </c>
      <c r="K144" s="619"/>
      <c r="L144" s="679"/>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1"/>
      <c r="AP144" s="619"/>
      <c r="AQ144" s="679"/>
      <c r="AR144" s="680"/>
      <c r="AS144" s="680"/>
      <c r="AT144" s="680"/>
      <c r="AU144" s="680"/>
      <c r="AV144" s="680"/>
      <c r="AW144" s="680">
        <v>413</v>
      </c>
      <c r="AX144" s="680">
        <v>410</v>
      </c>
      <c r="AY144" s="680">
        <v>410</v>
      </c>
      <c r="AZ144" s="680">
        <v>410</v>
      </c>
      <c r="BA144" s="680">
        <v>410</v>
      </c>
      <c r="BB144" s="680">
        <v>410</v>
      </c>
      <c r="BC144" s="680">
        <v>410</v>
      </c>
      <c r="BD144" s="680">
        <v>410</v>
      </c>
      <c r="BE144" s="680">
        <v>410</v>
      </c>
      <c r="BF144" s="680">
        <v>410</v>
      </c>
      <c r="BG144" s="680"/>
      <c r="BH144" s="680"/>
      <c r="BI144" s="680"/>
      <c r="BJ144" s="680"/>
      <c r="BK144" s="680"/>
      <c r="BL144" s="680"/>
      <c r="BM144" s="680"/>
      <c r="BN144" s="680"/>
      <c r="BO144" s="680"/>
      <c r="BP144" s="680"/>
      <c r="BQ144" s="680"/>
      <c r="BR144" s="680"/>
      <c r="BS144" s="680"/>
      <c r="BT144" s="681"/>
    </row>
    <row r="145" spans="2:72">
      <c r="B145" s="675" t="s">
        <v>208</v>
      </c>
      <c r="C145" s="675" t="s">
        <v>1017</v>
      </c>
      <c r="D145" s="675" t="s">
        <v>114</v>
      </c>
      <c r="E145" s="675" t="s">
        <v>1018</v>
      </c>
      <c r="F145" s="675" t="s">
        <v>29</v>
      </c>
      <c r="G145" s="675"/>
      <c r="H145" s="675">
        <v>2017</v>
      </c>
      <c r="I145" s="630" t="s">
        <v>1048</v>
      </c>
      <c r="J145" s="630" t="s">
        <v>574</v>
      </c>
      <c r="K145" s="619"/>
      <c r="L145" s="679"/>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1"/>
      <c r="AP145" s="619"/>
      <c r="AQ145" s="679"/>
      <c r="AR145" s="680"/>
      <c r="AS145" s="680"/>
      <c r="AT145" s="680"/>
      <c r="AU145" s="680"/>
      <c r="AV145" s="680"/>
      <c r="AW145" s="680">
        <v>8681</v>
      </c>
      <c r="AX145" s="680">
        <v>8681</v>
      </c>
      <c r="AY145" s="680">
        <v>8681</v>
      </c>
      <c r="AZ145" s="680">
        <v>8681</v>
      </c>
      <c r="BA145" s="680">
        <v>8681</v>
      </c>
      <c r="BB145" s="680">
        <v>8681</v>
      </c>
      <c r="BC145" s="680">
        <v>8681</v>
      </c>
      <c r="BD145" s="680">
        <v>8681</v>
      </c>
      <c r="BE145" s="680">
        <v>8681</v>
      </c>
      <c r="BF145" s="680">
        <v>8681</v>
      </c>
      <c r="BG145" s="680"/>
      <c r="BH145" s="680"/>
      <c r="BI145" s="680"/>
      <c r="BJ145" s="680"/>
      <c r="BK145" s="680"/>
      <c r="BL145" s="680"/>
      <c r="BM145" s="680"/>
      <c r="BN145" s="680"/>
      <c r="BO145" s="680"/>
      <c r="BP145" s="680"/>
      <c r="BQ145" s="680"/>
      <c r="BR145" s="680"/>
      <c r="BS145" s="680"/>
      <c r="BT145" s="681"/>
    </row>
    <row r="146" spans="2:72">
      <c r="B146" s="675" t="s">
        <v>208</v>
      </c>
      <c r="C146" s="675" t="s">
        <v>1017</v>
      </c>
      <c r="D146" s="675" t="s">
        <v>116</v>
      </c>
      <c r="E146" s="675" t="s">
        <v>1018</v>
      </c>
      <c r="F146" s="675" t="s">
        <v>29</v>
      </c>
      <c r="G146" s="675"/>
      <c r="H146" s="675">
        <v>2017</v>
      </c>
      <c r="I146" s="630" t="s">
        <v>1049</v>
      </c>
      <c r="J146" s="630" t="s">
        <v>574</v>
      </c>
      <c r="K146" s="619"/>
      <c r="L146" s="679"/>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1"/>
      <c r="AP146" s="619"/>
      <c r="AQ146" s="679"/>
      <c r="AR146" s="680"/>
      <c r="AS146" s="680"/>
      <c r="AT146" s="680"/>
      <c r="AU146" s="680"/>
      <c r="AV146" s="680"/>
      <c r="AW146" s="680">
        <v>90046.258079488296</v>
      </c>
      <c r="AX146" s="680">
        <v>80429.408856747716</v>
      </c>
      <c r="AY146" s="680">
        <v>78633.239455871226</v>
      </c>
      <c r="AZ146" s="680">
        <v>76837.069061484159</v>
      </c>
      <c r="BA146" s="680">
        <v>76681.805851135301</v>
      </c>
      <c r="BB146" s="680">
        <v>76681.805851135301</v>
      </c>
      <c r="BC146" s="680">
        <v>72995</v>
      </c>
      <c r="BD146" s="680">
        <v>72995</v>
      </c>
      <c r="BE146" s="680">
        <v>72995</v>
      </c>
      <c r="BF146" s="680">
        <v>72995</v>
      </c>
      <c r="BG146" s="680"/>
      <c r="BH146" s="680"/>
      <c r="BI146" s="680"/>
      <c r="BJ146" s="680"/>
      <c r="BK146" s="680"/>
      <c r="BL146" s="680"/>
      <c r="BM146" s="680"/>
      <c r="BN146" s="680"/>
      <c r="BO146" s="680"/>
      <c r="BP146" s="680"/>
      <c r="BQ146" s="680"/>
      <c r="BR146" s="680"/>
      <c r="BS146" s="680"/>
      <c r="BT146" s="681"/>
    </row>
    <row r="147" spans="2:72">
      <c r="B147" s="675" t="s">
        <v>208</v>
      </c>
      <c r="C147" s="675" t="s">
        <v>1024</v>
      </c>
      <c r="D147" s="675" t="s">
        <v>118</v>
      </c>
      <c r="E147" s="675" t="s">
        <v>1018</v>
      </c>
      <c r="F147" s="675" t="s">
        <v>1022</v>
      </c>
      <c r="G147" s="675"/>
      <c r="H147" s="675">
        <v>2017</v>
      </c>
      <c r="I147" s="630" t="s">
        <v>1049</v>
      </c>
      <c r="J147" s="630" t="s">
        <v>574</v>
      </c>
      <c r="K147" s="619"/>
      <c r="L147" s="679"/>
      <c r="M147" s="680"/>
      <c r="N147" s="680"/>
      <c r="O147" s="680"/>
      <c r="P147" s="680"/>
      <c r="Q147" s="680"/>
      <c r="R147" s="680">
        <v>17</v>
      </c>
      <c r="S147" s="680">
        <v>17</v>
      </c>
      <c r="T147" s="680">
        <v>17</v>
      </c>
      <c r="U147" s="680">
        <v>17</v>
      </c>
      <c r="V147" s="680">
        <v>17</v>
      </c>
      <c r="W147" s="680">
        <v>17</v>
      </c>
      <c r="X147" s="680">
        <v>17</v>
      </c>
      <c r="Y147" s="680">
        <v>17</v>
      </c>
      <c r="Z147" s="680">
        <v>17</v>
      </c>
      <c r="AA147" s="680">
        <v>17</v>
      </c>
      <c r="AB147" s="680"/>
      <c r="AC147" s="680"/>
      <c r="AD147" s="680"/>
      <c r="AE147" s="680"/>
      <c r="AF147" s="680"/>
      <c r="AG147" s="680"/>
      <c r="AH147" s="680"/>
      <c r="AI147" s="680"/>
      <c r="AJ147" s="680"/>
      <c r="AK147" s="680"/>
      <c r="AL147" s="680"/>
      <c r="AM147" s="680"/>
      <c r="AN147" s="680"/>
      <c r="AO147" s="681"/>
      <c r="AP147" s="619"/>
      <c r="AQ147" s="679"/>
      <c r="AR147" s="680"/>
      <c r="AS147" s="680"/>
      <c r="AT147" s="680"/>
      <c r="AU147" s="680"/>
      <c r="AV147" s="680"/>
      <c r="AW147" s="680">
        <v>78004.046414921075</v>
      </c>
      <c r="AX147" s="680">
        <v>78004.046414921075</v>
      </c>
      <c r="AY147" s="680">
        <v>77618.308282202808</v>
      </c>
      <c r="AZ147" s="680">
        <v>77618.308282202808</v>
      </c>
      <c r="BA147" s="680">
        <v>77618.308282202808</v>
      </c>
      <c r="BB147" s="680">
        <v>77616.234216578072</v>
      </c>
      <c r="BC147" s="680">
        <v>77618</v>
      </c>
      <c r="BD147" s="680">
        <v>77618</v>
      </c>
      <c r="BE147" s="680">
        <v>77618</v>
      </c>
      <c r="BF147" s="680">
        <v>77618</v>
      </c>
      <c r="BG147" s="680"/>
      <c r="BH147" s="680"/>
      <c r="BI147" s="680"/>
      <c r="BJ147" s="680"/>
      <c r="BK147" s="680"/>
      <c r="BL147" s="680"/>
      <c r="BM147" s="680"/>
      <c r="BN147" s="680"/>
      <c r="BO147" s="680"/>
      <c r="BP147" s="680"/>
      <c r="BQ147" s="680"/>
      <c r="BR147" s="680"/>
      <c r="BS147" s="680"/>
      <c r="BT147" s="681"/>
    </row>
    <row r="148" spans="2:72">
      <c r="B148" s="675" t="s">
        <v>208</v>
      </c>
      <c r="C148" s="675" t="s">
        <v>1020</v>
      </c>
      <c r="D148" s="675" t="s">
        <v>119</v>
      </c>
      <c r="E148" s="675" t="s">
        <v>1018</v>
      </c>
      <c r="F148" s="675" t="s">
        <v>1020</v>
      </c>
      <c r="G148" s="675"/>
      <c r="H148" s="675">
        <v>2017</v>
      </c>
      <c r="I148" s="630" t="s">
        <v>1049</v>
      </c>
      <c r="J148" s="630" t="s">
        <v>574</v>
      </c>
      <c r="K148" s="619"/>
      <c r="L148" s="679"/>
      <c r="M148" s="680"/>
      <c r="N148" s="680"/>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1"/>
      <c r="AP148" s="619"/>
      <c r="AQ148" s="679"/>
      <c r="AR148" s="680"/>
      <c r="AS148" s="680"/>
      <c r="AT148" s="680"/>
      <c r="AU148" s="680"/>
      <c r="AV148" s="680"/>
      <c r="AW148" s="680">
        <v>65502.137072149737</v>
      </c>
      <c r="AX148" s="680">
        <v>57674.71860318703</v>
      </c>
      <c r="AY148" s="680">
        <v>42117.116200128061</v>
      </c>
      <c r="AZ148" s="680">
        <v>41989.356035622506</v>
      </c>
      <c r="BA148" s="680">
        <v>41989.356035622506</v>
      </c>
      <c r="BB148" s="680">
        <v>41989.356035622506</v>
      </c>
      <c r="BC148" s="680">
        <v>25927</v>
      </c>
      <c r="BD148" s="680">
        <v>25927</v>
      </c>
      <c r="BE148" s="680">
        <v>24621</v>
      </c>
      <c r="BF148" s="680">
        <v>14532</v>
      </c>
      <c r="BG148" s="680"/>
      <c r="BH148" s="680"/>
      <c r="BI148" s="680"/>
      <c r="BJ148" s="680"/>
      <c r="BK148" s="680"/>
      <c r="BL148" s="680"/>
      <c r="BM148" s="680"/>
      <c r="BN148" s="680"/>
      <c r="BO148" s="680"/>
      <c r="BP148" s="680"/>
      <c r="BQ148" s="680"/>
      <c r="BR148" s="680"/>
      <c r="BS148" s="680"/>
      <c r="BT148" s="681"/>
    </row>
    <row r="149" spans="2:72">
      <c r="B149" s="675" t="s">
        <v>208</v>
      </c>
      <c r="C149" s="675" t="s">
        <v>1020</v>
      </c>
      <c r="D149" s="675" t="s">
        <v>122</v>
      </c>
      <c r="E149" s="675" t="s">
        <v>1018</v>
      </c>
      <c r="F149" s="675" t="s">
        <v>1020</v>
      </c>
      <c r="G149" s="675"/>
      <c r="H149" s="675">
        <v>2017</v>
      </c>
      <c r="I149" s="630" t="s">
        <v>1049</v>
      </c>
      <c r="J149" s="630" t="s">
        <v>574</v>
      </c>
      <c r="K149" s="619"/>
      <c r="L149" s="679"/>
      <c r="M149" s="680"/>
      <c r="N149" s="680"/>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1"/>
      <c r="AP149" s="619"/>
      <c r="AQ149" s="679"/>
      <c r="AR149" s="680"/>
      <c r="AS149" s="680"/>
      <c r="AT149" s="680"/>
      <c r="AU149" s="680"/>
      <c r="AV149" s="680"/>
      <c r="AW149" s="680">
        <v>623157</v>
      </c>
      <c r="AX149" s="680">
        <v>623157</v>
      </c>
      <c r="AY149" s="680">
        <v>623157</v>
      </c>
      <c r="AZ149" s="680">
        <v>623157</v>
      </c>
      <c r="BA149" s="680">
        <v>623157</v>
      </c>
      <c r="BB149" s="680">
        <v>623157</v>
      </c>
      <c r="BC149" s="680">
        <v>623157</v>
      </c>
      <c r="BD149" s="680">
        <v>623157</v>
      </c>
      <c r="BE149" s="680">
        <v>623157</v>
      </c>
      <c r="BF149" s="680">
        <v>623157</v>
      </c>
      <c r="BG149" s="680"/>
      <c r="BH149" s="680"/>
      <c r="BI149" s="680"/>
      <c r="BJ149" s="680"/>
      <c r="BK149" s="680"/>
      <c r="BL149" s="680"/>
      <c r="BM149" s="680"/>
      <c r="BN149" s="680"/>
      <c r="BO149" s="680"/>
      <c r="BP149" s="680"/>
      <c r="BQ149" s="680"/>
      <c r="BR149" s="680"/>
      <c r="BS149" s="680"/>
      <c r="BT149" s="681"/>
    </row>
    <row r="150" spans="2:72">
      <c r="B150" s="675" t="s">
        <v>208</v>
      </c>
      <c r="C150" s="675" t="s">
        <v>1020</v>
      </c>
      <c r="D150" s="675" t="s">
        <v>1050</v>
      </c>
      <c r="E150" s="675" t="s">
        <v>1018</v>
      </c>
      <c r="F150" s="675" t="s">
        <v>1020</v>
      </c>
      <c r="G150" s="675"/>
      <c r="H150" s="675">
        <v>2018</v>
      </c>
      <c r="I150" s="630" t="s">
        <v>1049</v>
      </c>
      <c r="J150" s="630" t="s">
        <v>581</v>
      </c>
      <c r="K150" s="619"/>
      <c r="L150" s="679"/>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1"/>
      <c r="AP150" s="619"/>
      <c r="AQ150" s="679"/>
      <c r="AR150" s="680"/>
      <c r="AS150" s="680"/>
      <c r="AT150" s="680"/>
      <c r="AU150" s="680"/>
      <c r="AV150" s="680"/>
      <c r="AW150" s="680"/>
      <c r="AX150" s="680">
        <v>13909</v>
      </c>
      <c r="AY150" s="680">
        <v>13909</v>
      </c>
      <c r="AZ150" s="680">
        <v>13909</v>
      </c>
      <c r="BA150" s="680">
        <v>13909</v>
      </c>
      <c r="BB150" s="680">
        <v>13909</v>
      </c>
      <c r="BC150" s="680"/>
      <c r="BD150" s="680"/>
      <c r="BE150" s="680"/>
      <c r="BF150" s="680"/>
      <c r="BG150" s="680"/>
      <c r="BH150" s="680"/>
      <c r="BI150" s="680"/>
      <c r="BJ150" s="680"/>
      <c r="BK150" s="680"/>
      <c r="BL150" s="680"/>
      <c r="BM150" s="680"/>
      <c r="BN150" s="680"/>
      <c r="BO150" s="680"/>
      <c r="BP150" s="680"/>
      <c r="BQ150" s="680"/>
      <c r="BR150" s="680"/>
      <c r="BS150" s="680"/>
      <c r="BT150" s="681"/>
    </row>
    <row r="151" spans="2:72">
      <c r="B151" s="675" t="s">
        <v>208</v>
      </c>
      <c r="C151" s="675" t="s">
        <v>1020</v>
      </c>
      <c r="D151" s="675" t="s">
        <v>118</v>
      </c>
      <c r="E151" s="675" t="s">
        <v>1018</v>
      </c>
      <c r="F151" s="675" t="s">
        <v>1022</v>
      </c>
      <c r="G151" s="675"/>
      <c r="H151" s="675">
        <v>2018</v>
      </c>
      <c r="I151" s="630" t="s">
        <v>1049</v>
      </c>
      <c r="J151" s="630" t="s">
        <v>581</v>
      </c>
      <c r="K151" s="619"/>
      <c r="L151" s="679"/>
      <c r="M151" s="680"/>
      <c r="N151" s="680"/>
      <c r="O151" s="680"/>
      <c r="P151" s="680"/>
      <c r="Q151" s="680"/>
      <c r="R151" s="680"/>
      <c r="S151" s="680">
        <v>112</v>
      </c>
      <c r="T151" s="680">
        <v>112</v>
      </c>
      <c r="U151" s="680">
        <v>112</v>
      </c>
      <c r="V151" s="680">
        <v>112</v>
      </c>
      <c r="W151" s="680">
        <v>113</v>
      </c>
      <c r="X151" s="680">
        <v>114</v>
      </c>
      <c r="Y151" s="680">
        <v>115</v>
      </c>
      <c r="Z151" s="680">
        <v>116</v>
      </c>
      <c r="AA151" s="680">
        <v>117</v>
      </c>
      <c r="AB151" s="680"/>
      <c r="AC151" s="680"/>
      <c r="AD151" s="680"/>
      <c r="AE151" s="680"/>
      <c r="AF151" s="680"/>
      <c r="AG151" s="680"/>
      <c r="AH151" s="680"/>
      <c r="AI151" s="680"/>
      <c r="AJ151" s="680"/>
      <c r="AK151" s="680"/>
      <c r="AL151" s="680"/>
      <c r="AM151" s="680"/>
      <c r="AN151" s="680"/>
      <c r="AO151" s="681"/>
      <c r="AP151" s="619"/>
      <c r="AQ151" s="679"/>
      <c r="AR151" s="680"/>
      <c r="AS151" s="680"/>
      <c r="AT151" s="680"/>
      <c r="AU151" s="680"/>
      <c r="AV151" s="680"/>
      <c r="AW151" s="680"/>
      <c r="AX151" s="680">
        <v>977601</v>
      </c>
      <c r="AY151" s="680">
        <v>977601</v>
      </c>
      <c r="AZ151" s="680">
        <v>972766</v>
      </c>
      <c r="BA151" s="680">
        <v>972766</v>
      </c>
      <c r="BB151" s="680">
        <v>972766</v>
      </c>
      <c r="BC151" s="680"/>
      <c r="BD151" s="680"/>
      <c r="BE151" s="680"/>
      <c r="BF151" s="680"/>
      <c r="BG151" s="680"/>
      <c r="BH151" s="680"/>
      <c r="BI151" s="680"/>
      <c r="BJ151" s="680"/>
      <c r="BK151" s="680"/>
      <c r="BL151" s="680"/>
      <c r="BM151" s="680"/>
      <c r="BN151" s="680"/>
      <c r="BO151" s="680"/>
      <c r="BP151" s="680"/>
      <c r="BQ151" s="680"/>
      <c r="BR151" s="680"/>
      <c r="BS151" s="680"/>
      <c r="BT151" s="681"/>
    </row>
    <row r="152" spans="2:72">
      <c r="B152" s="675" t="s">
        <v>208</v>
      </c>
      <c r="C152" s="675" t="s">
        <v>1020</v>
      </c>
      <c r="D152" s="675" t="s">
        <v>119</v>
      </c>
      <c r="E152" s="675" t="s">
        <v>1018</v>
      </c>
      <c r="F152" s="675" t="s">
        <v>1020</v>
      </c>
      <c r="G152" s="675"/>
      <c r="H152" s="675">
        <v>2018</v>
      </c>
      <c r="I152" s="630" t="s">
        <v>1049</v>
      </c>
      <c r="J152" s="630" t="s">
        <v>581</v>
      </c>
      <c r="K152" s="619"/>
      <c r="L152" s="679"/>
      <c r="M152" s="680"/>
      <c r="N152" s="680"/>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1"/>
      <c r="AP152" s="619"/>
      <c r="AQ152" s="679"/>
      <c r="AR152" s="680"/>
      <c r="AS152" s="680"/>
      <c r="AT152" s="680"/>
      <c r="AU152" s="680"/>
      <c r="AV152" s="680"/>
      <c r="AW152" s="680"/>
      <c r="AX152" s="680">
        <v>61149</v>
      </c>
      <c r="AY152" s="680">
        <v>53842</v>
      </c>
      <c r="AZ152" s="680">
        <v>39318</v>
      </c>
      <c r="BA152" s="680">
        <v>39318</v>
      </c>
      <c r="BB152" s="680">
        <v>39318</v>
      </c>
      <c r="BC152" s="680"/>
      <c r="BD152" s="680"/>
      <c r="BE152" s="680"/>
      <c r="BF152" s="680"/>
      <c r="BG152" s="680"/>
      <c r="BH152" s="680"/>
      <c r="BI152" s="680"/>
      <c r="BJ152" s="680"/>
      <c r="BK152" s="680"/>
      <c r="BL152" s="680"/>
      <c r="BM152" s="680"/>
      <c r="BN152" s="680"/>
      <c r="BO152" s="680"/>
      <c r="BP152" s="680"/>
      <c r="BQ152" s="680"/>
      <c r="BR152" s="680"/>
      <c r="BS152" s="680"/>
      <c r="BT152" s="681"/>
    </row>
    <row r="153" spans="2:72">
      <c r="B153" s="675" t="s">
        <v>208</v>
      </c>
      <c r="C153" s="675" t="s">
        <v>1017</v>
      </c>
      <c r="D153" s="675" t="s">
        <v>114</v>
      </c>
      <c r="E153" s="675" t="s">
        <v>1018</v>
      </c>
      <c r="F153" s="675" t="s">
        <v>29</v>
      </c>
      <c r="G153" s="675"/>
      <c r="H153" s="675">
        <v>2018</v>
      </c>
      <c r="I153" s="630" t="s">
        <v>1049</v>
      </c>
      <c r="J153" s="630" t="s">
        <v>581</v>
      </c>
      <c r="K153" s="619"/>
      <c r="L153" s="679"/>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1"/>
      <c r="AP153" s="619"/>
      <c r="AQ153" s="679"/>
      <c r="AR153" s="680"/>
      <c r="AS153" s="680"/>
      <c r="AT153" s="680"/>
      <c r="AU153" s="680"/>
      <c r="AV153" s="680"/>
      <c r="AW153" s="680"/>
      <c r="AX153" s="680">
        <v>36059</v>
      </c>
      <c r="AY153" s="680">
        <v>36059</v>
      </c>
      <c r="AZ153" s="680">
        <v>36059</v>
      </c>
      <c r="BA153" s="680">
        <v>36059</v>
      </c>
      <c r="BB153" s="680">
        <v>36059</v>
      </c>
      <c r="BC153" s="680"/>
      <c r="BD153" s="680"/>
      <c r="BE153" s="680"/>
      <c r="BF153" s="680"/>
      <c r="BG153" s="680"/>
      <c r="BH153" s="680"/>
      <c r="BI153" s="680"/>
      <c r="BJ153" s="680"/>
      <c r="BK153" s="680"/>
      <c r="BL153" s="680"/>
      <c r="BM153" s="680"/>
      <c r="BN153" s="680"/>
      <c r="BO153" s="680"/>
      <c r="BP153" s="680"/>
      <c r="BQ153" s="680"/>
      <c r="BR153" s="680"/>
      <c r="BS153" s="680"/>
      <c r="BT153" s="681"/>
    </row>
    <row r="154" spans="2:72">
      <c r="B154" s="675" t="s">
        <v>208</v>
      </c>
      <c r="C154" s="675" t="s">
        <v>1017</v>
      </c>
      <c r="D154" s="675" t="s">
        <v>1046</v>
      </c>
      <c r="E154" s="675" t="s">
        <v>1018</v>
      </c>
      <c r="F154" s="675" t="s">
        <v>29</v>
      </c>
      <c r="G154" s="675"/>
      <c r="H154" s="675">
        <v>2018</v>
      </c>
      <c r="I154" s="630" t="s">
        <v>1049</v>
      </c>
      <c r="J154" s="630" t="s">
        <v>581</v>
      </c>
      <c r="K154" s="619"/>
      <c r="L154" s="679"/>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1"/>
      <c r="AP154" s="619"/>
      <c r="AQ154" s="679"/>
      <c r="AR154" s="680"/>
      <c r="AS154" s="680"/>
      <c r="AT154" s="680"/>
      <c r="AU154" s="680"/>
      <c r="AV154" s="680"/>
      <c r="AW154" s="680"/>
      <c r="AX154" s="680">
        <v>127199</v>
      </c>
      <c r="AY154" s="680">
        <v>127199</v>
      </c>
      <c r="AZ154" s="680">
        <v>127199</v>
      </c>
      <c r="BA154" s="680">
        <v>127199</v>
      </c>
      <c r="BB154" s="680">
        <v>127199</v>
      </c>
      <c r="BC154" s="680"/>
      <c r="BD154" s="680"/>
      <c r="BE154" s="680"/>
      <c r="BF154" s="680"/>
      <c r="BG154" s="680"/>
      <c r="BH154" s="680"/>
      <c r="BI154" s="680"/>
      <c r="BJ154" s="680"/>
      <c r="BK154" s="680"/>
      <c r="BL154" s="680"/>
      <c r="BM154" s="680"/>
      <c r="BN154" s="680"/>
      <c r="BO154" s="680"/>
      <c r="BP154" s="680"/>
      <c r="BQ154" s="680"/>
      <c r="BR154" s="680"/>
      <c r="BS154" s="680"/>
      <c r="BT154" s="681"/>
    </row>
    <row r="155" spans="2:72">
      <c r="B155" s="675" t="s">
        <v>208</v>
      </c>
      <c r="C155" s="675" t="s">
        <v>1020</v>
      </c>
      <c r="D155" s="675" t="s">
        <v>118</v>
      </c>
      <c r="E155" s="675" t="s">
        <v>1018</v>
      </c>
      <c r="F155" s="675" t="s">
        <v>1035</v>
      </c>
      <c r="G155" s="675"/>
      <c r="H155" s="675">
        <v>2018</v>
      </c>
      <c r="I155" s="630" t="s">
        <v>1051</v>
      </c>
      <c r="J155" s="630" t="s">
        <v>574</v>
      </c>
      <c r="K155" s="619"/>
      <c r="L155" s="679"/>
      <c r="M155" s="680"/>
      <c r="N155" s="680"/>
      <c r="O155" s="680"/>
      <c r="P155" s="680"/>
      <c r="Q155" s="680"/>
      <c r="R155" s="680"/>
      <c r="S155" s="680">
        <v>1.67</v>
      </c>
      <c r="T155" s="680">
        <v>1.67</v>
      </c>
      <c r="U155" s="680">
        <v>1.6617416760893025</v>
      </c>
      <c r="V155" s="680">
        <v>1.6617416760893025</v>
      </c>
      <c r="W155" s="680">
        <v>1.6617416760893025</v>
      </c>
      <c r="X155" s="680">
        <v>1.661697272116015</v>
      </c>
      <c r="Y155" s="680"/>
      <c r="Z155" s="680"/>
      <c r="AA155" s="680"/>
      <c r="AB155" s="680"/>
      <c r="AC155" s="680"/>
      <c r="AD155" s="680"/>
      <c r="AE155" s="680"/>
      <c r="AF155" s="680"/>
      <c r="AG155" s="680"/>
      <c r="AH155" s="680"/>
      <c r="AI155" s="680"/>
      <c r="AJ155" s="680"/>
      <c r="AK155" s="680"/>
      <c r="AL155" s="680"/>
      <c r="AM155" s="680"/>
      <c r="AN155" s="680"/>
      <c r="AO155" s="681"/>
      <c r="AP155" s="619"/>
      <c r="AQ155" s="679"/>
      <c r="AR155" s="680"/>
      <c r="AS155" s="680"/>
      <c r="AT155" s="680"/>
      <c r="AU155" s="680"/>
      <c r="AV155" s="680"/>
      <c r="AW155" s="680"/>
      <c r="AX155" s="680">
        <v>1000.5</v>
      </c>
      <c r="AY155" s="680">
        <v>1000.5</v>
      </c>
      <c r="AZ155" s="680">
        <v>995.55242330978876</v>
      </c>
      <c r="BA155" s="680">
        <v>995.55242330978876</v>
      </c>
      <c r="BB155" s="680">
        <v>995.55242330978876</v>
      </c>
      <c r="BC155" s="680">
        <v>995.52582080962463</v>
      </c>
      <c r="BD155" s="680"/>
      <c r="BE155" s="680"/>
      <c r="BF155" s="680"/>
      <c r="BG155" s="680"/>
      <c r="BH155" s="680"/>
      <c r="BI155" s="680"/>
      <c r="BJ155" s="680"/>
      <c r="BK155" s="680"/>
      <c r="BL155" s="680"/>
      <c r="BM155" s="680"/>
      <c r="BN155" s="680"/>
      <c r="BO155" s="680"/>
      <c r="BP155" s="680"/>
      <c r="BQ155" s="680"/>
      <c r="BR155" s="680"/>
      <c r="BS155" s="680"/>
      <c r="BT155" s="681"/>
    </row>
    <row r="156" spans="2:72">
      <c r="B156" s="675" t="s">
        <v>208</v>
      </c>
      <c r="C156" s="675" t="s">
        <v>1020</v>
      </c>
      <c r="D156" s="675" t="s">
        <v>118</v>
      </c>
      <c r="E156" s="675" t="s">
        <v>1018</v>
      </c>
      <c r="F156" s="675" t="s">
        <v>1024</v>
      </c>
      <c r="G156" s="675"/>
      <c r="H156" s="675">
        <v>2017</v>
      </c>
      <c r="I156" s="630" t="s">
        <v>1051</v>
      </c>
      <c r="J156" s="630" t="s">
        <v>574</v>
      </c>
      <c r="K156" s="619"/>
      <c r="L156" s="679"/>
      <c r="M156" s="680"/>
      <c r="N156" s="680"/>
      <c r="O156" s="680"/>
      <c r="P156" s="680"/>
      <c r="Q156" s="680"/>
      <c r="R156" s="680">
        <v>9.7899999999999991</v>
      </c>
      <c r="S156" s="680">
        <v>9.7899999999999991</v>
      </c>
      <c r="T156" s="680">
        <v>9.7415874304875878</v>
      </c>
      <c r="U156" s="680">
        <v>9.7415874304875878</v>
      </c>
      <c r="V156" s="680">
        <v>9.7415874304875878</v>
      </c>
      <c r="W156" s="680">
        <v>9.7413271221651421</v>
      </c>
      <c r="X156" s="680"/>
      <c r="Y156" s="680"/>
      <c r="Z156" s="680"/>
      <c r="AA156" s="680"/>
      <c r="AB156" s="680"/>
      <c r="AC156" s="680"/>
      <c r="AD156" s="680"/>
      <c r="AE156" s="680"/>
      <c r="AF156" s="680"/>
      <c r="AG156" s="680"/>
      <c r="AH156" s="680"/>
      <c r="AI156" s="680"/>
      <c r="AJ156" s="680"/>
      <c r="AK156" s="680"/>
      <c r="AL156" s="680"/>
      <c r="AM156" s="680"/>
      <c r="AN156" s="680"/>
      <c r="AO156" s="681"/>
      <c r="AP156" s="619"/>
      <c r="AQ156" s="679"/>
      <c r="AR156" s="680"/>
      <c r="AS156" s="680"/>
      <c r="AT156" s="680"/>
      <c r="AU156" s="680"/>
      <c r="AV156" s="680"/>
      <c r="AW156" s="680">
        <v>44975</v>
      </c>
      <c r="AX156" s="680">
        <v>44975</v>
      </c>
      <c r="AY156" s="680">
        <v>44752.593941387051</v>
      </c>
      <c r="AZ156" s="680">
        <v>44752.593941387051</v>
      </c>
      <c r="BA156" s="680">
        <v>44752.593941387051</v>
      </c>
      <c r="BB156" s="680">
        <v>44751.398091866933</v>
      </c>
      <c r="BC156" s="680"/>
      <c r="BD156" s="680"/>
      <c r="BE156" s="680"/>
      <c r="BF156" s="680"/>
      <c r="BG156" s="680"/>
      <c r="BH156" s="680"/>
      <c r="BI156" s="680"/>
      <c r="BJ156" s="680"/>
      <c r="BK156" s="680"/>
      <c r="BL156" s="680"/>
      <c r="BM156" s="680"/>
      <c r="BN156" s="680"/>
      <c r="BO156" s="680"/>
      <c r="BP156" s="680"/>
      <c r="BQ156" s="680"/>
      <c r="BR156" s="680"/>
      <c r="BS156" s="680"/>
      <c r="BT156" s="681"/>
    </row>
    <row r="157" spans="2:72">
      <c r="B157" s="675" t="s">
        <v>208</v>
      </c>
      <c r="C157" s="675" t="s">
        <v>1020</v>
      </c>
      <c r="D157" s="675" t="s">
        <v>118</v>
      </c>
      <c r="E157" s="675" t="s">
        <v>1018</v>
      </c>
      <c r="F157" s="675" t="s">
        <v>1035</v>
      </c>
      <c r="G157" s="675"/>
      <c r="H157" s="675">
        <v>2017</v>
      </c>
      <c r="I157" s="630" t="s">
        <v>1051</v>
      </c>
      <c r="J157" s="630" t="s">
        <v>574</v>
      </c>
      <c r="K157" s="619"/>
      <c r="L157" s="679"/>
      <c r="M157" s="680"/>
      <c r="N157" s="680"/>
      <c r="O157" s="680"/>
      <c r="P157" s="680"/>
      <c r="Q157" s="680"/>
      <c r="R157" s="680">
        <v>1.06</v>
      </c>
      <c r="S157" s="680">
        <v>1.06</v>
      </c>
      <c r="T157" s="680">
        <v>1.0547581896135694</v>
      </c>
      <c r="U157" s="680">
        <v>1.0547581896135694</v>
      </c>
      <c r="V157" s="680">
        <v>1.0547581896135694</v>
      </c>
      <c r="W157" s="680">
        <v>1.0547300050556743</v>
      </c>
      <c r="X157" s="680"/>
      <c r="Y157" s="680"/>
      <c r="Z157" s="680"/>
      <c r="AA157" s="680"/>
      <c r="AB157" s="680"/>
      <c r="AC157" s="680"/>
      <c r="AD157" s="680"/>
      <c r="AE157" s="680"/>
      <c r="AF157" s="680"/>
      <c r="AG157" s="680"/>
      <c r="AH157" s="680"/>
      <c r="AI157" s="680"/>
      <c r="AJ157" s="680"/>
      <c r="AK157" s="680"/>
      <c r="AL157" s="680"/>
      <c r="AM157" s="680"/>
      <c r="AN157" s="680"/>
      <c r="AO157" s="681"/>
      <c r="AP157" s="619"/>
      <c r="AQ157" s="679"/>
      <c r="AR157" s="680"/>
      <c r="AS157" s="680"/>
      <c r="AT157" s="680"/>
      <c r="AU157" s="680"/>
      <c r="AV157" s="680"/>
      <c r="AW157" s="680">
        <v>4873</v>
      </c>
      <c r="AX157" s="680">
        <v>4873</v>
      </c>
      <c r="AY157" s="680">
        <v>4848.9025075348327</v>
      </c>
      <c r="AZ157" s="680">
        <v>4848.9025075348327</v>
      </c>
      <c r="BA157" s="680">
        <v>4848.9025075348327</v>
      </c>
      <c r="BB157" s="680">
        <v>4848.7729383361329</v>
      </c>
      <c r="BC157" s="680"/>
      <c r="BD157" s="680"/>
      <c r="BE157" s="680"/>
      <c r="BF157" s="680"/>
      <c r="BG157" s="680"/>
      <c r="BH157" s="680"/>
      <c r="BI157" s="680"/>
      <c r="BJ157" s="680"/>
      <c r="BK157" s="680"/>
      <c r="BL157" s="680"/>
      <c r="BM157" s="680"/>
      <c r="BN157" s="680"/>
      <c r="BO157" s="680"/>
      <c r="BP157" s="680"/>
      <c r="BQ157" s="680"/>
      <c r="BR157" s="680"/>
      <c r="BS157" s="680"/>
      <c r="BT157" s="681"/>
    </row>
    <row r="158" spans="2:72">
      <c r="B158" s="675" t="s">
        <v>208</v>
      </c>
      <c r="C158" s="675" t="s">
        <v>1020</v>
      </c>
      <c r="D158" s="675" t="s">
        <v>118</v>
      </c>
      <c r="E158" s="675" t="s">
        <v>1018</v>
      </c>
      <c r="F158" s="675" t="s">
        <v>1035</v>
      </c>
      <c r="G158" s="675"/>
      <c r="H158" s="675">
        <v>2017</v>
      </c>
      <c r="I158" s="630" t="s">
        <v>1051</v>
      </c>
      <c r="J158" s="630" t="s">
        <v>574</v>
      </c>
      <c r="K158" s="619"/>
      <c r="L158" s="679"/>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1"/>
      <c r="AP158" s="619"/>
      <c r="AQ158" s="679"/>
      <c r="AR158" s="680"/>
      <c r="AS158" s="680"/>
      <c r="AT158" s="680"/>
      <c r="AU158" s="680"/>
      <c r="AV158" s="680"/>
      <c r="AW158" s="680">
        <v>1167</v>
      </c>
      <c r="AX158" s="680">
        <v>1167</v>
      </c>
      <c r="AY158" s="680">
        <v>1161.2290634707881</v>
      </c>
      <c r="AZ158" s="680">
        <v>1161.2290634707881</v>
      </c>
      <c r="BA158" s="680">
        <v>1161.2290634707881</v>
      </c>
      <c r="BB158" s="680">
        <v>1161.1980338678979</v>
      </c>
      <c r="BC158" s="680"/>
      <c r="BD158" s="680"/>
      <c r="BE158" s="680"/>
      <c r="BF158" s="680"/>
      <c r="BG158" s="680"/>
      <c r="BH158" s="680"/>
      <c r="BI158" s="680"/>
      <c r="BJ158" s="680"/>
      <c r="BK158" s="680"/>
      <c r="BL158" s="680"/>
      <c r="BM158" s="680"/>
      <c r="BN158" s="680"/>
      <c r="BO158" s="680"/>
      <c r="BP158" s="680"/>
      <c r="BQ158" s="680"/>
      <c r="BR158" s="680"/>
      <c r="BS158" s="680"/>
      <c r="BT158" s="681"/>
    </row>
    <row r="159" spans="2:72">
      <c r="B159" s="675" t="s">
        <v>208</v>
      </c>
      <c r="C159" s="675" t="s">
        <v>1020</v>
      </c>
      <c r="D159" s="675" t="s">
        <v>119</v>
      </c>
      <c r="E159" s="675" t="s">
        <v>1018</v>
      </c>
      <c r="F159" s="675" t="s">
        <v>1020</v>
      </c>
      <c r="G159" s="675"/>
      <c r="H159" s="675">
        <v>2019</v>
      </c>
      <c r="I159" s="630" t="s">
        <v>1049</v>
      </c>
      <c r="J159" s="630" t="s">
        <v>581</v>
      </c>
      <c r="K159" s="619"/>
      <c r="L159" s="679"/>
      <c r="M159" s="680"/>
      <c r="N159" s="680"/>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1"/>
      <c r="AP159" s="619"/>
      <c r="AQ159" s="679"/>
      <c r="AR159" s="680"/>
      <c r="AS159" s="680"/>
      <c r="AT159" s="680"/>
      <c r="AU159" s="680"/>
      <c r="AV159" s="680"/>
      <c r="AW159" s="680"/>
      <c r="AX159" s="680"/>
      <c r="AY159" s="680">
        <v>4763.8662922227186</v>
      </c>
      <c r="AZ159" s="680">
        <v>4194.5905912125372</v>
      </c>
      <c r="BA159" s="680">
        <v>3063.1109023269701</v>
      </c>
      <c r="BB159" s="680">
        <v>3053.8191086789793</v>
      </c>
      <c r="BC159" s="680">
        <v>3053.8191086789793</v>
      </c>
      <c r="BD159" s="680">
        <v>3053.8191086789793</v>
      </c>
      <c r="BE159" s="680"/>
      <c r="BF159" s="680"/>
      <c r="BG159" s="680"/>
      <c r="BH159" s="680"/>
      <c r="BI159" s="680"/>
      <c r="BJ159" s="680"/>
      <c r="BK159" s="680"/>
      <c r="BL159" s="680"/>
      <c r="BM159" s="680"/>
      <c r="BN159" s="680"/>
      <c r="BO159" s="680"/>
      <c r="BP159" s="680"/>
      <c r="BQ159" s="680"/>
      <c r="BR159" s="680"/>
      <c r="BS159" s="680"/>
      <c r="BT159" s="681"/>
    </row>
    <row r="160" spans="2:72">
      <c r="B160" s="675" t="s">
        <v>208</v>
      </c>
      <c r="C160" s="675" t="s">
        <v>1020</v>
      </c>
      <c r="D160" s="675" t="s">
        <v>118</v>
      </c>
      <c r="E160" s="675" t="s">
        <v>1018</v>
      </c>
      <c r="F160" s="675" t="s">
        <v>1024</v>
      </c>
      <c r="G160" s="675"/>
      <c r="H160" s="675">
        <v>2020</v>
      </c>
      <c r="I160" s="630" t="s">
        <v>1052</v>
      </c>
      <c r="J160" s="630" t="s">
        <v>581</v>
      </c>
      <c r="K160" s="619"/>
      <c r="L160" s="679"/>
      <c r="M160" s="680"/>
      <c r="N160" s="680"/>
      <c r="O160" s="680"/>
      <c r="P160" s="680"/>
      <c r="Q160" s="680"/>
      <c r="R160" s="680"/>
      <c r="S160" s="680"/>
      <c r="T160" s="680"/>
      <c r="U160" s="680">
        <v>16.760000000000002</v>
      </c>
      <c r="V160" s="680">
        <v>16.760000000000002</v>
      </c>
      <c r="W160" s="680">
        <v>16.677120054644739</v>
      </c>
      <c r="X160" s="680">
        <v>16.677120054644739</v>
      </c>
      <c r="Y160" s="680">
        <v>16.677120054644739</v>
      </c>
      <c r="Z160" s="680">
        <v>16.676674419559532</v>
      </c>
      <c r="AA160" s="680"/>
      <c r="AB160" s="680"/>
      <c r="AC160" s="680"/>
      <c r="AD160" s="680"/>
      <c r="AE160" s="680"/>
      <c r="AF160" s="680"/>
      <c r="AG160" s="680"/>
      <c r="AH160" s="680"/>
      <c r="AI160" s="680"/>
      <c r="AJ160" s="680"/>
      <c r="AK160" s="680"/>
      <c r="AL160" s="680"/>
      <c r="AM160" s="680"/>
      <c r="AN160" s="680"/>
      <c r="AO160" s="681"/>
      <c r="AP160" s="619"/>
      <c r="AQ160" s="679"/>
      <c r="AR160" s="680"/>
      <c r="AS160" s="680"/>
      <c r="AT160" s="680"/>
      <c r="AU160" s="680"/>
      <c r="AV160" s="680"/>
      <c r="AW160" s="680"/>
      <c r="AX160" s="680"/>
      <c r="AY160" s="680"/>
      <c r="AZ160" s="680">
        <v>76995.399999999994</v>
      </c>
      <c r="BA160" s="680">
        <v>76995.399999999994</v>
      </c>
      <c r="BB160" s="680">
        <v>76614.64972884208</v>
      </c>
      <c r="BC160" s="680">
        <v>76614.64972884208</v>
      </c>
      <c r="BD160" s="680">
        <v>76614.64972884208</v>
      </c>
      <c r="BE160" s="680">
        <v>76612.602482324204</v>
      </c>
      <c r="BF160" s="680"/>
      <c r="BG160" s="680"/>
      <c r="BH160" s="680"/>
      <c r="BI160" s="680"/>
      <c r="BJ160" s="680"/>
      <c r="BK160" s="680"/>
      <c r="BL160" s="680"/>
      <c r="BM160" s="680"/>
      <c r="BN160" s="680"/>
      <c r="BO160" s="680"/>
      <c r="BP160" s="680"/>
      <c r="BQ160" s="680"/>
      <c r="BR160" s="680"/>
      <c r="BS160" s="680"/>
      <c r="BT160" s="681"/>
    </row>
    <row r="161" spans="2:73">
      <c r="B161" s="675" t="s">
        <v>208</v>
      </c>
      <c r="C161" s="675" t="s">
        <v>1020</v>
      </c>
      <c r="D161" s="675" t="s">
        <v>118</v>
      </c>
      <c r="E161" s="675" t="s">
        <v>1018</v>
      </c>
      <c r="F161" s="675" t="s">
        <v>1035</v>
      </c>
      <c r="G161" s="675"/>
      <c r="H161" s="675">
        <v>2020</v>
      </c>
      <c r="I161" s="630" t="s">
        <v>1052</v>
      </c>
      <c r="J161" s="630" t="s">
        <v>581</v>
      </c>
      <c r="K161" s="619"/>
      <c r="L161" s="679"/>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1"/>
      <c r="AP161" s="619"/>
      <c r="AQ161" s="679"/>
      <c r="AR161" s="680"/>
      <c r="AS161" s="680"/>
      <c r="AT161" s="680"/>
      <c r="AU161" s="680"/>
      <c r="AV161" s="680"/>
      <c r="AW161" s="680"/>
      <c r="AX161" s="680"/>
      <c r="AY161" s="680"/>
      <c r="AZ161" s="680">
        <v>2478</v>
      </c>
      <c r="BA161" s="680">
        <v>2478</v>
      </c>
      <c r="BB161" s="680">
        <v>2465.7460319456836</v>
      </c>
      <c r="BC161" s="680">
        <v>2465.7460319456836</v>
      </c>
      <c r="BD161" s="680">
        <v>2465.7460319456836</v>
      </c>
      <c r="BE161" s="680">
        <v>2465.6801438943025</v>
      </c>
      <c r="BF161" s="680"/>
      <c r="BG161" s="680"/>
      <c r="BH161" s="680"/>
      <c r="BI161" s="680"/>
      <c r="BJ161" s="680"/>
      <c r="BK161" s="680"/>
      <c r="BL161" s="680"/>
      <c r="BM161" s="680"/>
      <c r="BN161" s="680"/>
      <c r="BO161" s="680"/>
      <c r="BP161" s="680"/>
      <c r="BQ161" s="680"/>
      <c r="BR161" s="680"/>
      <c r="BS161" s="680"/>
      <c r="BT161" s="681"/>
    </row>
    <row r="162" spans="2:73">
      <c r="B162" s="675" t="s">
        <v>208</v>
      </c>
      <c r="C162" s="675" t="s">
        <v>1020</v>
      </c>
      <c r="D162" s="675" t="s">
        <v>118</v>
      </c>
      <c r="E162" s="675" t="s">
        <v>1018</v>
      </c>
      <c r="F162" s="675" t="s">
        <v>1035</v>
      </c>
      <c r="G162" s="675"/>
      <c r="H162" s="675">
        <v>2020</v>
      </c>
      <c r="I162" s="630" t="s">
        <v>1052</v>
      </c>
      <c r="J162" s="630" t="s">
        <v>581</v>
      </c>
      <c r="K162" s="619"/>
      <c r="L162" s="679"/>
      <c r="M162" s="680"/>
      <c r="N162" s="680"/>
      <c r="O162" s="680"/>
      <c r="P162" s="680"/>
      <c r="Q162" s="680"/>
      <c r="R162" s="680"/>
      <c r="S162" s="680"/>
      <c r="T162" s="680"/>
      <c r="U162" s="680">
        <v>2.34</v>
      </c>
      <c r="V162" s="680">
        <v>2.34</v>
      </c>
      <c r="W162" s="680">
        <v>2.3284284563167472</v>
      </c>
      <c r="X162" s="680">
        <v>2.3284284563167472</v>
      </c>
      <c r="Y162" s="680">
        <v>2.3284284563167472</v>
      </c>
      <c r="Z162" s="680">
        <v>2.3283662375757337</v>
      </c>
      <c r="AA162" s="680"/>
      <c r="AB162" s="680"/>
      <c r="AC162" s="680"/>
      <c r="AD162" s="680"/>
      <c r="AE162" s="680"/>
      <c r="AF162" s="680"/>
      <c r="AG162" s="680"/>
      <c r="AH162" s="680"/>
      <c r="AI162" s="680"/>
      <c r="AJ162" s="680"/>
      <c r="AK162" s="680"/>
      <c r="AL162" s="680"/>
      <c r="AM162" s="680"/>
      <c r="AN162" s="680"/>
      <c r="AO162" s="681"/>
      <c r="AP162" s="619"/>
      <c r="AQ162" s="679"/>
      <c r="AR162" s="680"/>
      <c r="AS162" s="680"/>
      <c r="AT162" s="680"/>
      <c r="AU162" s="680"/>
      <c r="AV162" s="680"/>
      <c r="AW162" s="680"/>
      <c r="AX162" s="680"/>
      <c r="AY162" s="680"/>
      <c r="AZ162" s="680">
        <v>15108.68</v>
      </c>
      <c r="BA162" s="680">
        <v>15108.68</v>
      </c>
      <c r="BB162" s="680">
        <v>15033.966004010133</v>
      </c>
      <c r="BC162" s="680">
        <v>15033.966004010133</v>
      </c>
      <c r="BD162" s="680">
        <v>15033.966004010133</v>
      </c>
      <c r="BE162" s="680">
        <v>15033.564276211853</v>
      </c>
      <c r="BF162" s="680"/>
      <c r="BG162" s="680"/>
      <c r="BH162" s="680"/>
      <c r="BI162" s="680"/>
      <c r="BJ162" s="680"/>
      <c r="BK162" s="680"/>
      <c r="BL162" s="680"/>
      <c r="BM162" s="680"/>
      <c r="BN162" s="680"/>
      <c r="BO162" s="680"/>
      <c r="BP162" s="680"/>
      <c r="BQ162" s="680"/>
      <c r="BR162" s="680"/>
      <c r="BS162" s="680"/>
      <c r="BT162" s="681"/>
    </row>
    <row r="163" spans="2:73">
      <c r="B163" s="675"/>
      <c r="C163" s="675"/>
      <c r="D163" s="675"/>
      <c r="E163" s="675"/>
      <c r="F163" s="675"/>
      <c r="G163" s="675"/>
      <c r="H163" s="675"/>
      <c r="I163" s="630"/>
      <c r="J163" s="630"/>
      <c r="K163" s="619"/>
      <c r="L163" s="679"/>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1"/>
      <c r="AP163" s="619"/>
      <c r="AQ163" s="679"/>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c r="BO163" s="680"/>
      <c r="BP163" s="680"/>
      <c r="BQ163" s="680"/>
      <c r="BR163" s="680"/>
      <c r="BS163" s="680"/>
      <c r="BT163" s="681"/>
    </row>
    <row r="164" spans="2:73">
      <c r="B164" s="675"/>
      <c r="C164" s="675"/>
      <c r="D164" s="675"/>
      <c r="E164" s="675"/>
      <c r="F164" s="675"/>
      <c r="G164" s="675"/>
      <c r="H164" s="675"/>
      <c r="I164" s="630"/>
      <c r="J164" s="630"/>
      <c r="K164" s="619"/>
      <c r="L164" s="679"/>
      <c r="M164" s="680"/>
      <c r="N164" s="680"/>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1"/>
      <c r="AP164" s="619"/>
      <c r="AQ164" s="679"/>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c r="BO164" s="680"/>
      <c r="BP164" s="680"/>
      <c r="BQ164" s="680"/>
      <c r="BR164" s="680"/>
      <c r="BS164" s="680"/>
      <c r="BT164" s="681"/>
    </row>
    <row r="165" spans="2:73">
      <c r="B165" s="675"/>
      <c r="C165" s="675"/>
      <c r="D165" s="675"/>
      <c r="E165" s="675"/>
      <c r="F165" s="675"/>
      <c r="G165" s="675"/>
      <c r="H165" s="675"/>
      <c r="I165" s="630"/>
      <c r="J165" s="630"/>
      <c r="K165" s="619"/>
      <c r="L165" s="679"/>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1"/>
      <c r="AP165" s="619"/>
      <c r="AQ165" s="679"/>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c r="BO165" s="680"/>
      <c r="BP165" s="680"/>
      <c r="BQ165" s="680"/>
      <c r="BR165" s="680"/>
      <c r="BS165" s="680"/>
      <c r="BT165" s="681"/>
    </row>
    <row r="166" spans="2:73">
      <c r="B166" s="675"/>
      <c r="C166" s="675"/>
      <c r="D166" s="675"/>
      <c r="E166" s="675"/>
      <c r="F166" s="675"/>
      <c r="G166" s="675"/>
      <c r="H166" s="675"/>
      <c r="I166" s="630"/>
      <c r="J166" s="630"/>
      <c r="K166" s="619"/>
      <c r="L166" s="679"/>
      <c r="M166" s="680"/>
      <c r="N166" s="680"/>
      <c r="O166" s="680"/>
      <c r="P166" s="680"/>
      <c r="Q166" s="680"/>
      <c r="R166" s="680"/>
      <c r="S166" s="680"/>
      <c r="T166" s="680"/>
      <c r="U166" s="680"/>
      <c r="V166" s="680"/>
      <c r="W166" s="680"/>
      <c r="X166" s="680"/>
      <c r="Y166" s="680"/>
      <c r="Z166" s="680"/>
      <c r="AA166" s="680"/>
      <c r="AB166" s="680"/>
      <c r="AC166" s="680"/>
      <c r="AD166" s="680"/>
      <c r="AE166" s="680"/>
      <c r="AF166" s="680"/>
      <c r="AG166" s="680"/>
      <c r="AH166" s="680"/>
      <c r="AI166" s="680"/>
      <c r="AJ166" s="680"/>
      <c r="AK166" s="680"/>
      <c r="AL166" s="680"/>
      <c r="AM166" s="680"/>
      <c r="AN166" s="680"/>
      <c r="AO166" s="681"/>
      <c r="AP166" s="619"/>
      <c r="AQ166" s="679"/>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c r="BO166" s="680"/>
      <c r="BP166" s="680"/>
      <c r="BQ166" s="680"/>
      <c r="BR166" s="680"/>
      <c r="BS166" s="680"/>
      <c r="BT166" s="681"/>
    </row>
    <row r="167" spans="2:73">
      <c r="B167" s="675"/>
      <c r="C167" s="675"/>
      <c r="D167" s="675"/>
      <c r="E167" s="675"/>
      <c r="F167" s="675"/>
      <c r="G167" s="675"/>
      <c r="H167" s="675"/>
      <c r="I167" s="630"/>
      <c r="J167" s="630"/>
      <c r="K167" s="619"/>
      <c r="L167" s="679"/>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1"/>
      <c r="AP167" s="619"/>
      <c r="AQ167" s="679"/>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c r="BO167" s="680"/>
      <c r="BP167" s="680"/>
      <c r="BQ167" s="680"/>
      <c r="BR167" s="680"/>
      <c r="BS167" s="680"/>
      <c r="BT167" s="681"/>
    </row>
    <row r="168" spans="2:73">
      <c r="I168" s="12"/>
      <c r="J168" s="12"/>
      <c r="K168" s="12"/>
      <c r="BU168" s="12"/>
    </row>
    <row r="169" spans="2:73">
      <c r="I169" s="12"/>
      <c r="J169" s="12"/>
      <c r="K169" s="12"/>
      <c r="BU169" s="12"/>
    </row>
    <row r="170" spans="2:73" ht="15" thickBot="1">
      <c r="I170" s="12"/>
      <c r="J170" s="12"/>
      <c r="K170" s="12"/>
      <c r="R170" s="853">
        <f t="shared" ref="R170:W170" si="0">SUBTOTAL(9,R27:R167)</f>
        <v>824.84999999999991</v>
      </c>
      <c r="S170" s="853">
        <f t="shared" si="0"/>
        <v>918.51999999999987</v>
      </c>
      <c r="T170" s="853">
        <f t="shared" si="0"/>
        <v>913.46634562010115</v>
      </c>
      <c r="U170" s="853">
        <f t="shared" si="0"/>
        <v>927.55808729619048</v>
      </c>
      <c r="V170" s="853">
        <f t="shared" si="0"/>
        <v>794.55808729619048</v>
      </c>
      <c r="W170" s="853">
        <f t="shared" si="0"/>
        <v>790.46334731427157</v>
      </c>
      <c r="AQ170" s="853">
        <f t="shared" ref="AQ170:AY170" si="1">SUBTOTAL(9,AQ27:AQ167)</f>
        <v>868041</v>
      </c>
      <c r="AR170" s="853">
        <f t="shared" si="1"/>
        <v>1599751</v>
      </c>
      <c r="AS170" s="853">
        <f t="shared" si="1"/>
        <v>1901880</v>
      </c>
      <c r="AT170" s="853">
        <f t="shared" si="1"/>
        <v>2893599</v>
      </c>
      <c r="AU170" s="853">
        <f t="shared" si="1"/>
        <v>4259726</v>
      </c>
      <c r="AV170" s="853">
        <f t="shared" si="1"/>
        <v>4736355</v>
      </c>
      <c r="AW170" s="853">
        <f>SUBTOTAL(9,AW27:AW167)</f>
        <v>6205900.4415665586</v>
      </c>
      <c r="AX170" s="853">
        <f t="shared" si="1"/>
        <v>7195113.673874856</v>
      </c>
      <c r="AY170" s="853">
        <f t="shared" si="1"/>
        <v>7144433.7557428172</v>
      </c>
      <c r="AZ170" s="853">
        <f>SUBTOTAL(9,AZ27:AZ167)</f>
        <v>7160277.6819062252</v>
      </c>
      <c r="BA170" s="853">
        <f>SUBTOTAL(9,BA27:BA167)</f>
        <v>6555975.9390069908</v>
      </c>
      <c r="BB170" s="853">
        <f>SUBTOTAL(9,BB27:BB167)</f>
        <v>6421013.4984641941</v>
      </c>
      <c r="BC170" s="853"/>
      <c r="BU170" s="12"/>
    </row>
    <row r="171" spans="2:73" ht="15" thickTop="1">
      <c r="I171" s="12"/>
      <c r="J171" s="12"/>
      <c r="K171" s="12"/>
      <c r="BU171" s="12"/>
    </row>
    <row r="172" spans="2:73">
      <c r="I172" s="12"/>
      <c r="J172" s="12"/>
      <c r="K172" s="12"/>
      <c r="BU172" s="12"/>
    </row>
    <row r="173" spans="2:73">
      <c r="I173" s="12"/>
      <c r="J173" s="12"/>
      <c r="K173" s="12"/>
      <c r="AW173" s="12">
        <v>2017</v>
      </c>
      <c r="AX173" s="12">
        <v>2018</v>
      </c>
      <c r="AY173" s="12">
        <v>2019</v>
      </c>
      <c r="AZ173" s="12">
        <v>2020</v>
      </c>
      <c r="BA173" s="12">
        <v>2021</v>
      </c>
      <c r="BB173" s="12">
        <v>2022</v>
      </c>
      <c r="BU173" s="12"/>
    </row>
    <row r="174" spans="2:73">
      <c r="B174" s="854" t="s">
        <v>208</v>
      </c>
      <c r="C174" s="854" t="s">
        <v>1017</v>
      </c>
      <c r="D174" s="854" t="s">
        <v>113</v>
      </c>
      <c r="E174" s="854" t="s">
        <v>1018</v>
      </c>
      <c r="F174" s="854" t="s">
        <v>29</v>
      </c>
      <c r="G174" s="854"/>
      <c r="H174" s="854">
        <v>2016</v>
      </c>
      <c r="I174" s="630" t="s">
        <v>568</v>
      </c>
      <c r="J174" s="630" t="s">
        <v>581</v>
      </c>
      <c r="K174" s="50"/>
      <c r="L174" s="855"/>
      <c r="M174" s="856"/>
      <c r="N174" s="856"/>
      <c r="O174" s="856"/>
      <c r="P174" s="856"/>
      <c r="Q174" s="856">
        <v>18</v>
      </c>
      <c r="R174" s="856">
        <v>18</v>
      </c>
      <c r="S174" s="856">
        <v>18</v>
      </c>
      <c r="T174" s="856">
        <v>18</v>
      </c>
      <c r="U174" s="856">
        <v>18</v>
      </c>
      <c r="V174" s="856">
        <v>18</v>
      </c>
      <c r="W174" s="856">
        <v>18</v>
      </c>
      <c r="X174" s="856">
        <v>18</v>
      </c>
      <c r="Y174" s="856">
        <v>18</v>
      </c>
      <c r="Z174" s="856">
        <v>17</v>
      </c>
      <c r="AA174" s="856">
        <v>17</v>
      </c>
      <c r="AB174" s="856">
        <v>17</v>
      </c>
      <c r="AC174" s="856">
        <v>17</v>
      </c>
      <c r="AD174" s="856">
        <v>17</v>
      </c>
      <c r="AE174" s="856">
        <v>15</v>
      </c>
      <c r="AF174" s="856">
        <v>15</v>
      </c>
      <c r="AG174" s="856">
        <v>6</v>
      </c>
      <c r="AH174" s="856">
        <v>0</v>
      </c>
      <c r="AI174" s="856">
        <v>0</v>
      </c>
      <c r="AJ174" s="856">
        <v>0</v>
      </c>
      <c r="AK174" s="856">
        <v>0</v>
      </c>
      <c r="AL174" s="856">
        <v>0</v>
      </c>
      <c r="AM174" s="856">
        <v>0</v>
      </c>
      <c r="AN174" s="856">
        <v>0</v>
      </c>
      <c r="AO174" s="857">
        <v>0</v>
      </c>
      <c r="AP174" s="50"/>
      <c r="AQ174" s="855"/>
      <c r="AR174" s="856"/>
      <c r="AS174" s="856"/>
      <c r="AT174" s="856"/>
      <c r="AU174" s="856"/>
      <c r="AV174" s="856">
        <v>270246</v>
      </c>
      <c r="AW174" s="856">
        <v>270246</v>
      </c>
      <c r="AX174" s="856">
        <v>270246</v>
      </c>
      <c r="AY174" s="856">
        <v>270246</v>
      </c>
      <c r="AZ174" s="856">
        <v>270246</v>
      </c>
      <c r="BA174" s="856">
        <v>270246</v>
      </c>
      <c r="BB174" s="856">
        <v>270246</v>
      </c>
      <c r="BC174" s="856">
        <v>270211</v>
      </c>
      <c r="BD174" s="856">
        <v>270211</v>
      </c>
      <c r="BE174" s="856">
        <v>268909</v>
      </c>
      <c r="BF174" s="856">
        <v>265692</v>
      </c>
      <c r="BG174" s="856">
        <v>265541</v>
      </c>
      <c r="BH174" s="856">
        <v>265541</v>
      </c>
      <c r="BI174" s="856">
        <v>264125</v>
      </c>
      <c r="BJ174" s="856">
        <v>227245</v>
      </c>
      <c r="BK174" s="856">
        <v>227245</v>
      </c>
      <c r="BL174" s="856">
        <v>100572</v>
      </c>
      <c r="BM174" s="856">
        <v>0</v>
      </c>
      <c r="BN174" s="856">
        <v>0</v>
      </c>
      <c r="BO174" s="856">
        <v>0</v>
      </c>
      <c r="BP174" s="856">
        <v>0</v>
      </c>
      <c r="BQ174" s="856">
        <v>0</v>
      </c>
      <c r="BR174" s="856">
        <v>0</v>
      </c>
      <c r="BS174" s="856">
        <v>0</v>
      </c>
      <c r="BT174" s="857">
        <v>0</v>
      </c>
      <c r="BU174" s="12"/>
    </row>
    <row r="175" spans="2:73">
      <c r="I175" s="12"/>
      <c r="J175" s="12"/>
      <c r="K175" s="12"/>
      <c r="AW175" s="858">
        <f t="shared" ref="AW175:BF175" si="2">AW174/AV174</f>
        <v>1</v>
      </c>
      <c r="AX175" s="858">
        <f t="shared" si="2"/>
        <v>1</v>
      </c>
      <c r="AY175" s="858">
        <f t="shared" si="2"/>
        <v>1</v>
      </c>
      <c r="AZ175" s="858">
        <f t="shared" si="2"/>
        <v>1</v>
      </c>
      <c r="BA175" s="858">
        <f t="shared" si="2"/>
        <v>1</v>
      </c>
      <c r="BB175" s="858">
        <f t="shared" si="2"/>
        <v>1</v>
      </c>
      <c r="BC175" s="858">
        <f t="shared" si="2"/>
        <v>0.99987048836985559</v>
      </c>
      <c r="BD175" s="858">
        <f t="shared" si="2"/>
        <v>1</v>
      </c>
      <c r="BE175" s="858">
        <f t="shared" si="2"/>
        <v>0.99518154331244846</v>
      </c>
      <c r="BF175" s="858">
        <f t="shared" si="2"/>
        <v>0.98803684517810852</v>
      </c>
      <c r="BG175" s="858"/>
      <c r="BU175" s="12"/>
    </row>
    <row r="176" spans="2:73">
      <c r="B176" s="854" t="s">
        <v>208</v>
      </c>
      <c r="C176" s="854" t="s">
        <v>1017</v>
      </c>
      <c r="D176" s="854" t="s">
        <v>113</v>
      </c>
      <c r="E176" s="854" t="s">
        <v>1018</v>
      </c>
      <c r="F176" s="854" t="s">
        <v>29</v>
      </c>
      <c r="G176" s="854"/>
      <c r="H176" s="854">
        <v>2016</v>
      </c>
      <c r="I176" s="630" t="s">
        <v>569</v>
      </c>
      <c r="J176" s="630" t="s">
        <v>574</v>
      </c>
      <c r="K176" s="50"/>
      <c r="L176" s="855"/>
      <c r="M176" s="856"/>
      <c r="N176" s="856"/>
      <c r="O176" s="856"/>
      <c r="P176" s="856">
        <v>0</v>
      </c>
      <c r="Q176" s="856">
        <v>2</v>
      </c>
      <c r="R176" s="856">
        <v>2</v>
      </c>
      <c r="S176" s="856">
        <v>2</v>
      </c>
      <c r="T176" s="856">
        <v>2</v>
      </c>
      <c r="U176" s="856">
        <v>2</v>
      </c>
      <c r="V176" s="856">
        <v>2</v>
      </c>
      <c r="W176" s="856">
        <v>2</v>
      </c>
      <c r="X176" s="856">
        <v>2</v>
      </c>
      <c r="Y176" s="856">
        <v>2</v>
      </c>
      <c r="Z176" s="856">
        <v>2</v>
      </c>
      <c r="AA176" s="856">
        <v>2</v>
      </c>
      <c r="AB176" s="856">
        <v>2</v>
      </c>
      <c r="AC176" s="856">
        <v>2</v>
      </c>
      <c r="AD176" s="856">
        <v>2</v>
      </c>
      <c r="AE176" s="856">
        <v>2</v>
      </c>
      <c r="AF176" s="856">
        <v>2</v>
      </c>
      <c r="AG176" s="856">
        <v>1</v>
      </c>
      <c r="AH176" s="856"/>
      <c r="AI176" s="856"/>
      <c r="AJ176" s="856"/>
      <c r="AK176" s="856"/>
      <c r="AL176" s="856"/>
      <c r="AM176" s="856"/>
      <c r="AN176" s="856"/>
      <c r="AO176" s="857"/>
      <c r="AP176" s="50"/>
      <c r="AQ176" s="855"/>
      <c r="AR176" s="856"/>
      <c r="AS176" s="856"/>
      <c r="AT176" s="856"/>
      <c r="AU176" s="856"/>
      <c r="AV176" s="856">
        <v>29546</v>
      </c>
      <c r="AW176" s="856">
        <v>29546</v>
      </c>
      <c r="AX176" s="856">
        <v>29546</v>
      </c>
      <c r="AY176" s="856">
        <v>29546</v>
      </c>
      <c r="AZ176" s="856">
        <v>29546</v>
      </c>
      <c r="BA176" s="856">
        <v>29546</v>
      </c>
      <c r="BB176" s="856">
        <v>29546</v>
      </c>
      <c r="BC176" s="856">
        <v>29544</v>
      </c>
      <c r="BD176" s="856">
        <v>29544</v>
      </c>
      <c r="BE176" s="856">
        <v>29587</v>
      </c>
      <c r="BF176" s="856">
        <v>29611</v>
      </c>
      <c r="BG176" s="856">
        <v>29642</v>
      </c>
      <c r="BH176" s="856">
        <v>29642</v>
      </c>
      <c r="BI176" s="856">
        <v>29565</v>
      </c>
      <c r="BJ176" s="856">
        <v>25598</v>
      </c>
      <c r="BK176" s="856">
        <v>25598</v>
      </c>
      <c r="BL176" s="856">
        <v>10548</v>
      </c>
      <c r="BM176" s="856">
        <v>0</v>
      </c>
      <c r="BN176" s="856"/>
      <c r="BO176" s="856"/>
      <c r="BP176" s="856"/>
      <c r="BQ176" s="856"/>
      <c r="BR176" s="856"/>
      <c r="BS176" s="856"/>
      <c r="BT176" s="857"/>
      <c r="BU176" s="12"/>
    </row>
    <row r="177" spans="2:73">
      <c r="I177" s="12"/>
      <c r="J177" s="12"/>
      <c r="K177" s="12"/>
      <c r="AW177" s="858">
        <f t="shared" ref="AW177:BF177" si="3">AW176/AV176</f>
        <v>1</v>
      </c>
      <c r="AX177" s="858">
        <f t="shared" si="3"/>
        <v>1</v>
      </c>
      <c r="AY177" s="858">
        <f t="shared" si="3"/>
        <v>1</v>
      </c>
      <c r="AZ177" s="858">
        <f t="shared" si="3"/>
        <v>1</v>
      </c>
      <c r="BA177" s="858">
        <f t="shared" si="3"/>
        <v>1</v>
      </c>
      <c r="BB177" s="858">
        <f t="shared" si="3"/>
        <v>1</v>
      </c>
      <c r="BC177" s="858">
        <f t="shared" si="3"/>
        <v>0.99993230894198881</v>
      </c>
      <c r="BD177" s="858">
        <f t="shared" si="3"/>
        <v>1</v>
      </c>
      <c r="BE177" s="858">
        <f t="shared" si="3"/>
        <v>1.0014554562686162</v>
      </c>
      <c r="BF177" s="858">
        <f t="shared" si="3"/>
        <v>1.0008111670666171</v>
      </c>
      <c r="BG177" s="858"/>
      <c r="BU177" s="12"/>
    </row>
    <row r="178" spans="2:73">
      <c r="B178" s="854" t="s">
        <v>208</v>
      </c>
      <c r="C178" s="854" t="s">
        <v>1017</v>
      </c>
      <c r="D178" s="854" t="s">
        <v>113</v>
      </c>
      <c r="E178" s="854" t="s">
        <v>1018</v>
      </c>
      <c r="F178" s="854" t="s">
        <v>29</v>
      </c>
      <c r="G178" s="854"/>
      <c r="H178" s="854">
        <v>2017</v>
      </c>
      <c r="I178" s="630" t="s">
        <v>569</v>
      </c>
      <c r="J178" s="630" t="s">
        <v>581</v>
      </c>
      <c r="K178" s="50"/>
      <c r="L178" s="855"/>
      <c r="M178" s="856"/>
      <c r="N178" s="856"/>
      <c r="O178" s="856"/>
      <c r="P178" s="856">
        <v>0</v>
      </c>
      <c r="Q178" s="856">
        <v>0</v>
      </c>
      <c r="R178" s="856">
        <v>25</v>
      </c>
      <c r="S178" s="856">
        <v>20</v>
      </c>
      <c r="T178" s="856">
        <v>20</v>
      </c>
      <c r="U178" s="856">
        <v>20</v>
      </c>
      <c r="V178" s="856">
        <v>20</v>
      </c>
      <c r="W178" s="856">
        <v>20</v>
      </c>
      <c r="X178" s="856">
        <v>20</v>
      </c>
      <c r="Y178" s="856">
        <v>20</v>
      </c>
      <c r="Z178" s="856">
        <v>20</v>
      </c>
      <c r="AA178" s="856">
        <v>20</v>
      </c>
      <c r="AB178" s="856">
        <v>19</v>
      </c>
      <c r="AC178" s="856">
        <v>19</v>
      </c>
      <c r="AD178" s="856">
        <v>19</v>
      </c>
      <c r="AE178" s="856">
        <v>19</v>
      </c>
      <c r="AF178" s="856">
        <v>16</v>
      </c>
      <c r="AG178" s="856">
        <v>16</v>
      </c>
      <c r="AH178" s="856">
        <v>2</v>
      </c>
      <c r="AI178" s="856">
        <v>0</v>
      </c>
      <c r="AJ178" s="856">
        <v>0</v>
      </c>
      <c r="AK178" s="856">
        <v>0</v>
      </c>
      <c r="AL178" s="856">
        <v>0</v>
      </c>
      <c r="AM178" s="856">
        <v>0</v>
      </c>
      <c r="AN178" s="856"/>
      <c r="AO178" s="857"/>
      <c r="AP178" s="50"/>
      <c r="AQ178" s="855"/>
      <c r="AR178" s="856"/>
      <c r="AS178" s="856"/>
      <c r="AT178" s="856"/>
      <c r="AU178" s="856">
        <v>0</v>
      </c>
      <c r="AV178" s="856"/>
      <c r="AW178" s="856">
        <v>353831</v>
      </c>
      <c r="AX178" s="856">
        <v>284786</v>
      </c>
      <c r="AY178" s="856">
        <v>284786</v>
      </c>
      <c r="AZ178" s="856">
        <v>284786</v>
      </c>
      <c r="BA178" s="856">
        <v>284786</v>
      </c>
      <c r="BB178" s="856">
        <v>284786</v>
      </c>
      <c r="BC178" s="856">
        <v>284786</v>
      </c>
      <c r="BD178" s="856">
        <v>284784</v>
      </c>
      <c r="BE178" s="856">
        <v>284784</v>
      </c>
      <c r="BF178" s="856">
        <v>284077</v>
      </c>
      <c r="BG178" s="856">
        <v>278088</v>
      </c>
      <c r="BH178" s="856">
        <v>278045</v>
      </c>
      <c r="BI178" s="856">
        <v>278045</v>
      </c>
      <c r="BJ178" s="856">
        <v>278023</v>
      </c>
      <c r="BK178" s="856">
        <v>235967</v>
      </c>
      <c r="BL178" s="856">
        <v>235967</v>
      </c>
      <c r="BM178" s="856">
        <v>27920</v>
      </c>
      <c r="BN178" s="856">
        <v>0</v>
      </c>
      <c r="BO178" s="856">
        <v>0</v>
      </c>
      <c r="BP178" s="856">
        <v>0</v>
      </c>
      <c r="BQ178" s="856"/>
      <c r="BR178" s="856"/>
      <c r="BS178" s="856"/>
      <c r="BT178" s="857"/>
      <c r="BU178" s="12"/>
    </row>
    <row r="179" spans="2:73">
      <c r="I179" s="12"/>
      <c r="J179" s="12"/>
      <c r="K179" s="12"/>
      <c r="AX179" s="858">
        <f t="shared" ref="AX179:BF179" si="4">AX178/AW178</f>
        <v>0.80486446919574595</v>
      </c>
      <c r="AY179" s="858">
        <f t="shared" si="4"/>
        <v>1</v>
      </c>
      <c r="AZ179" s="858">
        <f t="shared" si="4"/>
        <v>1</v>
      </c>
      <c r="BA179" s="858">
        <f t="shared" si="4"/>
        <v>1</v>
      </c>
      <c r="BB179" s="858">
        <f t="shared" si="4"/>
        <v>1</v>
      </c>
      <c r="BC179" s="858">
        <f t="shared" si="4"/>
        <v>1</v>
      </c>
      <c r="BD179" s="858">
        <f t="shared" si="4"/>
        <v>0.99999297718286717</v>
      </c>
      <c r="BE179" s="858">
        <f t="shared" si="4"/>
        <v>1</v>
      </c>
      <c r="BF179" s="858">
        <f t="shared" si="4"/>
        <v>0.99751741670880389</v>
      </c>
      <c r="BG179" s="858"/>
      <c r="BU179" s="12"/>
    </row>
    <row r="180" spans="2:73">
      <c r="B180" s="854" t="s">
        <v>208</v>
      </c>
      <c r="C180" s="854" t="s">
        <v>1017</v>
      </c>
      <c r="D180" s="854" t="s">
        <v>113</v>
      </c>
      <c r="E180" s="854" t="s">
        <v>1018</v>
      </c>
      <c r="F180" s="854" t="s">
        <v>29</v>
      </c>
      <c r="G180" s="854"/>
      <c r="H180" s="854">
        <v>2017</v>
      </c>
      <c r="I180" s="630" t="s">
        <v>1048</v>
      </c>
      <c r="J180" s="630" t="s">
        <v>574</v>
      </c>
      <c r="K180" s="50"/>
      <c r="L180" s="855"/>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6"/>
      <c r="AI180" s="856"/>
      <c r="AJ180" s="856"/>
      <c r="AK180" s="856"/>
      <c r="AL180" s="856"/>
      <c r="AM180" s="856"/>
      <c r="AN180" s="856"/>
      <c r="AO180" s="857"/>
      <c r="AP180" s="50"/>
      <c r="AQ180" s="855"/>
      <c r="AR180" s="856"/>
      <c r="AS180" s="856"/>
      <c r="AT180" s="856"/>
      <c r="AU180" s="856"/>
      <c r="AV180" s="856"/>
      <c r="AW180" s="856">
        <v>413.13489263324323</v>
      </c>
      <c r="AX180" s="859">
        <v>410</v>
      </c>
      <c r="AY180" s="859">
        <v>410</v>
      </c>
      <c r="AZ180" s="856">
        <v>410</v>
      </c>
      <c r="BA180" s="859">
        <v>410</v>
      </c>
      <c r="BB180" s="859">
        <v>410</v>
      </c>
      <c r="BC180" s="859">
        <v>410</v>
      </c>
      <c r="BD180" s="859">
        <v>410</v>
      </c>
      <c r="BE180" s="859">
        <v>410</v>
      </c>
      <c r="BF180" s="859">
        <v>410</v>
      </c>
      <c r="BG180" s="856"/>
      <c r="BH180" s="856"/>
      <c r="BI180" s="856"/>
      <c r="BJ180" s="856"/>
      <c r="BK180" s="856"/>
      <c r="BL180" s="856"/>
      <c r="BM180" s="856"/>
      <c r="BN180" s="856"/>
      <c r="BO180" s="856"/>
      <c r="BP180" s="856"/>
      <c r="BQ180" s="856"/>
      <c r="BR180" s="856"/>
      <c r="BS180" s="856"/>
      <c r="BT180" s="857"/>
      <c r="BU180" s="12"/>
    </row>
    <row r="181" spans="2:73">
      <c r="I181" s="12"/>
      <c r="J181" s="12"/>
      <c r="K181" s="12"/>
      <c r="AX181" s="860">
        <f>AX180/AW180</f>
        <v>0.99241193932262173</v>
      </c>
      <c r="AY181" s="860">
        <f>AY180/AX180</f>
        <v>1</v>
      </c>
      <c r="AZ181" s="858">
        <f>AZ180/AY180</f>
        <v>1</v>
      </c>
      <c r="BA181" s="860">
        <f>BA180/AZ180</f>
        <v>1</v>
      </c>
      <c r="BB181" s="860">
        <f>BB180/BA180</f>
        <v>1</v>
      </c>
      <c r="BC181" s="860">
        <f t="shared" ref="BC181:BF181" si="5">BC180/BB180</f>
        <v>1</v>
      </c>
      <c r="BD181" s="860">
        <f t="shared" si="5"/>
        <v>1</v>
      </c>
      <c r="BE181" s="860">
        <f t="shared" si="5"/>
        <v>1</v>
      </c>
      <c r="BF181" s="860">
        <f t="shared" si="5"/>
        <v>1</v>
      </c>
      <c r="BU181" s="12"/>
    </row>
    <row r="182" spans="2:73">
      <c r="I182" s="12"/>
      <c r="J182" s="12"/>
      <c r="K182" s="12"/>
      <c r="BU182" s="12"/>
    </row>
    <row r="183" spans="2:73">
      <c r="I183" s="12"/>
      <c r="J183" s="12"/>
      <c r="K183" s="12"/>
      <c r="AW183" s="12">
        <v>2017</v>
      </c>
      <c r="AX183" s="12">
        <v>2018</v>
      </c>
      <c r="AY183" s="12">
        <v>2019</v>
      </c>
      <c r="AZ183" s="12">
        <v>2020</v>
      </c>
      <c r="BA183" s="12">
        <v>2021</v>
      </c>
      <c r="BB183" s="12">
        <v>2022</v>
      </c>
      <c r="BU183" s="12"/>
    </row>
    <row r="184" spans="2:73">
      <c r="B184" s="854" t="s">
        <v>208</v>
      </c>
      <c r="C184" s="854" t="s">
        <v>1017</v>
      </c>
      <c r="D184" s="854" t="s">
        <v>1043</v>
      </c>
      <c r="E184" s="854" t="s">
        <v>1018</v>
      </c>
      <c r="F184" s="854" t="s">
        <v>29</v>
      </c>
      <c r="G184" s="854"/>
      <c r="H184" s="854">
        <v>2016</v>
      </c>
      <c r="I184" s="630" t="s">
        <v>568</v>
      </c>
      <c r="J184" s="630" t="s">
        <v>581</v>
      </c>
      <c r="K184" s="50"/>
      <c r="L184" s="855"/>
      <c r="M184" s="856"/>
      <c r="N184" s="856"/>
      <c r="O184" s="856"/>
      <c r="P184" s="856"/>
      <c r="Q184" s="856">
        <v>18</v>
      </c>
      <c r="R184" s="856">
        <v>18</v>
      </c>
      <c r="S184" s="856">
        <v>18</v>
      </c>
      <c r="T184" s="856">
        <v>18</v>
      </c>
      <c r="U184" s="856">
        <v>18</v>
      </c>
      <c r="V184" s="856">
        <v>18</v>
      </c>
      <c r="W184" s="856">
        <v>18</v>
      </c>
      <c r="X184" s="856">
        <v>18</v>
      </c>
      <c r="Y184" s="856">
        <v>18</v>
      </c>
      <c r="Z184" s="856">
        <v>18</v>
      </c>
      <c r="AA184" s="856">
        <v>18</v>
      </c>
      <c r="AB184" s="856">
        <v>18</v>
      </c>
      <c r="AC184" s="856">
        <v>18</v>
      </c>
      <c r="AD184" s="856">
        <v>18</v>
      </c>
      <c r="AE184" s="856">
        <v>18</v>
      </c>
      <c r="AF184" s="856">
        <v>18</v>
      </c>
      <c r="AG184" s="856">
        <v>18</v>
      </c>
      <c r="AH184" s="856">
        <v>18</v>
      </c>
      <c r="AI184" s="856">
        <v>17</v>
      </c>
      <c r="AJ184" s="856">
        <v>0</v>
      </c>
      <c r="AK184" s="856">
        <v>0</v>
      </c>
      <c r="AL184" s="856">
        <v>0</v>
      </c>
      <c r="AM184" s="856">
        <v>0</v>
      </c>
      <c r="AN184" s="856">
        <v>0</v>
      </c>
      <c r="AO184" s="857">
        <v>0</v>
      </c>
      <c r="AP184" s="50"/>
      <c r="AQ184" s="855"/>
      <c r="AR184" s="856"/>
      <c r="AS184" s="856"/>
      <c r="AT184" s="856"/>
      <c r="AU184" s="856"/>
      <c r="AV184" s="856">
        <v>64103</v>
      </c>
      <c r="AW184" s="856">
        <v>64103</v>
      </c>
      <c r="AX184" s="856">
        <v>64103</v>
      </c>
      <c r="AY184" s="856">
        <v>64103</v>
      </c>
      <c r="AZ184" s="856">
        <v>64103</v>
      </c>
      <c r="BA184" s="856">
        <v>64103</v>
      </c>
      <c r="BB184" s="856">
        <v>64103</v>
      </c>
      <c r="BC184" s="856">
        <v>64103</v>
      </c>
      <c r="BD184" s="856">
        <v>64103</v>
      </c>
      <c r="BE184" s="856">
        <v>64103</v>
      </c>
      <c r="BF184" s="856">
        <v>64103</v>
      </c>
      <c r="BG184" s="856">
        <v>64103</v>
      </c>
      <c r="BH184" s="856">
        <v>64103</v>
      </c>
      <c r="BI184" s="856">
        <v>64103</v>
      </c>
      <c r="BJ184" s="856">
        <v>64103</v>
      </c>
      <c r="BK184" s="856">
        <v>64103</v>
      </c>
      <c r="BL184" s="856">
        <v>64103</v>
      </c>
      <c r="BM184" s="856">
        <v>64103</v>
      </c>
      <c r="BN184" s="856">
        <v>63149</v>
      </c>
      <c r="BO184" s="856">
        <v>0</v>
      </c>
      <c r="BP184" s="856">
        <v>0</v>
      </c>
      <c r="BQ184" s="856">
        <v>0</v>
      </c>
      <c r="BR184" s="856">
        <v>0</v>
      </c>
      <c r="BS184" s="856">
        <v>0</v>
      </c>
      <c r="BT184" s="857">
        <v>0</v>
      </c>
      <c r="BU184" s="12"/>
    </row>
    <row r="185" spans="2:73">
      <c r="I185"/>
      <c r="J185"/>
      <c r="K185" s="12"/>
      <c r="AW185" s="858">
        <f t="shared" ref="AW185:BF185" si="6">AW184/AV184</f>
        <v>1</v>
      </c>
      <c r="AX185" s="858">
        <f t="shared" si="6"/>
        <v>1</v>
      </c>
      <c r="AY185" s="858">
        <f t="shared" si="6"/>
        <v>1</v>
      </c>
      <c r="AZ185" s="858">
        <f t="shared" si="6"/>
        <v>1</v>
      </c>
      <c r="BA185" s="858">
        <f t="shared" si="6"/>
        <v>1</v>
      </c>
      <c r="BB185" s="858">
        <f t="shared" si="6"/>
        <v>1</v>
      </c>
      <c r="BC185" s="858">
        <f t="shared" si="6"/>
        <v>1</v>
      </c>
      <c r="BD185" s="858">
        <f t="shared" si="6"/>
        <v>1</v>
      </c>
      <c r="BE185" s="858">
        <f t="shared" si="6"/>
        <v>1</v>
      </c>
      <c r="BF185" s="858">
        <f t="shared" si="6"/>
        <v>1</v>
      </c>
      <c r="BG185" s="858"/>
      <c r="BU185" s="12"/>
    </row>
    <row r="186" spans="2:73">
      <c r="B186" s="854" t="s">
        <v>208</v>
      </c>
      <c r="C186" s="854" t="s">
        <v>1020</v>
      </c>
      <c r="D186" s="854" t="s">
        <v>1043</v>
      </c>
      <c r="E186" s="854" t="s">
        <v>1018</v>
      </c>
      <c r="F186" s="854" t="s">
        <v>29</v>
      </c>
      <c r="G186" s="854"/>
      <c r="H186" s="854">
        <v>2016</v>
      </c>
      <c r="I186" s="630" t="s">
        <v>569</v>
      </c>
      <c r="J186" s="630" t="s">
        <v>574</v>
      </c>
      <c r="K186" s="50"/>
      <c r="L186" s="855"/>
      <c r="M186" s="856"/>
      <c r="N186" s="856"/>
      <c r="O186" s="856"/>
      <c r="P186" s="856">
        <v>0</v>
      </c>
      <c r="Q186" s="856">
        <v>0</v>
      </c>
      <c r="R186" s="856">
        <v>0</v>
      </c>
      <c r="S186" s="856">
        <v>0</v>
      </c>
      <c r="T186" s="856">
        <v>0</v>
      </c>
      <c r="U186" s="856">
        <v>0</v>
      </c>
      <c r="V186" s="856">
        <v>0</v>
      </c>
      <c r="W186" s="856">
        <v>0</v>
      </c>
      <c r="X186" s="856">
        <v>0</v>
      </c>
      <c r="Y186" s="856">
        <v>0</v>
      </c>
      <c r="Z186" s="856">
        <v>0</v>
      </c>
      <c r="AA186" s="856">
        <v>0</v>
      </c>
      <c r="AB186" s="856">
        <v>0</v>
      </c>
      <c r="AC186" s="856">
        <v>0</v>
      </c>
      <c r="AD186" s="856">
        <v>0</v>
      </c>
      <c r="AE186" s="856">
        <v>0</v>
      </c>
      <c r="AF186" s="856">
        <v>0</v>
      </c>
      <c r="AG186" s="856">
        <v>0</v>
      </c>
      <c r="AH186" s="856"/>
      <c r="AI186" s="856"/>
      <c r="AJ186" s="856"/>
      <c r="AK186" s="856"/>
      <c r="AL186" s="856"/>
      <c r="AM186" s="856"/>
      <c r="AN186" s="856"/>
      <c r="AO186" s="857"/>
      <c r="AP186" s="50"/>
      <c r="AQ186" s="855"/>
      <c r="AR186" s="856"/>
      <c r="AS186" s="856"/>
      <c r="AT186" s="856"/>
      <c r="AU186" s="856"/>
      <c r="AV186" s="856">
        <v>32</v>
      </c>
      <c r="AW186" s="856">
        <v>32</v>
      </c>
      <c r="AX186" s="856">
        <v>32</v>
      </c>
      <c r="AY186" s="856">
        <v>32</v>
      </c>
      <c r="AZ186" s="856">
        <v>32</v>
      </c>
      <c r="BA186" s="856">
        <v>32</v>
      </c>
      <c r="BB186" s="856">
        <v>32</v>
      </c>
      <c r="BC186" s="856">
        <v>32</v>
      </c>
      <c r="BD186" s="856">
        <v>32</v>
      </c>
      <c r="BE186" s="856">
        <v>32</v>
      </c>
      <c r="BF186" s="856">
        <v>32</v>
      </c>
      <c r="BG186" s="856">
        <v>32</v>
      </c>
      <c r="BH186" s="856">
        <v>32</v>
      </c>
      <c r="BI186" s="856">
        <v>32</v>
      </c>
      <c r="BJ186" s="856">
        <v>32</v>
      </c>
      <c r="BK186" s="856">
        <v>32</v>
      </c>
      <c r="BL186" s="856">
        <v>32</v>
      </c>
      <c r="BM186" s="856">
        <v>32</v>
      </c>
      <c r="BN186" s="856"/>
      <c r="BO186" s="856"/>
      <c r="BP186" s="856"/>
      <c r="BQ186" s="856"/>
      <c r="BR186" s="856"/>
      <c r="BS186" s="856"/>
      <c r="BT186" s="857"/>
      <c r="BU186" s="12"/>
    </row>
    <row r="187" spans="2:73">
      <c r="I187" s="12"/>
      <c r="J187" s="12"/>
      <c r="K187" s="12"/>
      <c r="AW187" s="858">
        <f t="shared" ref="AW187:BF187" si="7">AW186/AV186</f>
        <v>1</v>
      </c>
      <c r="AX187" s="858">
        <f t="shared" si="7"/>
        <v>1</v>
      </c>
      <c r="AY187" s="858">
        <f t="shared" si="7"/>
        <v>1</v>
      </c>
      <c r="AZ187" s="858">
        <f t="shared" si="7"/>
        <v>1</v>
      </c>
      <c r="BA187" s="858">
        <f t="shared" si="7"/>
        <v>1</v>
      </c>
      <c r="BB187" s="858">
        <f t="shared" si="7"/>
        <v>1</v>
      </c>
      <c r="BC187" s="858">
        <f t="shared" si="7"/>
        <v>1</v>
      </c>
      <c r="BD187" s="858">
        <f t="shared" si="7"/>
        <v>1</v>
      </c>
      <c r="BE187" s="858">
        <f t="shared" si="7"/>
        <v>1</v>
      </c>
      <c r="BF187" s="858">
        <f t="shared" si="7"/>
        <v>1</v>
      </c>
      <c r="BG187" s="858"/>
      <c r="BU187" s="12"/>
    </row>
    <row r="188" spans="2:73">
      <c r="B188" s="854" t="s">
        <v>208</v>
      </c>
      <c r="C188" s="854" t="s">
        <v>1020</v>
      </c>
      <c r="D188" s="854" t="s">
        <v>1043</v>
      </c>
      <c r="E188" s="854" t="s">
        <v>1018</v>
      </c>
      <c r="F188" s="854" t="s">
        <v>29</v>
      </c>
      <c r="G188" s="854"/>
      <c r="H188" s="854">
        <v>2017</v>
      </c>
      <c r="I188" s="630" t="s">
        <v>569</v>
      </c>
      <c r="J188" s="630" t="s">
        <v>581</v>
      </c>
      <c r="K188" s="50"/>
      <c r="L188" s="855"/>
      <c r="M188" s="856"/>
      <c r="N188" s="856"/>
      <c r="O188" s="856"/>
      <c r="P188" s="856">
        <v>0</v>
      </c>
      <c r="Q188" s="856">
        <v>0</v>
      </c>
      <c r="R188" s="856">
        <v>25</v>
      </c>
      <c r="S188" s="856">
        <v>25</v>
      </c>
      <c r="T188" s="856">
        <v>25</v>
      </c>
      <c r="U188" s="856">
        <v>25</v>
      </c>
      <c r="V188" s="856">
        <v>25</v>
      </c>
      <c r="W188" s="856">
        <v>25</v>
      </c>
      <c r="X188" s="856">
        <v>25</v>
      </c>
      <c r="Y188" s="856">
        <v>25</v>
      </c>
      <c r="Z188" s="856">
        <v>25</v>
      </c>
      <c r="AA188" s="856">
        <v>25</v>
      </c>
      <c r="AB188" s="856">
        <v>25</v>
      </c>
      <c r="AC188" s="856">
        <v>25</v>
      </c>
      <c r="AD188" s="856">
        <v>25</v>
      </c>
      <c r="AE188" s="856">
        <v>25</v>
      </c>
      <c r="AF188" s="856">
        <v>25</v>
      </c>
      <c r="AG188" s="856">
        <v>25</v>
      </c>
      <c r="AH188" s="856">
        <v>25</v>
      </c>
      <c r="AI188" s="856">
        <v>25</v>
      </c>
      <c r="AJ188" s="856">
        <v>24</v>
      </c>
      <c r="AK188" s="856">
        <v>0</v>
      </c>
      <c r="AL188" s="856">
        <v>0</v>
      </c>
      <c r="AM188" s="856">
        <v>0</v>
      </c>
      <c r="AN188" s="856"/>
      <c r="AO188" s="857"/>
      <c r="AP188" s="50"/>
      <c r="AQ188" s="855"/>
      <c r="AR188" s="856"/>
      <c r="AS188" s="856"/>
      <c r="AT188" s="856"/>
      <c r="AU188" s="856">
        <v>0</v>
      </c>
      <c r="AV188" s="856">
        <v>0</v>
      </c>
      <c r="AW188" s="856">
        <v>92992</v>
      </c>
      <c r="AX188" s="856">
        <v>92992</v>
      </c>
      <c r="AY188" s="856">
        <v>92992</v>
      </c>
      <c r="AZ188" s="856">
        <v>92992</v>
      </c>
      <c r="BA188" s="856">
        <v>92992</v>
      </c>
      <c r="BB188" s="856">
        <v>92992</v>
      </c>
      <c r="BC188" s="856">
        <v>92992</v>
      </c>
      <c r="BD188" s="856">
        <v>92992</v>
      </c>
      <c r="BE188" s="856">
        <v>92992</v>
      </c>
      <c r="BF188" s="856">
        <v>92992</v>
      </c>
      <c r="BG188" s="856">
        <v>92992</v>
      </c>
      <c r="BH188" s="856">
        <v>92992</v>
      </c>
      <c r="BI188" s="856">
        <v>92992</v>
      </c>
      <c r="BJ188" s="856">
        <v>92992</v>
      </c>
      <c r="BK188" s="856">
        <v>92992</v>
      </c>
      <c r="BL188" s="856">
        <v>92992</v>
      </c>
      <c r="BM188" s="856">
        <v>92992</v>
      </c>
      <c r="BN188" s="856">
        <v>92992</v>
      </c>
      <c r="BO188" s="856">
        <v>87685</v>
      </c>
      <c r="BP188" s="856">
        <v>0</v>
      </c>
      <c r="BQ188" s="856"/>
      <c r="BR188" s="856"/>
      <c r="BS188" s="856"/>
      <c r="BT188" s="857"/>
      <c r="BU188" s="12"/>
    </row>
    <row r="189" spans="2:73">
      <c r="I189" s="12"/>
      <c r="J189" s="12"/>
      <c r="K189" s="12"/>
      <c r="AW189" s="858"/>
      <c r="AX189" s="858">
        <f t="shared" ref="AX189:BF189" si="8">AX188/AW188</f>
        <v>1</v>
      </c>
      <c r="AY189" s="858">
        <f t="shared" si="8"/>
        <v>1</v>
      </c>
      <c r="AZ189" s="858">
        <f t="shared" si="8"/>
        <v>1</v>
      </c>
      <c r="BA189" s="858">
        <f t="shared" si="8"/>
        <v>1</v>
      </c>
      <c r="BB189" s="858">
        <f t="shared" si="8"/>
        <v>1</v>
      </c>
      <c r="BC189" s="858">
        <f t="shared" si="8"/>
        <v>1</v>
      </c>
      <c r="BD189" s="858">
        <f t="shared" si="8"/>
        <v>1</v>
      </c>
      <c r="BE189" s="858">
        <f t="shared" si="8"/>
        <v>1</v>
      </c>
      <c r="BF189" s="858">
        <f t="shared" si="8"/>
        <v>1</v>
      </c>
      <c r="BG189" s="858"/>
      <c r="BU189" s="12"/>
    </row>
    <row r="190" spans="2:73">
      <c r="B190" s="854" t="s">
        <v>208</v>
      </c>
      <c r="C190" s="854" t="s">
        <v>1017</v>
      </c>
      <c r="D190" s="854" t="s">
        <v>114</v>
      </c>
      <c r="E190" s="854" t="s">
        <v>1018</v>
      </c>
      <c r="F190" s="854" t="s">
        <v>29</v>
      </c>
      <c r="G190" s="854"/>
      <c r="H190" s="854">
        <v>2017</v>
      </c>
      <c r="I190" s="630" t="s">
        <v>1048</v>
      </c>
      <c r="J190" s="630" t="s">
        <v>574</v>
      </c>
      <c r="K190" s="50"/>
      <c r="L190" s="855"/>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7"/>
      <c r="AP190" s="50"/>
      <c r="AQ190" s="855"/>
      <c r="AR190" s="856"/>
      <c r="AS190" s="856"/>
      <c r="AT190" s="856"/>
      <c r="AU190" s="856"/>
      <c r="AV190" s="856"/>
      <c r="AW190" s="856">
        <v>8680.6872550758999</v>
      </c>
      <c r="AX190" s="859">
        <v>8680.6872550758999</v>
      </c>
      <c r="AY190" s="859">
        <v>8680.6872550758999</v>
      </c>
      <c r="AZ190" s="856">
        <v>8680.6872550758999</v>
      </c>
      <c r="BA190" s="859">
        <v>8680.6872550758999</v>
      </c>
      <c r="BB190" s="859">
        <v>8680.6872550758999</v>
      </c>
      <c r="BC190" s="859">
        <v>8680.6872550758999</v>
      </c>
      <c r="BD190" s="859">
        <v>8680.6872550758999</v>
      </c>
      <c r="BE190" s="859">
        <v>8680.6872550758999</v>
      </c>
      <c r="BF190" s="859">
        <v>8680.6872550758999</v>
      </c>
      <c r="BG190" s="856"/>
      <c r="BH190" s="856"/>
      <c r="BI190" s="856"/>
      <c r="BJ190" s="856"/>
      <c r="BK190" s="856"/>
      <c r="BL190" s="856"/>
      <c r="BM190" s="856"/>
      <c r="BN190" s="856"/>
      <c r="BO190" s="856"/>
      <c r="BP190" s="856"/>
      <c r="BQ190" s="856"/>
      <c r="BR190" s="856"/>
      <c r="BS190" s="856"/>
      <c r="BT190" s="857"/>
      <c r="BU190" s="12"/>
    </row>
    <row r="191" spans="2:73">
      <c r="I191" s="12"/>
      <c r="J191" s="12"/>
      <c r="K191" s="12"/>
      <c r="AX191" s="860">
        <f>AX190/AW190</f>
        <v>1</v>
      </c>
      <c r="AY191" s="860">
        <f>AY190/AX190</f>
        <v>1</v>
      </c>
      <c r="AZ191" s="858">
        <f>AZ190/AY190</f>
        <v>1</v>
      </c>
      <c r="BA191" s="860">
        <f>BA190/AZ190</f>
        <v>1</v>
      </c>
      <c r="BB191" s="860">
        <f>BB190/BA190</f>
        <v>1</v>
      </c>
      <c r="BC191" s="860">
        <f t="shared" ref="BC191:BF191" si="9">BC190/BB190</f>
        <v>1</v>
      </c>
      <c r="BD191" s="860">
        <f t="shared" si="9"/>
        <v>1</v>
      </c>
      <c r="BE191" s="860">
        <f t="shared" si="9"/>
        <v>1</v>
      </c>
      <c r="BF191" s="860">
        <f t="shared" si="9"/>
        <v>1</v>
      </c>
      <c r="BU191" s="12"/>
    </row>
    <row r="192" spans="2:73">
      <c r="I192" s="12"/>
      <c r="J192" s="12"/>
      <c r="K192" s="12"/>
      <c r="BU192" s="12"/>
    </row>
    <row r="193" spans="2:73">
      <c r="B193" s="854" t="s">
        <v>208</v>
      </c>
      <c r="C193" s="854" t="s">
        <v>1027</v>
      </c>
      <c r="D193" s="854" t="s">
        <v>14</v>
      </c>
      <c r="E193" s="854" t="s">
        <v>1018</v>
      </c>
      <c r="F193" s="854" t="s">
        <v>29</v>
      </c>
      <c r="G193" s="854" t="s">
        <v>1019</v>
      </c>
      <c r="H193" s="854">
        <v>2013</v>
      </c>
      <c r="I193" s="630" t="s">
        <v>566</v>
      </c>
      <c r="J193" s="630" t="s">
        <v>574</v>
      </c>
      <c r="K193" s="50"/>
      <c r="L193" s="861">
        <v>0</v>
      </c>
      <c r="M193" s="862">
        <v>0</v>
      </c>
      <c r="N193" s="862">
        <v>0.87983257500000001</v>
      </c>
      <c r="O193" s="862">
        <v>0.87784564300000001</v>
      </c>
      <c r="P193" s="862">
        <v>0.87766501200000002</v>
      </c>
      <c r="Q193" s="862">
        <v>0.863496971</v>
      </c>
      <c r="R193" s="862">
        <v>0.85713547099999998</v>
      </c>
      <c r="S193" s="862">
        <v>0.85077397099999996</v>
      </c>
      <c r="T193" s="862">
        <v>0.84256638900000003</v>
      </c>
      <c r="U193" s="862">
        <v>0.84256638900000003</v>
      </c>
      <c r="V193" s="862">
        <v>0.77824280599999995</v>
      </c>
      <c r="W193" s="862">
        <v>0.77824280599999995</v>
      </c>
      <c r="X193" s="862">
        <v>0.73292095999999995</v>
      </c>
      <c r="Y193" s="862">
        <v>0.73292095999999995</v>
      </c>
      <c r="Z193" s="862">
        <v>0.59720002100000003</v>
      </c>
      <c r="AA193" s="862">
        <v>0.59720002100000003</v>
      </c>
      <c r="AB193" s="862">
        <v>4.1399999999999999E-2</v>
      </c>
      <c r="AC193" s="862">
        <v>0</v>
      </c>
      <c r="AD193" s="862">
        <v>0</v>
      </c>
      <c r="AE193" s="862">
        <v>0</v>
      </c>
      <c r="AF193" s="862">
        <v>0</v>
      </c>
      <c r="AG193" s="862">
        <v>0</v>
      </c>
      <c r="AH193" s="862">
        <v>0</v>
      </c>
      <c r="AI193" s="862">
        <v>0</v>
      </c>
      <c r="AJ193" s="862">
        <v>0</v>
      </c>
      <c r="AK193" s="862">
        <v>0</v>
      </c>
      <c r="AL193" s="862">
        <v>0</v>
      </c>
      <c r="AM193" s="862">
        <v>0</v>
      </c>
      <c r="AN193" s="862">
        <v>0</v>
      </c>
      <c r="AO193" s="863">
        <v>0</v>
      </c>
      <c r="AP193" s="50"/>
      <c r="AQ193" s="861">
        <v>0</v>
      </c>
      <c r="AR193" s="862">
        <v>0</v>
      </c>
      <c r="AS193" s="862">
        <v>7997.6251220000004</v>
      </c>
      <c r="AT193" s="862">
        <v>7958.9322359999996</v>
      </c>
      <c r="AU193" s="862">
        <v>7955.4147030000004</v>
      </c>
      <c r="AV193" s="862">
        <v>7683.4169009999996</v>
      </c>
      <c r="AW193" s="862">
        <v>7561.4881590000005</v>
      </c>
      <c r="AX193" s="862">
        <v>7439.5593950000002</v>
      </c>
      <c r="AY193" s="862">
        <v>7282.1078109999999</v>
      </c>
      <c r="AZ193" s="862">
        <v>6972.2296980000001</v>
      </c>
      <c r="BA193" s="862">
        <v>5738.0274429999999</v>
      </c>
      <c r="BB193" s="862">
        <v>5738.0274429999999</v>
      </c>
      <c r="BC193" s="862">
        <v>5364.1628110000001</v>
      </c>
      <c r="BD193" s="862">
        <v>5364.1628110000001</v>
      </c>
      <c r="BE193" s="862">
        <v>4913</v>
      </c>
      <c r="BF193" s="862">
        <v>4913</v>
      </c>
      <c r="BG193" s="862">
        <v>342</v>
      </c>
      <c r="BH193" s="862">
        <v>0</v>
      </c>
      <c r="BI193" s="862">
        <v>0</v>
      </c>
      <c r="BJ193" s="862">
        <v>0</v>
      </c>
      <c r="BK193" s="862">
        <v>0</v>
      </c>
      <c r="BL193" s="862">
        <v>0</v>
      </c>
      <c r="BM193" s="862">
        <v>0</v>
      </c>
      <c r="BN193" s="862">
        <v>0</v>
      </c>
      <c r="BO193" s="862">
        <v>0</v>
      </c>
      <c r="BP193" s="862">
        <v>0</v>
      </c>
      <c r="BQ193" s="862">
        <v>0</v>
      </c>
      <c r="BR193" s="862">
        <v>0</v>
      </c>
      <c r="BS193" s="862">
        <v>0</v>
      </c>
      <c r="BT193" s="863">
        <v>0</v>
      </c>
      <c r="BU193" s="12"/>
    </row>
    <row r="194" spans="2:73">
      <c r="I194"/>
      <c r="J194"/>
      <c r="K194" s="12"/>
      <c r="AV194" s="858">
        <f t="shared" ref="AV194:BF194" si="10">AV193/AU193</f>
        <v>0.96580972681443877</v>
      </c>
      <c r="AW194" s="858">
        <f t="shared" si="10"/>
        <v>0.98413092201411978</v>
      </c>
      <c r="AX194" s="858">
        <f t="shared" si="10"/>
        <v>0.98387503075636307</v>
      </c>
      <c r="AY194" s="858">
        <f t="shared" si="10"/>
        <v>0.97883589932680415</v>
      </c>
      <c r="AZ194" s="858">
        <f t="shared" si="10"/>
        <v>0.95744664580055894</v>
      </c>
      <c r="BA194" s="858">
        <f t="shared" si="10"/>
        <v>0.82298313330755102</v>
      </c>
      <c r="BB194" s="858">
        <f t="shared" si="10"/>
        <v>1</v>
      </c>
      <c r="BC194" s="858">
        <f t="shared" si="10"/>
        <v>0.93484439805946051</v>
      </c>
      <c r="BD194" s="858">
        <f t="shared" si="10"/>
        <v>1</v>
      </c>
      <c r="BE194" s="858">
        <f t="shared" si="10"/>
        <v>0.91589315483213429</v>
      </c>
      <c r="BF194" s="858">
        <f t="shared" si="10"/>
        <v>1</v>
      </c>
      <c r="BG194" s="858"/>
      <c r="BU194" s="12"/>
    </row>
    <row r="195" spans="2:73">
      <c r="B195" s="854" t="s">
        <v>208</v>
      </c>
      <c r="C195" s="854" t="s">
        <v>1027</v>
      </c>
      <c r="D195" s="854" t="s">
        <v>14</v>
      </c>
      <c r="E195" s="854" t="s">
        <v>1018</v>
      </c>
      <c r="F195" s="854" t="s">
        <v>29</v>
      </c>
      <c r="G195" s="854" t="s">
        <v>1019</v>
      </c>
      <c r="H195" s="854">
        <v>2014</v>
      </c>
      <c r="I195" s="630" t="s">
        <v>566</v>
      </c>
      <c r="J195" s="630" t="s">
        <v>581</v>
      </c>
      <c r="K195" s="50"/>
      <c r="L195" s="861">
        <v>0</v>
      </c>
      <c r="M195" s="862">
        <v>0</v>
      </c>
      <c r="N195" s="862">
        <v>0</v>
      </c>
      <c r="O195" s="862">
        <v>2.8647613789999999</v>
      </c>
      <c r="P195" s="862">
        <v>2.8636356620000001</v>
      </c>
      <c r="Q195" s="862">
        <v>2.7054003259999999</v>
      </c>
      <c r="R195" s="862">
        <v>2.6307855170000001</v>
      </c>
      <c r="S195" s="862">
        <v>2.5561707089999999</v>
      </c>
      <c r="T195" s="862">
        <v>2.5561707089999999</v>
      </c>
      <c r="U195" s="862">
        <v>2.476769563</v>
      </c>
      <c r="V195" s="862">
        <v>2.476769563</v>
      </c>
      <c r="W195" s="862">
        <v>1.7785931749999999</v>
      </c>
      <c r="X195" s="862">
        <v>1.6479931699999999</v>
      </c>
      <c r="Y195" s="862">
        <v>1.6479931699999999</v>
      </c>
      <c r="Z195" s="862">
        <v>1.6479931699999999</v>
      </c>
      <c r="AA195" s="862">
        <v>1.2187624800000001</v>
      </c>
      <c r="AB195" s="862">
        <v>1.2187624800000001</v>
      </c>
      <c r="AC195" s="862">
        <v>0.241662502</v>
      </c>
      <c r="AD195" s="862">
        <v>0.17180000200000001</v>
      </c>
      <c r="AE195" s="862">
        <v>0.17180000200000001</v>
      </c>
      <c r="AF195" s="862">
        <v>0.17180000200000001</v>
      </c>
      <c r="AG195" s="862">
        <v>0.17180000200000001</v>
      </c>
      <c r="AH195" s="862">
        <v>0.17180000200000001</v>
      </c>
      <c r="AI195" s="862">
        <v>0.17180000200000001</v>
      </c>
      <c r="AJ195" s="862">
        <v>0</v>
      </c>
      <c r="AK195" s="862">
        <v>0</v>
      </c>
      <c r="AL195" s="862">
        <v>0</v>
      </c>
      <c r="AM195" s="862">
        <v>0</v>
      </c>
      <c r="AN195" s="862">
        <v>0</v>
      </c>
      <c r="AO195" s="863">
        <v>0</v>
      </c>
      <c r="AP195" s="50"/>
      <c r="AQ195" s="861">
        <v>0</v>
      </c>
      <c r="AR195" s="862">
        <v>0</v>
      </c>
      <c r="AS195" s="862">
        <v>0</v>
      </c>
      <c r="AT195" s="862">
        <v>32836.041559999998</v>
      </c>
      <c r="AU195" s="862">
        <v>32814.11969</v>
      </c>
      <c r="AV195" s="862">
        <v>29778.510590000002</v>
      </c>
      <c r="AW195" s="862">
        <v>28348.39386</v>
      </c>
      <c r="AX195" s="862">
        <v>26918.276539999999</v>
      </c>
      <c r="AY195" s="862">
        <v>26918.276539999999</v>
      </c>
      <c r="AZ195" s="862">
        <v>25395.07086</v>
      </c>
      <c r="BA195" s="862">
        <v>25395.07086</v>
      </c>
      <c r="BB195" s="862">
        <v>12006.873809999999</v>
      </c>
      <c r="BC195" s="862">
        <v>11884.873809999999</v>
      </c>
      <c r="BD195" s="862">
        <v>11303.97134</v>
      </c>
      <c r="BE195" s="862">
        <v>11303.97134</v>
      </c>
      <c r="BF195" s="862">
        <v>9877.125</v>
      </c>
      <c r="BG195" s="862">
        <v>9877.125</v>
      </c>
      <c r="BH195" s="862">
        <v>1843.125</v>
      </c>
      <c r="BI195" s="862">
        <v>1266</v>
      </c>
      <c r="BJ195" s="862">
        <v>1266</v>
      </c>
      <c r="BK195" s="862">
        <v>1266</v>
      </c>
      <c r="BL195" s="862">
        <v>1266</v>
      </c>
      <c r="BM195" s="862">
        <v>1266</v>
      </c>
      <c r="BN195" s="862">
        <v>1266</v>
      </c>
      <c r="BO195" s="862">
        <v>0</v>
      </c>
      <c r="BP195" s="862">
        <v>0</v>
      </c>
      <c r="BQ195" s="862">
        <v>0</v>
      </c>
      <c r="BR195" s="862">
        <v>0</v>
      </c>
      <c r="BS195" s="862">
        <v>0</v>
      </c>
      <c r="BT195" s="863">
        <v>0</v>
      </c>
      <c r="BU195" s="12"/>
    </row>
    <row r="196" spans="2:73">
      <c r="I196"/>
      <c r="J196"/>
      <c r="K196" s="12"/>
      <c r="AV196" s="858">
        <f t="shared" ref="AV196:BF196" si="11">AV195/AU195</f>
        <v>0.9074907652962243</v>
      </c>
      <c r="AW196" s="858">
        <f t="shared" si="11"/>
        <v>0.95197487377087786</v>
      </c>
      <c r="AX196" s="858">
        <f t="shared" si="11"/>
        <v>0.94955208654632395</v>
      </c>
      <c r="AY196" s="858">
        <f t="shared" si="11"/>
        <v>1</v>
      </c>
      <c r="AZ196" s="858">
        <f t="shared" si="11"/>
        <v>0.94341369969446054</v>
      </c>
      <c r="BA196" s="858">
        <f t="shared" si="11"/>
        <v>1</v>
      </c>
      <c r="BB196" s="858">
        <f t="shared" si="11"/>
        <v>0.47280331983291024</v>
      </c>
      <c r="BC196" s="858">
        <f t="shared" si="11"/>
        <v>0.98983915364394093</v>
      </c>
      <c r="BD196" s="858">
        <f t="shared" si="11"/>
        <v>0.95112253783366008</v>
      </c>
      <c r="BE196" s="858">
        <f t="shared" si="11"/>
        <v>1</v>
      </c>
      <c r="BF196" s="858">
        <f t="shared" si="11"/>
        <v>0.87377477374248191</v>
      </c>
      <c r="BG196" s="858"/>
      <c r="BU196" s="12"/>
    </row>
    <row r="197" spans="2:73">
      <c r="B197" s="854" t="s">
        <v>208</v>
      </c>
      <c r="C197" s="854" t="s">
        <v>1017</v>
      </c>
      <c r="D197" s="854" t="s">
        <v>116</v>
      </c>
      <c r="E197" s="854" t="s">
        <v>1018</v>
      </c>
      <c r="F197" s="854" t="s">
        <v>29</v>
      </c>
      <c r="G197" s="854"/>
      <c r="H197" s="854">
        <v>2017</v>
      </c>
      <c r="I197" s="630" t="s">
        <v>569</v>
      </c>
      <c r="J197" s="630" t="s">
        <v>581</v>
      </c>
      <c r="K197" s="50"/>
      <c r="L197" s="855"/>
      <c r="M197" s="856"/>
      <c r="N197" s="856"/>
      <c r="O197" s="856"/>
      <c r="P197" s="856">
        <v>0</v>
      </c>
      <c r="Q197" s="856">
        <v>0</v>
      </c>
      <c r="R197" s="856">
        <v>1</v>
      </c>
      <c r="S197" s="856">
        <v>1</v>
      </c>
      <c r="T197" s="856">
        <v>1</v>
      </c>
      <c r="U197" s="856">
        <v>1</v>
      </c>
      <c r="V197" s="856">
        <v>1</v>
      </c>
      <c r="W197" s="856">
        <v>1</v>
      </c>
      <c r="X197" s="856">
        <v>1</v>
      </c>
      <c r="Y197" s="856">
        <v>1</v>
      </c>
      <c r="Z197" s="856">
        <v>1</v>
      </c>
      <c r="AA197" s="856">
        <v>1</v>
      </c>
      <c r="AB197" s="856">
        <v>0</v>
      </c>
      <c r="AC197" s="856">
        <v>0</v>
      </c>
      <c r="AD197" s="856">
        <v>0</v>
      </c>
      <c r="AE197" s="856">
        <v>0</v>
      </c>
      <c r="AF197" s="856">
        <v>0</v>
      </c>
      <c r="AG197" s="856">
        <v>0</v>
      </c>
      <c r="AH197" s="856">
        <v>0</v>
      </c>
      <c r="AI197" s="856">
        <v>0</v>
      </c>
      <c r="AJ197" s="856">
        <v>0</v>
      </c>
      <c r="AK197" s="856">
        <v>0</v>
      </c>
      <c r="AL197" s="856">
        <v>0</v>
      </c>
      <c r="AM197" s="856">
        <v>0</v>
      </c>
      <c r="AN197" s="856"/>
      <c r="AO197" s="857"/>
      <c r="AP197" s="50"/>
      <c r="AQ197" s="855"/>
      <c r="AR197" s="856"/>
      <c r="AS197" s="856"/>
      <c r="AT197" s="856"/>
      <c r="AU197" s="856">
        <v>0</v>
      </c>
      <c r="AV197" s="856">
        <v>0</v>
      </c>
      <c r="AW197" s="856">
        <v>7191</v>
      </c>
      <c r="AX197" s="856">
        <v>7191</v>
      </c>
      <c r="AY197" s="856">
        <v>7191</v>
      </c>
      <c r="AZ197" s="856">
        <v>7191</v>
      </c>
      <c r="BA197" s="856">
        <v>7191</v>
      </c>
      <c r="BB197" s="856">
        <v>7191</v>
      </c>
      <c r="BC197" s="856">
        <v>7191</v>
      </c>
      <c r="BD197" s="856">
        <v>7191</v>
      </c>
      <c r="BE197" s="856">
        <v>7191</v>
      </c>
      <c r="BF197" s="856">
        <v>7191</v>
      </c>
      <c r="BG197" s="856">
        <v>6740</v>
      </c>
      <c r="BH197" s="856">
        <v>6694</v>
      </c>
      <c r="BI197" s="856">
        <v>6694</v>
      </c>
      <c r="BJ197" s="856">
        <v>6694</v>
      </c>
      <c r="BK197" s="856">
        <v>6694</v>
      </c>
      <c r="BL197" s="856">
        <v>6694</v>
      </c>
      <c r="BM197" s="856">
        <v>6694</v>
      </c>
      <c r="BN197" s="856">
        <v>6694</v>
      </c>
      <c r="BO197" s="856">
        <v>6694</v>
      </c>
      <c r="BP197" s="856">
        <v>6694</v>
      </c>
      <c r="BQ197" s="856"/>
      <c r="BR197" s="856"/>
      <c r="BS197" s="856"/>
      <c r="BT197" s="857"/>
      <c r="BU197" s="12"/>
    </row>
    <row r="198" spans="2:73">
      <c r="I198" s="12"/>
      <c r="J198" s="12"/>
      <c r="K198" s="12"/>
      <c r="AW198" s="858"/>
      <c r="AX198" s="858">
        <f t="shared" ref="AX198:BF198" si="12">AX197/AW197</f>
        <v>1</v>
      </c>
      <c r="AY198" s="858">
        <f t="shared" si="12"/>
        <v>1</v>
      </c>
      <c r="AZ198" s="858">
        <f t="shared" si="12"/>
        <v>1</v>
      </c>
      <c r="BA198" s="858">
        <f t="shared" si="12"/>
        <v>1</v>
      </c>
      <c r="BB198" s="858">
        <f t="shared" si="12"/>
        <v>1</v>
      </c>
      <c r="BC198" s="858">
        <f t="shared" si="12"/>
        <v>1</v>
      </c>
      <c r="BD198" s="858">
        <f t="shared" si="12"/>
        <v>1</v>
      </c>
      <c r="BE198" s="858">
        <f t="shared" si="12"/>
        <v>1</v>
      </c>
      <c r="BF198" s="858">
        <f t="shared" si="12"/>
        <v>1</v>
      </c>
      <c r="BG198" s="858"/>
      <c r="BU198" s="12"/>
    </row>
    <row r="199" spans="2:73">
      <c r="B199" s="854" t="s">
        <v>208</v>
      </c>
      <c r="C199" s="854" t="s">
        <v>1017</v>
      </c>
      <c r="D199" s="854" t="s">
        <v>116</v>
      </c>
      <c r="E199" s="854" t="s">
        <v>1018</v>
      </c>
      <c r="F199" s="854" t="s">
        <v>29</v>
      </c>
      <c r="G199" s="854"/>
      <c r="H199" s="854">
        <v>2017</v>
      </c>
      <c r="I199" s="630" t="s">
        <v>1048</v>
      </c>
      <c r="J199" s="630" t="s">
        <v>574</v>
      </c>
      <c r="K199" s="50"/>
      <c r="L199" s="855"/>
      <c r="M199" s="856"/>
      <c r="N199" s="856"/>
      <c r="O199" s="856"/>
      <c r="P199" s="856"/>
      <c r="Q199" s="856"/>
      <c r="R199" s="856"/>
      <c r="S199" s="856"/>
      <c r="T199" s="856"/>
      <c r="U199" s="856"/>
      <c r="V199" s="856"/>
      <c r="W199" s="856"/>
      <c r="X199" s="856"/>
      <c r="Y199" s="856"/>
      <c r="Z199" s="856"/>
      <c r="AA199" s="856"/>
      <c r="AB199" s="856"/>
      <c r="AC199" s="856"/>
      <c r="AD199" s="856"/>
      <c r="AE199" s="856"/>
      <c r="AF199" s="856"/>
      <c r="AG199" s="856"/>
      <c r="AH199" s="856"/>
      <c r="AI199" s="856"/>
      <c r="AJ199" s="856"/>
      <c r="AK199" s="856"/>
      <c r="AL199" s="856"/>
      <c r="AM199" s="856"/>
      <c r="AN199" s="856"/>
      <c r="AO199" s="857"/>
      <c r="AP199" s="50"/>
      <c r="AQ199" s="855"/>
      <c r="AR199" s="856"/>
      <c r="AS199" s="856"/>
      <c r="AT199" s="856"/>
      <c r="AU199" s="856"/>
      <c r="AV199" s="856"/>
      <c r="AW199" s="856">
        <v>90046.258079488296</v>
      </c>
      <c r="AX199" s="859">
        <v>84643.482594718997</v>
      </c>
      <c r="AY199" s="859">
        <v>80580.595430172485</v>
      </c>
      <c r="AZ199" s="856">
        <v>76837</v>
      </c>
      <c r="BA199" s="859">
        <v>76837</v>
      </c>
      <c r="BB199" s="859">
        <v>72995</v>
      </c>
      <c r="BC199" s="859">
        <v>72995</v>
      </c>
      <c r="BD199" s="859">
        <v>72995</v>
      </c>
      <c r="BE199" s="859">
        <v>72995</v>
      </c>
      <c r="BF199" s="859">
        <v>72995</v>
      </c>
      <c r="BG199" s="856"/>
      <c r="BH199" s="856"/>
      <c r="BI199" s="856"/>
      <c r="BJ199" s="856"/>
      <c r="BK199" s="856"/>
      <c r="BL199" s="856"/>
      <c r="BM199" s="856"/>
      <c r="BN199" s="856"/>
      <c r="BO199" s="856"/>
      <c r="BP199" s="856"/>
      <c r="BQ199" s="856"/>
      <c r="BR199" s="856"/>
      <c r="BS199" s="856"/>
      <c r="BT199" s="857"/>
      <c r="BU199" s="12"/>
    </row>
    <row r="200" spans="2:73">
      <c r="I200" s="12"/>
      <c r="J200" s="12"/>
      <c r="K200" s="12"/>
      <c r="AX200" s="860">
        <f>AX199/AW199</f>
        <v>0.94</v>
      </c>
      <c r="AY200" s="860">
        <f>AY199/AX199</f>
        <v>0.95199999999999996</v>
      </c>
      <c r="AZ200" s="858">
        <f>AZ199/AY199</f>
        <v>0.95354222179437087</v>
      </c>
      <c r="BA200" s="860">
        <f t="shared" ref="BA200:BF200" si="13">BA199/AZ199</f>
        <v>1</v>
      </c>
      <c r="BB200" s="860">
        <f t="shared" si="13"/>
        <v>0.94999804781550556</v>
      </c>
      <c r="BC200" s="860">
        <f t="shared" si="13"/>
        <v>1</v>
      </c>
      <c r="BD200" s="860">
        <f t="shared" si="13"/>
        <v>1</v>
      </c>
      <c r="BE200" s="860">
        <f t="shared" si="13"/>
        <v>1</v>
      </c>
      <c r="BF200" s="860">
        <f t="shared" si="13"/>
        <v>1</v>
      </c>
      <c r="BU200" s="12"/>
    </row>
    <row r="201" spans="2:73">
      <c r="I201" s="12"/>
      <c r="J201" s="12"/>
      <c r="K201" s="12"/>
      <c r="BU201" s="12"/>
    </row>
    <row r="202" spans="2:73">
      <c r="B202" s="854" t="s">
        <v>208</v>
      </c>
      <c r="C202" s="854" t="s">
        <v>1020</v>
      </c>
      <c r="D202" s="854" t="s">
        <v>118</v>
      </c>
      <c r="E202" s="854" t="s">
        <v>1018</v>
      </c>
      <c r="F202" s="854" t="s">
        <v>1045</v>
      </c>
      <c r="G202" s="854"/>
      <c r="H202" s="854">
        <v>2016</v>
      </c>
      <c r="I202" s="630" t="s">
        <v>569</v>
      </c>
      <c r="J202" s="630" t="s">
        <v>574</v>
      </c>
      <c r="K202" s="50"/>
      <c r="L202" s="855"/>
      <c r="M202" s="856"/>
      <c r="N202" s="856"/>
      <c r="O202" s="856"/>
      <c r="P202" s="856">
        <v>0</v>
      </c>
      <c r="Q202" s="856">
        <v>4</v>
      </c>
      <c r="R202" s="856">
        <v>4</v>
      </c>
      <c r="S202" s="856">
        <v>4</v>
      </c>
      <c r="T202" s="856">
        <v>4</v>
      </c>
      <c r="U202" s="856">
        <v>4</v>
      </c>
      <c r="V202" s="856">
        <v>4</v>
      </c>
      <c r="W202" s="856">
        <v>4</v>
      </c>
      <c r="X202" s="856">
        <v>4</v>
      </c>
      <c r="Y202" s="856">
        <v>4</v>
      </c>
      <c r="Z202" s="856">
        <v>4</v>
      </c>
      <c r="AA202" s="856">
        <v>4</v>
      </c>
      <c r="AB202" s="856">
        <v>3</v>
      </c>
      <c r="AC202" s="856">
        <v>0</v>
      </c>
      <c r="AD202" s="856">
        <v>0</v>
      </c>
      <c r="AE202" s="856">
        <v>0</v>
      </c>
      <c r="AF202" s="856">
        <v>0</v>
      </c>
      <c r="AG202" s="856">
        <v>0</v>
      </c>
      <c r="AH202" s="856"/>
      <c r="AI202" s="856"/>
      <c r="AJ202" s="856"/>
      <c r="AK202" s="856"/>
      <c r="AL202" s="856"/>
      <c r="AM202" s="856"/>
      <c r="AN202" s="856"/>
      <c r="AO202" s="857"/>
      <c r="AP202" s="50"/>
      <c r="AQ202" s="855"/>
      <c r="AR202" s="856"/>
      <c r="AS202" s="856"/>
      <c r="AT202" s="856"/>
      <c r="AU202" s="856"/>
      <c r="AV202" s="856">
        <v>34755</v>
      </c>
      <c r="AW202" s="856">
        <v>37320</v>
      </c>
      <c r="AX202" s="856">
        <v>37320</v>
      </c>
      <c r="AY202" s="856">
        <v>37320</v>
      </c>
      <c r="AZ202" s="856">
        <v>37320</v>
      </c>
      <c r="BA202" s="856">
        <v>37320</v>
      </c>
      <c r="BB202" s="856">
        <v>37320</v>
      </c>
      <c r="BC202" s="856">
        <v>37320</v>
      </c>
      <c r="BD202" s="856">
        <v>37320</v>
      </c>
      <c r="BE202" s="856">
        <v>37320</v>
      </c>
      <c r="BF202" s="856">
        <v>34470</v>
      </c>
      <c r="BG202" s="856">
        <v>27785</v>
      </c>
      <c r="BH202" s="856">
        <v>0</v>
      </c>
      <c r="BI202" s="856">
        <v>0</v>
      </c>
      <c r="BJ202" s="856">
        <v>0</v>
      </c>
      <c r="BK202" s="856">
        <v>0</v>
      </c>
      <c r="BL202" s="856">
        <v>0</v>
      </c>
      <c r="BM202" s="856">
        <v>0</v>
      </c>
      <c r="BN202" s="856"/>
      <c r="BO202" s="856"/>
      <c r="BP202" s="856"/>
      <c r="BQ202" s="856"/>
      <c r="BR202" s="856"/>
      <c r="BS202" s="856"/>
      <c r="BT202" s="857"/>
      <c r="BU202" s="12"/>
    </row>
    <row r="203" spans="2:73">
      <c r="I203" s="12"/>
      <c r="J203" s="12"/>
      <c r="K203" s="12"/>
      <c r="Q203" s="12">
        <f>Q202/AV202</f>
        <v>1.1509135376204863E-4</v>
      </c>
      <c r="R203" s="858"/>
      <c r="S203" s="858"/>
      <c r="T203" s="858"/>
      <c r="U203" s="858"/>
      <c r="V203" s="858"/>
      <c r="W203" s="858"/>
      <c r="AW203" s="858">
        <f t="shared" ref="AW203:BF203" si="14">AW202/AV202</f>
        <v>1.0738023305999136</v>
      </c>
      <c r="AX203" s="858">
        <f t="shared" si="14"/>
        <v>1</v>
      </c>
      <c r="AY203" s="858">
        <f t="shared" si="14"/>
        <v>1</v>
      </c>
      <c r="AZ203" s="858">
        <f t="shared" si="14"/>
        <v>1</v>
      </c>
      <c r="BA203" s="858">
        <f t="shared" si="14"/>
        <v>1</v>
      </c>
      <c r="BB203" s="858">
        <f t="shared" si="14"/>
        <v>1</v>
      </c>
      <c r="BC203" s="858">
        <f t="shared" si="14"/>
        <v>1</v>
      </c>
      <c r="BD203" s="858">
        <f t="shared" si="14"/>
        <v>1</v>
      </c>
      <c r="BE203" s="858">
        <f t="shared" si="14"/>
        <v>1</v>
      </c>
      <c r="BF203" s="858">
        <f t="shared" si="14"/>
        <v>0.92363344051446949</v>
      </c>
      <c r="BG203" s="858"/>
      <c r="BU203" s="12"/>
    </row>
    <row r="204" spans="2:73">
      <c r="B204" s="854" t="s">
        <v>208</v>
      </c>
      <c r="C204" s="854" t="s">
        <v>1024</v>
      </c>
      <c r="D204" s="854" t="s">
        <v>118</v>
      </c>
      <c r="E204" s="854" t="s">
        <v>1018</v>
      </c>
      <c r="F204" s="854" t="s">
        <v>1022</v>
      </c>
      <c r="G204" s="854"/>
      <c r="H204" s="854">
        <v>2017</v>
      </c>
      <c r="I204" s="630" t="s">
        <v>569</v>
      </c>
      <c r="J204" s="630" t="s">
        <v>581</v>
      </c>
      <c r="K204" s="50"/>
      <c r="L204" s="855"/>
      <c r="M204" s="856"/>
      <c r="N204" s="856"/>
      <c r="O204" s="856"/>
      <c r="P204" s="856">
        <v>0</v>
      </c>
      <c r="Q204" s="856"/>
      <c r="R204" s="856">
        <v>26</v>
      </c>
      <c r="S204" s="856">
        <v>26</v>
      </c>
      <c r="T204" s="856">
        <v>26</v>
      </c>
      <c r="U204" s="856">
        <v>26</v>
      </c>
      <c r="V204" s="856">
        <v>26</v>
      </c>
      <c r="W204" s="856">
        <v>25</v>
      </c>
      <c r="X204" s="856">
        <v>25</v>
      </c>
      <c r="Y204" s="856">
        <v>25</v>
      </c>
      <c r="Z204" s="856">
        <v>25</v>
      </c>
      <c r="AA204" s="856">
        <v>25</v>
      </c>
      <c r="AB204" s="856">
        <v>25</v>
      </c>
      <c r="AC204" s="856">
        <v>25</v>
      </c>
      <c r="AD204" s="856">
        <v>17</v>
      </c>
      <c r="AE204" s="856">
        <v>16</v>
      </c>
      <c r="AF204" s="856">
        <v>3</v>
      </c>
      <c r="AG204" s="856">
        <v>0</v>
      </c>
      <c r="AH204" s="856">
        <v>0</v>
      </c>
      <c r="AI204" s="856">
        <v>0</v>
      </c>
      <c r="AJ204" s="856">
        <v>0</v>
      </c>
      <c r="AK204" s="856">
        <v>0</v>
      </c>
      <c r="AL204" s="856">
        <v>0</v>
      </c>
      <c r="AM204" s="856">
        <v>0</v>
      </c>
      <c r="AN204" s="856"/>
      <c r="AO204" s="857"/>
      <c r="AP204" s="50"/>
      <c r="AQ204" s="855"/>
      <c r="AR204" s="856"/>
      <c r="AS204" s="856"/>
      <c r="AT204" s="856"/>
      <c r="AU204" s="856">
        <v>0</v>
      </c>
      <c r="AV204" s="856">
        <v>0</v>
      </c>
      <c r="AW204" s="856">
        <v>250945</v>
      </c>
      <c r="AX204" s="856">
        <v>250945</v>
      </c>
      <c r="AY204" s="856">
        <v>250945</v>
      </c>
      <c r="AZ204" s="856">
        <v>250945</v>
      </c>
      <c r="BA204" s="856">
        <v>250945</v>
      </c>
      <c r="BB204" s="856">
        <v>244867</v>
      </c>
      <c r="BC204" s="856">
        <v>244867</v>
      </c>
      <c r="BD204" s="856">
        <v>244867</v>
      </c>
      <c r="BE204" s="856">
        <v>244867</v>
      </c>
      <c r="BF204" s="856">
        <v>244867</v>
      </c>
      <c r="BG204" s="856">
        <v>244867</v>
      </c>
      <c r="BH204" s="856">
        <v>244867</v>
      </c>
      <c r="BI204" s="856">
        <v>155905</v>
      </c>
      <c r="BJ204" s="856">
        <v>154000</v>
      </c>
      <c r="BK204" s="856">
        <v>48283</v>
      </c>
      <c r="BL204" s="856">
        <v>0</v>
      </c>
      <c r="BM204" s="856">
        <v>0</v>
      </c>
      <c r="BN204" s="856">
        <v>0</v>
      </c>
      <c r="BO204" s="856">
        <v>0</v>
      </c>
      <c r="BP204" s="856">
        <v>0</v>
      </c>
      <c r="BQ204" s="856"/>
      <c r="BR204" s="856"/>
      <c r="BS204" s="856"/>
      <c r="BT204" s="857"/>
      <c r="BU204" s="12"/>
    </row>
    <row r="205" spans="2:73">
      <c r="I205" s="12"/>
      <c r="J205" s="12"/>
      <c r="K205" s="12"/>
      <c r="R205" s="12">
        <f>R204/AW204</f>
        <v>1.036083603976967E-4</v>
      </c>
      <c r="S205" s="858"/>
      <c r="T205" s="858"/>
      <c r="U205" s="858"/>
      <c r="V205" s="858"/>
      <c r="W205" s="858"/>
      <c r="X205" s="858"/>
      <c r="AX205" s="858">
        <f t="shared" ref="AX205:BF205" si="15">AX204/AW204</f>
        <v>1</v>
      </c>
      <c r="AY205" s="858">
        <f t="shared" si="15"/>
        <v>1</v>
      </c>
      <c r="AZ205" s="858">
        <f t="shared" si="15"/>
        <v>1</v>
      </c>
      <c r="BA205" s="858">
        <f t="shared" si="15"/>
        <v>1</v>
      </c>
      <c r="BB205" s="858">
        <f t="shared" si="15"/>
        <v>0.97577955328856925</v>
      </c>
      <c r="BC205" s="858">
        <f t="shared" si="15"/>
        <v>1</v>
      </c>
      <c r="BD205" s="858">
        <f t="shared" si="15"/>
        <v>1</v>
      </c>
      <c r="BE205" s="858">
        <f t="shared" si="15"/>
        <v>1</v>
      </c>
      <c r="BF205" s="858">
        <f t="shared" si="15"/>
        <v>1</v>
      </c>
      <c r="BG205" s="858"/>
      <c r="BU205" s="12"/>
    </row>
    <row r="206" spans="2:73">
      <c r="B206" s="854" t="s">
        <v>208</v>
      </c>
      <c r="C206" s="854" t="s">
        <v>1024</v>
      </c>
      <c r="D206" s="854" t="s">
        <v>118</v>
      </c>
      <c r="E206" s="854" t="s">
        <v>1018</v>
      </c>
      <c r="F206" s="854" t="s">
        <v>1022</v>
      </c>
      <c r="G206" s="854"/>
      <c r="H206" s="854">
        <v>2017</v>
      </c>
      <c r="I206" s="630" t="s">
        <v>1048</v>
      </c>
      <c r="J206" s="630" t="s">
        <v>574</v>
      </c>
      <c r="K206" s="50"/>
      <c r="L206" s="855"/>
      <c r="M206" s="856"/>
      <c r="N206" s="856"/>
      <c r="O206" s="856"/>
      <c r="P206" s="856"/>
      <c r="Q206" s="856"/>
      <c r="R206" s="859">
        <f>AW206*0.0001</f>
        <v>7.8004046414921078</v>
      </c>
      <c r="S206" s="856">
        <f>R206</f>
        <v>7.8004046414921078</v>
      </c>
      <c r="T206" s="856">
        <f t="shared" ref="T206:AA206" si="16">S206</f>
        <v>7.8004046414921078</v>
      </c>
      <c r="U206" s="856">
        <f>T206*0.995</f>
        <v>7.7614026182846469</v>
      </c>
      <c r="V206" s="859">
        <f t="shared" si="16"/>
        <v>7.7614026182846469</v>
      </c>
      <c r="W206" s="859">
        <f t="shared" si="16"/>
        <v>7.7614026182846469</v>
      </c>
      <c r="X206" s="859">
        <f t="shared" si="16"/>
        <v>7.7614026182846469</v>
      </c>
      <c r="Y206" s="859">
        <f t="shared" si="16"/>
        <v>7.7614026182846469</v>
      </c>
      <c r="Z206" s="859">
        <f t="shared" si="16"/>
        <v>7.7614026182846469</v>
      </c>
      <c r="AA206" s="859">
        <f t="shared" si="16"/>
        <v>7.7614026182846469</v>
      </c>
      <c r="AB206" s="856"/>
      <c r="AC206" s="856"/>
      <c r="AD206" s="856"/>
      <c r="AE206" s="856"/>
      <c r="AF206" s="856"/>
      <c r="AG206" s="856"/>
      <c r="AH206" s="856"/>
      <c r="AI206" s="856"/>
      <c r="AJ206" s="856"/>
      <c r="AK206" s="856"/>
      <c r="AL206" s="856"/>
      <c r="AM206" s="856"/>
      <c r="AN206" s="856"/>
      <c r="AO206" s="857"/>
      <c r="AP206" s="50"/>
      <c r="AQ206" s="855"/>
      <c r="AR206" s="856"/>
      <c r="AS206" s="856"/>
      <c r="AT206" s="856"/>
      <c r="AU206" s="856"/>
      <c r="AV206" s="856"/>
      <c r="AW206" s="856">
        <v>78004.046414921075</v>
      </c>
      <c r="AX206" s="859">
        <v>78004.046414921075</v>
      </c>
      <c r="AY206" s="859">
        <v>78004.046414921075</v>
      </c>
      <c r="AZ206" s="856">
        <v>77618</v>
      </c>
      <c r="BA206" s="859">
        <v>77618</v>
      </c>
      <c r="BB206" s="859">
        <v>77618</v>
      </c>
      <c r="BC206" s="859">
        <v>77618</v>
      </c>
      <c r="BD206" s="859">
        <v>77618</v>
      </c>
      <c r="BE206" s="859">
        <v>77618</v>
      </c>
      <c r="BF206" s="859">
        <v>77618</v>
      </c>
      <c r="BG206" s="856"/>
      <c r="BH206" s="856"/>
      <c r="BI206" s="856"/>
      <c r="BJ206" s="856"/>
      <c r="BK206" s="856"/>
      <c r="BL206" s="856"/>
      <c r="BM206" s="856"/>
      <c r="BN206" s="856"/>
      <c r="BO206" s="856"/>
      <c r="BP206" s="856"/>
      <c r="BQ206" s="856"/>
      <c r="BR206" s="856"/>
      <c r="BS206" s="856"/>
      <c r="BT206" s="857"/>
      <c r="BU206" s="12"/>
    </row>
    <row r="207" spans="2:73">
      <c r="I207" s="12"/>
      <c r="J207" s="12"/>
      <c r="K207" s="12"/>
      <c r="S207" s="858">
        <f>S206/R206</f>
        <v>1</v>
      </c>
      <c r="T207" s="858">
        <f>T206/S206</f>
        <v>1</v>
      </c>
      <c r="U207" s="864">
        <f>U206/T206</f>
        <v>0.995</v>
      </c>
      <c r="V207" s="860">
        <f>V206/U206</f>
        <v>1</v>
      </c>
      <c r="W207" s="860">
        <f>W206/V206</f>
        <v>1</v>
      </c>
      <c r="AX207" s="860">
        <f>AX206/AW206</f>
        <v>1</v>
      </c>
      <c r="AY207" s="860">
        <f>AY206/AX206</f>
        <v>1</v>
      </c>
      <c r="AZ207" s="864">
        <f>AZ206/AY206</f>
        <v>0.99505094373094949</v>
      </c>
      <c r="BA207" s="860">
        <f>BA206/AZ206</f>
        <v>1</v>
      </c>
      <c r="BB207" s="860">
        <f>BB206/BA206</f>
        <v>1</v>
      </c>
      <c r="BC207" s="860">
        <f t="shared" ref="BC207:BF207" si="17">BC206/BB206</f>
        <v>1</v>
      </c>
      <c r="BD207" s="860">
        <f t="shared" si="17"/>
        <v>1</v>
      </c>
      <c r="BE207" s="860">
        <f t="shared" si="17"/>
        <v>1</v>
      </c>
      <c r="BF207" s="860">
        <f t="shared" si="17"/>
        <v>1</v>
      </c>
      <c r="BU207" s="12"/>
    </row>
    <row r="208" spans="2:73">
      <c r="I208" s="12"/>
      <c r="J208" s="12"/>
      <c r="K208" s="12"/>
      <c r="BU208" s="12"/>
    </row>
    <row r="209" spans="2:73">
      <c r="B209" s="854" t="s">
        <v>208</v>
      </c>
      <c r="C209" s="854" t="s">
        <v>1020</v>
      </c>
      <c r="D209" s="854" t="s">
        <v>119</v>
      </c>
      <c r="E209" s="854" t="s">
        <v>1018</v>
      </c>
      <c r="F209" s="854" t="s">
        <v>1040</v>
      </c>
      <c r="G209" s="854"/>
      <c r="H209" s="854">
        <v>2016</v>
      </c>
      <c r="I209" s="630" t="s">
        <v>568</v>
      </c>
      <c r="J209" s="630" t="s">
        <v>581</v>
      </c>
      <c r="K209" s="50"/>
      <c r="L209" s="855"/>
      <c r="M209" s="856"/>
      <c r="N209" s="856"/>
      <c r="O209" s="856"/>
      <c r="P209" s="856"/>
      <c r="Q209" s="856">
        <v>7</v>
      </c>
      <c r="R209" s="856">
        <v>7</v>
      </c>
      <c r="S209" s="856">
        <v>7</v>
      </c>
      <c r="T209" s="856">
        <v>6</v>
      </c>
      <c r="U209" s="856">
        <v>6</v>
      </c>
      <c r="V209" s="856">
        <v>5</v>
      </c>
      <c r="W209" s="856">
        <v>4</v>
      </c>
      <c r="X209" s="856">
        <v>4</v>
      </c>
      <c r="Y209" s="856">
        <v>4</v>
      </c>
      <c r="Z209" s="856">
        <v>3</v>
      </c>
      <c r="AA209" s="856">
        <v>2</v>
      </c>
      <c r="AB209" s="856">
        <v>1</v>
      </c>
      <c r="AC209" s="856">
        <v>0</v>
      </c>
      <c r="AD209" s="856">
        <v>0</v>
      </c>
      <c r="AE209" s="856">
        <v>0</v>
      </c>
      <c r="AF209" s="856">
        <v>0</v>
      </c>
      <c r="AG209" s="856">
        <v>0</v>
      </c>
      <c r="AH209" s="856">
        <v>0</v>
      </c>
      <c r="AI209" s="856">
        <v>0</v>
      </c>
      <c r="AJ209" s="856">
        <v>0</v>
      </c>
      <c r="AK209" s="856">
        <v>0</v>
      </c>
      <c r="AL209" s="856">
        <v>0</v>
      </c>
      <c r="AM209" s="856">
        <v>0</v>
      </c>
      <c r="AN209" s="856">
        <v>0</v>
      </c>
      <c r="AO209" s="857">
        <v>0</v>
      </c>
      <c r="AP209" s="50"/>
      <c r="AQ209" s="855"/>
      <c r="AR209" s="856"/>
      <c r="AS209" s="856"/>
      <c r="AT209" s="856"/>
      <c r="AU209" s="856"/>
      <c r="AV209" s="856">
        <v>34968</v>
      </c>
      <c r="AW209" s="856">
        <v>34968</v>
      </c>
      <c r="AX209" s="856">
        <v>34373</v>
      </c>
      <c r="AY209" s="856">
        <v>30951</v>
      </c>
      <c r="AZ209" s="856">
        <v>30951</v>
      </c>
      <c r="BA209" s="856">
        <v>17867</v>
      </c>
      <c r="BB209" s="856">
        <v>15822</v>
      </c>
      <c r="BC209" s="856">
        <v>15822</v>
      </c>
      <c r="BD209" s="856">
        <v>15082</v>
      </c>
      <c r="BE209" s="856">
        <v>9914</v>
      </c>
      <c r="BF209" s="856">
        <v>5883</v>
      </c>
      <c r="BG209" s="856">
        <v>2941</v>
      </c>
      <c r="BH209" s="856">
        <v>0</v>
      </c>
      <c r="BI209" s="856">
        <v>0</v>
      </c>
      <c r="BJ209" s="856">
        <v>0</v>
      </c>
      <c r="BK209" s="856">
        <v>0</v>
      </c>
      <c r="BL209" s="856">
        <v>0</v>
      </c>
      <c r="BM209" s="856">
        <v>0</v>
      </c>
      <c r="BN209" s="856">
        <v>0</v>
      </c>
      <c r="BO209" s="856">
        <v>0</v>
      </c>
      <c r="BP209" s="856">
        <v>0</v>
      </c>
      <c r="BQ209" s="856">
        <v>0</v>
      </c>
      <c r="BR209" s="856">
        <v>0</v>
      </c>
      <c r="BS209" s="856">
        <v>0</v>
      </c>
      <c r="BT209" s="857">
        <v>0</v>
      </c>
      <c r="BU209" s="12"/>
    </row>
    <row r="210" spans="2:73">
      <c r="I210" s="12"/>
      <c r="J210" s="12"/>
      <c r="K210" s="12"/>
      <c r="AW210" s="858">
        <f t="shared" ref="AW210:BF210" si="18">AW209/AV209</f>
        <v>1</v>
      </c>
      <c r="AX210" s="858">
        <f t="shared" si="18"/>
        <v>0.98298444291924048</v>
      </c>
      <c r="AY210" s="858">
        <f t="shared" si="18"/>
        <v>0.90044511680679606</v>
      </c>
      <c r="AZ210" s="858">
        <f t="shared" si="18"/>
        <v>1</v>
      </c>
      <c r="BA210" s="858">
        <f t="shared" si="18"/>
        <v>0.57726729346386219</v>
      </c>
      <c r="BB210" s="858">
        <f t="shared" si="18"/>
        <v>0.88554318016454914</v>
      </c>
      <c r="BC210" s="858">
        <f t="shared" si="18"/>
        <v>1</v>
      </c>
      <c r="BD210" s="858">
        <f t="shared" si="18"/>
        <v>0.9532296801921375</v>
      </c>
      <c r="BE210" s="858">
        <f t="shared" si="18"/>
        <v>0.65733987534809712</v>
      </c>
      <c r="BF210" s="858">
        <f t="shared" si="18"/>
        <v>0.59340326810570909</v>
      </c>
      <c r="BG210" s="858"/>
      <c r="BU210" s="12"/>
    </row>
    <row r="211" spans="2:73">
      <c r="B211" s="854" t="s">
        <v>208</v>
      </c>
      <c r="C211" s="854" t="s">
        <v>1020</v>
      </c>
      <c r="D211" s="854" t="s">
        <v>119</v>
      </c>
      <c r="E211" s="854" t="s">
        <v>1018</v>
      </c>
      <c r="F211" s="854" t="s">
        <v>1020</v>
      </c>
      <c r="G211" s="854"/>
      <c r="H211" s="854">
        <v>2016</v>
      </c>
      <c r="I211" s="630" t="s">
        <v>569</v>
      </c>
      <c r="J211" s="630" t="s">
        <v>574</v>
      </c>
      <c r="K211" s="50"/>
      <c r="L211" s="855"/>
      <c r="M211" s="856"/>
      <c r="N211" s="856"/>
      <c r="O211" s="856"/>
      <c r="P211" s="856">
        <v>0</v>
      </c>
      <c r="Q211" s="856">
        <v>2</v>
      </c>
      <c r="R211" s="856">
        <v>2</v>
      </c>
      <c r="S211" s="856">
        <v>2</v>
      </c>
      <c r="T211" s="856">
        <v>2</v>
      </c>
      <c r="U211" s="856">
        <v>2</v>
      </c>
      <c r="V211" s="856">
        <v>1</v>
      </c>
      <c r="W211" s="856">
        <v>1</v>
      </c>
      <c r="X211" s="856">
        <v>1</v>
      </c>
      <c r="Y211" s="856">
        <v>1</v>
      </c>
      <c r="Z211" s="856">
        <v>1</v>
      </c>
      <c r="AA211" s="856">
        <v>1</v>
      </c>
      <c r="AB211" s="856">
        <v>0</v>
      </c>
      <c r="AC211" s="856">
        <v>0</v>
      </c>
      <c r="AD211" s="856">
        <v>0</v>
      </c>
      <c r="AE211" s="856">
        <v>0</v>
      </c>
      <c r="AF211" s="856">
        <v>0</v>
      </c>
      <c r="AG211" s="856">
        <v>0</v>
      </c>
      <c r="AH211" s="856"/>
      <c r="AI211" s="856"/>
      <c r="AJ211" s="856"/>
      <c r="AK211" s="856"/>
      <c r="AL211" s="856"/>
      <c r="AM211" s="856"/>
      <c r="AN211" s="856"/>
      <c r="AO211" s="857"/>
      <c r="AP211" s="50"/>
      <c r="AQ211" s="855"/>
      <c r="AR211" s="856"/>
      <c r="AS211" s="856"/>
      <c r="AT211" s="856"/>
      <c r="AU211" s="856"/>
      <c r="AV211" s="856">
        <v>8459</v>
      </c>
      <c r="AW211" s="856">
        <v>8459</v>
      </c>
      <c r="AX211" s="856">
        <v>8248</v>
      </c>
      <c r="AY211" s="856">
        <v>7037</v>
      </c>
      <c r="AZ211" s="856">
        <v>7037</v>
      </c>
      <c r="BA211" s="856">
        <v>4834</v>
      </c>
      <c r="BB211" s="856">
        <v>4730</v>
      </c>
      <c r="BC211" s="856">
        <v>4730</v>
      </c>
      <c r="BD211" s="856">
        <v>4559</v>
      </c>
      <c r="BE211" s="856">
        <v>3369</v>
      </c>
      <c r="BF211" s="856">
        <v>1947</v>
      </c>
      <c r="BG211" s="856">
        <v>912</v>
      </c>
      <c r="BH211" s="856">
        <v>0</v>
      </c>
      <c r="BI211" s="856">
        <v>0</v>
      </c>
      <c r="BJ211" s="856">
        <v>0</v>
      </c>
      <c r="BK211" s="856">
        <v>0</v>
      </c>
      <c r="BL211" s="856">
        <v>0</v>
      </c>
      <c r="BM211" s="856">
        <v>0</v>
      </c>
      <c r="BN211" s="856"/>
      <c r="BO211" s="856"/>
      <c r="BP211" s="856"/>
      <c r="BQ211" s="856"/>
      <c r="BR211" s="856"/>
      <c r="BS211" s="856"/>
      <c r="BT211" s="857"/>
      <c r="BU211" s="12"/>
    </row>
    <row r="212" spans="2:73">
      <c r="I212" s="12"/>
      <c r="J212" s="12"/>
      <c r="K212" s="12"/>
      <c r="AW212" s="858">
        <f t="shared" ref="AW212:BF212" si="19">AW211/AV211</f>
        <v>1</v>
      </c>
      <c r="AX212" s="858">
        <f t="shared" si="19"/>
        <v>0.97505615320959926</v>
      </c>
      <c r="AY212" s="858">
        <f t="shared" si="19"/>
        <v>0.85317652764306495</v>
      </c>
      <c r="AZ212" s="858">
        <f t="shared" si="19"/>
        <v>1</v>
      </c>
      <c r="BA212" s="858">
        <f t="shared" si="19"/>
        <v>0.68694045758135569</v>
      </c>
      <c r="BB212" s="858">
        <f t="shared" si="19"/>
        <v>0.97848572610674389</v>
      </c>
      <c r="BC212" s="858">
        <f t="shared" si="19"/>
        <v>1</v>
      </c>
      <c r="BD212" s="858">
        <f t="shared" si="19"/>
        <v>0.96384778012684991</v>
      </c>
      <c r="BE212" s="858">
        <f t="shared" si="19"/>
        <v>0.73897784601886374</v>
      </c>
      <c r="BF212" s="858">
        <f t="shared" si="19"/>
        <v>0.57791629563668745</v>
      </c>
      <c r="BG212" s="858"/>
      <c r="BU212" s="12"/>
    </row>
    <row r="213" spans="2:73">
      <c r="B213" s="854" t="s">
        <v>208</v>
      </c>
      <c r="C213" s="854" t="s">
        <v>1020</v>
      </c>
      <c r="D213" s="854" t="s">
        <v>119</v>
      </c>
      <c r="E213" s="854" t="s">
        <v>1018</v>
      </c>
      <c r="F213" s="854" t="s">
        <v>1020</v>
      </c>
      <c r="G213" s="854"/>
      <c r="H213" s="854">
        <v>2017</v>
      </c>
      <c r="I213" s="630" t="s">
        <v>1048</v>
      </c>
      <c r="J213" s="630" t="s">
        <v>574</v>
      </c>
      <c r="K213" s="50"/>
      <c r="L213" s="855"/>
      <c r="M213" s="856"/>
      <c r="N213" s="856"/>
      <c r="O213" s="856"/>
      <c r="P213" s="856"/>
      <c r="Q213" s="856"/>
      <c r="R213" s="856"/>
      <c r="S213" s="856"/>
      <c r="T213" s="856"/>
      <c r="U213" s="856"/>
      <c r="V213" s="856"/>
      <c r="W213" s="856"/>
      <c r="X213" s="856"/>
      <c r="Y213" s="856"/>
      <c r="Z213" s="856"/>
      <c r="AA213" s="856"/>
      <c r="AB213" s="856"/>
      <c r="AC213" s="856"/>
      <c r="AD213" s="856"/>
      <c r="AE213" s="856"/>
      <c r="AF213" s="856"/>
      <c r="AG213" s="856"/>
      <c r="AH213" s="856"/>
      <c r="AI213" s="856"/>
      <c r="AJ213" s="856"/>
      <c r="AK213" s="856"/>
      <c r="AL213" s="856"/>
      <c r="AM213" s="856"/>
      <c r="AN213" s="856"/>
      <c r="AO213" s="857"/>
      <c r="AP213" s="50"/>
      <c r="AQ213" s="855"/>
      <c r="AR213" s="856"/>
      <c r="AS213" s="856"/>
      <c r="AT213" s="856"/>
      <c r="AU213" s="856"/>
      <c r="AV213" s="856"/>
      <c r="AW213" s="856">
        <v>65502.137072149737</v>
      </c>
      <c r="AX213" s="859">
        <v>65502.137072149737</v>
      </c>
      <c r="AY213" s="859">
        <v>55676</v>
      </c>
      <c r="AZ213" s="856">
        <v>41989</v>
      </c>
      <c r="BA213" s="859">
        <f>AZ213*1</f>
        <v>41989</v>
      </c>
      <c r="BB213" s="859">
        <v>27292</v>
      </c>
      <c r="BC213" s="859">
        <v>25927</v>
      </c>
      <c r="BD213" s="859">
        <f>BC213</f>
        <v>25927</v>
      </c>
      <c r="BE213" s="859">
        <v>24621</v>
      </c>
      <c r="BF213" s="859">
        <v>14532</v>
      </c>
      <c r="BG213" s="856"/>
      <c r="BH213" s="856"/>
      <c r="BI213" s="856"/>
      <c r="BJ213" s="856"/>
      <c r="BK213" s="856"/>
      <c r="BL213" s="856"/>
      <c r="BM213" s="856"/>
      <c r="BN213" s="856"/>
      <c r="BO213" s="856"/>
      <c r="BP213" s="856"/>
      <c r="BQ213" s="856"/>
      <c r="BR213" s="856"/>
      <c r="BS213" s="856"/>
      <c r="BT213" s="857"/>
      <c r="BU213" s="12"/>
    </row>
    <row r="214" spans="2:73">
      <c r="B214" s="865"/>
      <c r="C214" s="865"/>
      <c r="D214" s="865"/>
      <c r="E214" s="865"/>
      <c r="F214" s="865"/>
      <c r="G214" s="865"/>
      <c r="H214" s="865"/>
      <c r="K214" s="50"/>
      <c r="L214" s="866"/>
      <c r="M214" s="866"/>
      <c r="N214" s="866"/>
      <c r="O214" s="866"/>
      <c r="P214" s="866"/>
      <c r="Q214" s="866"/>
      <c r="R214" s="866"/>
      <c r="S214" s="866"/>
      <c r="T214" s="866"/>
      <c r="U214" s="866"/>
      <c r="V214" s="866"/>
      <c r="W214" s="866"/>
      <c r="X214" s="866"/>
      <c r="Y214" s="866"/>
      <c r="Z214" s="866"/>
      <c r="AA214" s="866"/>
      <c r="AB214" s="866"/>
      <c r="AC214" s="866"/>
      <c r="AD214" s="866"/>
      <c r="AE214" s="866"/>
      <c r="AF214" s="866"/>
      <c r="AG214" s="866"/>
      <c r="AH214" s="866"/>
      <c r="AI214" s="866"/>
      <c r="AJ214" s="866"/>
      <c r="AK214" s="866"/>
      <c r="AL214" s="866"/>
      <c r="AM214" s="866"/>
      <c r="AN214" s="866"/>
      <c r="AO214" s="866"/>
      <c r="AP214" s="50"/>
      <c r="AQ214" s="866"/>
      <c r="AR214" s="866"/>
      <c r="AS214" s="866"/>
      <c r="AT214" s="866"/>
      <c r="AU214" s="866"/>
      <c r="AV214" s="866"/>
      <c r="AW214" s="866"/>
      <c r="AX214" s="867"/>
      <c r="AY214" s="867"/>
      <c r="AZ214" s="866"/>
      <c r="BA214" s="867"/>
      <c r="BB214" s="867"/>
      <c r="BC214" s="867"/>
      <c r="BD214" s="867"/>
      <c r="BE214" s="867"/>
      <c r="BF214" s="867"/>
      <c r="BG214" s="866"/>
      <c r="BH214" s="866"/>
      <c r="BI214" s="866"/>
      <c r="BJ214" s="866"/>
      <c r="BK214" s="866"/>
      <c r="BL214" s="866"/>
      <c r="BM214" s="866"/>
      <c r="BN214" s="866"/>
      <c r="BO214" s="866"/>
      <c r="BP214" s="866"/>
      <c r="BQ214" s="866"/>
      <c r="BR214" s="866"/>
      <c r="BS214" s="866"/>
      <c r="BT214" s="866"/>
      <c r="BU214" s="12"/>
    </row>
    <row r="215" spans="2:73">
      <c r="B215" s="868"/>
      <c r="C215" s="868"/>
      <c r="D215" s="868"/>
      <c r="E215" s="868"/>
      <c r="F215" s="868"/>
      <c r="G215" s="868"/>
      <c r="H215" s="868"/>
      <c r="I215"/>
      <c r="J215"/>
      <c r="K215" s="868"/>
      <c r="L215" s="869"/>
      <c r="M215" s="869"/>
      <c r="N215" s="869"/>
      <c r="O215" s="869"/>
      <c r="P215" s="869"/>
      <c r="Q215" s="869"/>
      <c r="R215" s="869"/>
      <c r="S215" s="869"/>
      <c r="T215" s="869"/>
      <c r="U215" s="869"/>
      <c r="V215" s="869"/>
      <c r="W215" s="869"/>
      <c r="X215" s="869"/>
      <c r="Y215" s="869"/>
      <c r="Z215" s="869"/>
      <c r="AA215" s="869"/>
      <c r="AB215" s="869"/>
      <c r="AC215" s="869"/>
      <c r="AD215" s="869"/>
      <c r="AE215" s="869"/>
      <c r="AF215" s="869"/>
      <c r="AG215" s="869"/>
      <c r="AH215" s="869"/>
      <c r="AI215" s="869"/>
      <c r="AJ215" s="869"/>
      <c r="AK215" s="869"/>
      <c r="AL215" s="869"/>
      <c r="AM215" s="869"/>
      <c r="AN215" s="869"/>
      <c r="AO215" s="869"/>
      <c r="AP215" s="868"/>
      <c r="AQ215" s="869"/>
      <c r="AR215" s="869"/>
      <c r="AS215" s="869"/>
      <c r="AT215" s="869"/>
      <c r="AU215" s="869"/>
      <c r="AV215" s="869"/>
      <c r="AW215" s="869"/>
      <c r="AX215" s="869"/>
      <c r="AY215" s="869"/>
      <c r="AZ215" s="869"/>
      <c r="BA215" s="869"/>
      <c r="BB215" s="869"/>
      <c r="BC215" s="869"/>
      <c r="BD215" s="869"/>
      <c r="BE215" s="869"/>
      <c r="BF215" s="869"/>
      <c r="BG215" s="869"/>
      <c r="BH215" s="869"/>
      <c r="BI215" s="869"/>
      <c r="BJ215" s="869"/>
      <c r="BK215" s="869"/>
      <c r="BL215" s="869"/>
      <c r="BM215" s="869"/>
      <c r="BN215" s="869"/>
      <c r="BO215" s="869"/>
      <c r="BP215" s="869"/>
      <c r="BQ215" s="869"/>
      <c r="BR215" s="869"/>
      <c r="BS215" s="869"/>
      <c r="BT215" s="869"/>
      <c r="BU215" s="12"/>
    </row>
    <row r="216" spans="2:73">
      <c r="B216" s="854" t="s">
        <v>208</v>
      </c>
      <c r="C216" s="854" t="s">
        <v>1020</v>
      </c>
      <c r="D216" s="854" t="s">
        <v>100</v>
      </c>
      <c r="E216" s="854" t="s">
        <v>1018</v>
      </c>
      <c r="F216" s="854" t="s">
        <v>1040</v>
      </c>
      <c r="G216" s="854"/>
      <c r="H216" s="854">
        <v>2015</v>
      </c>
      <c r="I216" s="630" t="s">
        <v>567</v>
      </c>
      <c r="J216" s="630" t="s">
        <v>581</v>
      </c>
      <c r="K216" s="50"/>
      <c r="L216" s="855"/>
      <c r="M216" s="856"/>
      <c r="N216" s="856"/>
      <c r="O216" s="856"/>
      <c r="P216" s="856">
        <v>106</v>
      </c>
      <c r="Q216" s="856">
        <v>106</v>
      </c>
      <c r="R216" s="856">
        <v>106</v>
      </c>
      <c r="S216" s="856">
        <v>106</v>
      </c>
      <c r="T216" s="856">
        <v>106</v>
      </c>
      <c r="U216" s="856">
        <v>106</v>
      </c>
      <c r="V216" s="856">
        <v>101</v>
      </c>
      <c r="W216" s="856">
        <v>101</v>
      </c>
      <c r="X216" s="856">
        <v>101</v>
      </c>
      <c r="Y216" s="856">
        <v>86</v>
      </c>
      <c r="Z216" s="856">
        <v>51</v>
      </c>
      <c r="AA216" s="856">
        <v>51</v>
      </c>
      <c r="AB216" s="856">
        <v>44</v>
      </c>
      <c r="AC216" s="856">
        <v>44</v>
      </c>
      <c r="AD216" s="856">
        <v>44</v>
      </c>
      <c r="AE216" s="856">
        <v>29</v>
      </c>
      <c r="AF216" s="856">
        <v>4</v>
      </c>
      <c r="AG216" s="856">
        <v>4</v>
      </c>
      <c r="AH216" s="856">
        <v>4</v>
      </c>
      <c r="AI216" s="856">
        <v>4</v>
      </c>
      <c r="AJ216" s="856">
        <v>0</v>
      </c>
      <c r="AK216" s="856">
        <v>0</v>
      </c>
      <c r="AL216" s="856">
        <v>0</v>
      </c>
      <c r="AM216" s="856">
        <v>0</v>
      </c>
      <c r="AN216" s="856">
        <v>0</v>
      </c>
      <c r="AO216" s="857">
        <v>0</v>
      </c>
      <c r="AP216" s="50"/>
      <c r="AQ216" s="855"/>
      <c r="AR216" s="856"/>
      <c r="AS216" s="856"/>
      <c r="AT216" s="856"/>
      <c r="AU216" s="856">
        <v>1067522</v>
      </c>
      <c r="AV216" s="856">
        <v>1067522</v>
      </c>
      <c r="AW216" s="856">
        <v>1066725</v>
      </c>
      <c r="AX216" s="856">
        <v>1066725</v>
      </c>
      <c r="AY216" s="856">
        <v>1066725</v>
      </c>
      <c r="AZ216" s="856">
        <v>1066725</v>
      </c>
      <c r="BA216" s="856">
        <v>1041283</v>
      </c>
      <c r="BB216" s="856">
        <v>1041283</v>
      </c>
      <c r="BC216" s="856">
        <v>1039707</v>
      </c>
      <c r="BD216" s="856">
        <v>956178</v>
      </c>
      <c r="BE216" s="856">
        <v>752431</v>
      </c>
      <c r="BF216" s="856">
        <v>748249</v>
      </c>
      <c r="BG216" s="856">
        <v>233624</v>
      </c>
      <c r="BH216" s="856">
        <v>233624</v>
      </c>
      <c r="BI216" s="856">
        <v>233624</v>
      </c>
      <c r="BJ216" s="856">
        <v>154693</v>
      </c>
      <c r="BK216" s="856">
        <v>14454</v>
      </c>
      <c r="BL216" s="856">
        <v>14454</v>
      </c>
      <c r="BM216" s="856">
        <v>14454</v>
      </c>
      <c r="BN216" s="856">
        <v>14454</v>
      </c>
      <c r="BO216" s="856">
        <v>0</v>
      </c>
      <c r="BP216" s="856">
        <v>0</v>
      </c>
      <c r="BQ216" s="856">
        <v>0</v>
      </c>
      <c r="BR216" s="856">
        <v>0</v>
      </c>
      <c r="BS216" s="856">
        <v>0</v>
      </c>
      <c r="BT216" s="857">
        <v>0</v>
      </c>
      <c r="BU216" s="12"/>
    </row>
    <row r="217" spans="2:73">
      <c r="B217" s="854" t="s">
        <v>208</v>
      </c>
      <c r="C217" s="854" t="s">
        <v>1024</v>
      </c>
      <c r="D217" s="854" t="s">
        <v>106</v>
      </c>
      <c r="E217" s="854" t="s">
        <v>1018</v>
      </c>
      <c r="F217" s="854" t="s">
        <v>1024</v>
      </c>
      <c r="G217" s="854"/>
      <c r="H217" s="854">
        <v>2015</v>
      </c>
      <c r="I217" s="630" t="s">
        <v>567</v>
      </c>
      <c r="J217" s="630" t="s">
        <v>581</v>
      </c>
      <c r="K217" s="50"/>
      <c r="L217" s="855"/>
      <c r="M217" s="856"/>
      <c r="N217" s="856"/>
      <c r="O217" s="856"/>
      <c r="P217" s="856">
        <v>0</v>
      </c>
      <c r="Q217" s="856">
        <v>0</v>
      </c>
      <c r="R217" s="856">
        <v>0</v>
      </c>
      <c r="S217" s="856">
        <v>0</v>
      </c>
      <c r="T217" s="856">
        <v>0</v>
      </c>
      <c r="U217" s="856">
        <v>0</v>
      </c>
      <c r="V217" s="856">
        <v>0</v>
      </c>
      <c r="W217" s="856">
        <v>0</v>
      </c>
      <c r="X217" s="856">
        <v>0</v>
      </c>
      <c r="Y217" s="856">
        <v>0</v>
      </c>
      <c r="Z217" s="856">
        <v>0</v>
      </c>
      <c r="AA217" s="856">
        <v>0</v>
      </c>
      <c r="AB217" s="856">
        <v>0</v>
      </c>
      <c r="AC217" s="856">
        <v>0</v>
      </c>
      <c r="AD217" s="856">
        <v>0</v>
      </c>
      <c r="AE217" s="856">
        <v>0</v>
      </c>
      <c r="AF217" s="856">
        <v>0</v>
      </c>
      <c r="AG217" s="856">
        <v>0</v>
      </c>
      <c r="AH217" s="856">
        <v>0</v>
      </c>
      <c r="AI217" s="856">
        <v>0</v>
      </c>
      <c r="AJ217" s="856">
        <v>0</v>
      </c>
      <c r="AK217" s="856">
        <v>0</v>
      </c>
      <c r="AL217" s="856">
        <v>0</v>
      </c>
      <c r="AM217" s="856">
        <v>0</v>
      </c>
      <c r="AN217" s="856">
        <v>0</v>
      </c>
      <c r="AO217" s="857">
        <v>0</v>
      </c>
      <c r="AP217" s="50"/>
      <c r="AQ217" s="855"/>
      <c r="AR217" s="856"/>
      <c r="AS217" s="856"/>
      <c r="AT217" s="856"/>
      <c r="AU217" s="856">
        <v>2774</v>
      </c>
      <c r="AV217" s="856">
        <v>2774</v>
      </c>
      <c r="AW217" s="856">
        <v>2774</v>
      </c>
      <c r="AX217" s="856">
        <v>2774</v>
      </c>
      <c r="AY217" s="856">
        <v>2774</v>
      </c>
      <c r="AZ217" s="856">
        <v>2774</v>
      </c>
      <c r="BA217" s="856">
        <v>2774</v>
      </c>
      <c r="BB217" s="856">
        <v>2774</v>
      </c>
      <c r="BC217" s="856">
        <v>1474</v>
      </c>
      <c r="BD217" s="856">
        <v>1474</v>
      </c>
      <c r="BE217" s="856">
        <v>1474</v>
      </c>
      <c r="BF217" s="856">
        <v>1474</v>
      </c>
      <c r="BG217" s="856">
        <v>1474</v>
      </c>
      <c r="BH217" s="856">
        <v>1474</v>
      </c>
      <c r="BI217" s="856">
        <v>1474</v>
      </c>
      <c r="BJ217" s="856">
        <v>0</v>
      </c>
      <c r="BK217" s="856">
        <v>0</v>
      </c>
      <c r="BL217" s="856">
        <v>0</v>
      </c>
      <c r="BM217" s="856">
        <v>0</v>
      </c>
      <c r="BN217" s="856">
        <v>0</v>
      </c>
      <c r="BO217" s="856">
        <v>0</v>
      </c>
      <c r="BP217" s="856">
        <v>0</v>
      </c>
      <c r="BQ217" s="856">
        <v>0</v>
      </c>
      <c r="BR217" s="856">
        <v>0</v>
      </c>
      <c r="BS217" s="856">
        <v>0</v>
      </c>
      <c r="BT217" s="857">
        <v>0</v>
      </c>
      <c r="BU217" s="12"/>
    </row>
    <row r="218" spans="2:73">
      <c r="B218" s="865"/>
      <c r="C218" s="865"/>
      <c r="D218" s="865"/>
      <c r="E218" s="865"/>
      <c r="F218" s="865"/>
      <c r="G218" s="865"/>
      <c r="H218" s="865"/>
      <c r="K218" s="50"/>
      <c r="L218" s="866"/>
      <c r="M218" s="866"/>
      <c r="N218" s="866"/>
      <c r="O218" s="866"/>
      <c r="P218" s="866"/>
      <c r="Q218" s="866"/>
      <c r="R218" s="866"/>
      <c r="S218" s="866"/>
      <c r="T218" s="866"/>
      <c r="U218" s="866"/>
      <c r="V218" s="866"/>
      <c r="W218" s="866"/>
      <c r="X218" s="866"/>
      <c r="Y218" s="866"/>
      <c r="Z218" s="866"/>
      <c r="AA218" s="866"/>
      <c r="AB218" s="866"/>
      <c r="AC218" s="866"/>
      <c r="AD218" s="866"/>
      <c r="AE218" s="866"/>
      <c r="AF218" s="866"/>
      <c r="AG218" s="866"/>
      <c r="AH218" s="866"/>
      <c r="AI218" s="866"/>
      <c r="AJ218" s="866"/>
      <c r="AK218" s="866"/>
      <c r="AL218" s="866"/>
      <c r="AM218" s="866"/>
      <c r="AN218" s="866"/>
      <c r="AO218" s="866"/>
      <c r="AP218" s="50"/>
      <c r="AQ218" s="866"/>
      <c r="AR218" s="866"/>
      <c r="AS218" s="866"/>
      <c r="AT218" s="866"/>
      <c r="AU218" s="866"/>
      <c r="AV218" s="866"/>
      <c r="AW218" s="866"/>
      <c r="AX218" s="866"/>
      <c r="AY218" s="866"/>
      <c r="AZ218" s="866"/>
      <c r="BA218" s="866"/>
      <c r="BB218" s="866"/>
      <c r="BC218" s="866"/>
      <c r="BD218" s="866"/>
      <c r="BE218" s="866"/>
      <c r="BF218" s="866"/>
      <c r="BG218" s="866"/>
      <c r="BH218" s="866"/>
      <c r="BI218" s="866"/>
      <c r="BJ218" s="866"/>
      <c r="BK218" s="866"/>
      <c r="BL218" s="866"/>
      <c r="BM218" s="866"/>
      <c r="BN218" s="866"/>
      <c r="BO218" s="866"/>
      <c r="BP218" s="866"/>
      <c r="BQ218" s="866"/>
      <c r="BR218" s="866"/>
      <c r="BS218" s="866"/>
      <c r="BT218" s="866"/>
      <c r="BU218" s="12"/>
    </row>
    <row r="219" spans="2:73">
      <c r="I219" s="12"/>
      <c r="J219" s="12"/>
      <c r="K219" s="12"/>
      <c r="BU219" s="12"/>
    </row>
    <row r="220" spans="2:73">
      <c r="B220" s="854" t="s">
        <v>208</v>
      </c>
      <c r="C220" s="854" t="s">
        <v>1020</v>
      </c>
      <c r="D220" s="854" t="s">
        <v>122</v>
      </c>
      <c r="E220" s="854" t="s">
        <v>1018</v>
      </c>
      <c r="F220" s="854" t="s">
        <v>1020</v>
      </c>
      <c r="G220" s="854"/>
      <c r="H220" s="854">
        <v>2017</v>
      </c>
      <c r="I220" s="630" t="s">
        <v>1048</v>
      </c>
      <c r="J220" s="630" t="s">
        <v>574</v>
      </c>
      <c r="K220" s="50"/>
      <c r="L220" s="855"/>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6"/>
      <c r="AJ220" s="856"/>
      <c r="AK220" s="856"/>
      <c r="AL220" s="856"/>
      <c r="AM220" s="856"/>
      <c r="AN220" s="856"/>
      <c r="AO220" s="857"/>
      <c r="AP220" s="50"/>
      <c r="AQ220" s="855"/>
      <c r="AR220" s="856"/>
      <c r="AS220" s="856"/>
      <c r="AT220" s="856"/>
      <c r="AU220" s="856"/>
      <c r="AV220" s="856"/>
      <c r="AW220" s="856">
        <v>623156.52983935457</v>
      </c>
      <c r="AX220" s="856">
        <v>623156.52983935457</v>
      </c>
      <c r="AY220" s="856">
        <v>623156.52983935457</v>
      </c>
      <c r="AZ220" s="856">
        <v>623156.52983935457</v>
      </c>
      <c r="BA220" s="859">
        <v>623156.52983935457</v>
      </c>
      <c r="BB220" s="859">
        <v>623156.52983935457</v>
      </c>
      <c r="BC220" s="859">
        <v>623156.52983935457</v>
      </c>
      <c r="BD220" s="859">
        <v>623156.52983935457</v>
      </c>
      <c r="BE220" s="859"/>
      <c r="BF220" s="859"/>
      <c r="BG220" s="856"/>
      <c r="BH220" s="856"/>
      <c r="BI220" s="856"/>
      <c r="BJ220" s="856"/>
      <c r="BK220" s="856"/>
      <c r="BL220" s="856"/>
      <c r="BM220" s="856"/>
      <c r="BN220" s="856"/>
      <c r="BO220" s="856"/>
      <c r="BP220" s="856"/>
      <c r="BQ220" s="856"/>
      <c r="BR220" s="856"/>
      <c r="BS220" s="856"/>
      <c r="BT220" s="857"/>
      <c r="BU220" s="12"/>
    </row>
  </sheetData>
  <autoFilter ref="C26:BT162"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39" priority="41" operator="equal">
      <formula>0</formula>
    </cfRule>
  </conditionalFormatting>
  <conditionalFormatting sqref="L110:AO122 AQ108:BT122">
    <cfRule type="cellIs" dxfId="38" priority="38" operator="equal">
      <formula>0</formula>
    </cfRule>
  </conditionalFormatting>
  <conditionalFormatting sqref="L74:AO86 AQ72:BT88">
    <cfRule type="cellIs" dxfId="37" priority="40" operator="equal">
      <formula>0</formula>
    </cfRule>
  </conditionalFormatting>
  <conditionalFormatting sqref="L91:AO105 AQ89:BT107">
    <cfRule type="cellIs" dxfId="36" priority="39" operator="equal">
      <formula>0</formula>
    </cfRule>
  </conditionalFormatting>
  <conditionalFormatting sqref="L27:AO32">
    <cfRule type="cellIs" dxfId="35" priority="37" operator="equal">
      <formula>0</formula>
    </cfRule>
  </conditionalFormatting>
  <conditionalFormatting sqref="L33:AO43 AQ41:BT43">
    <cfRule type="cellIs" dxfId="34" priority="36" operator="equal">
      <formula>0</formula>
    </cfRule>
  </conditionalFormatting>
  <conditionalFormatting sqref="L70:AO73">
    <cfRule type="cellIs" dxfId="33" priority="35" operator="equal">
      <formula>0</formula>
    </cfRule>
  </conditionalFormatting>
  <conditionalFormatting sqref="L87:AO90">
    <cfRule type="cellIs" dxfId="32" priority="34" operator="equal">
      <formula>0</formula>
    </cfRule>
  </conditionalFormatting>
  <conditionalFormatting sqref="L106:AO109">
    <cfRule type="cellIs" dxfId="31" priority="33" operator="equal">
      <formula>0</formula>
    </cfRule>
  </conditionalFormatting>
  <conditionalFormatting sqref="AQ27:BT28">
    <cfRule type="cellIs" dxfId="30" priority="32" operator="equal">
      <formula>0</formula>
    </cfRule>
  </conditionalFormatting>
  <conditionalFormatting sqref="AQ29:BT40">
    <cfRule type="cellIs" dxfId="29" priority="30" operator="equal">
      <formula>0</formula>
    </cfRule>
  </conditionalFormatting>
  <conditionalFormatting sqref="L123:AO167 AQ123:BT167">
    <cfRule type="cellIs" dxfId="28" priority="29" operator="equal">
      <formula>0</formula>
    </cfRule>
  </conditionalFormatting>
  <conditionalFormatting sqref="L209:AO209 AQ209:BT209">
    <cfRule type="cellIs" dxfId="27" priority="12" operator="equal">
      <formula>0</formula>
    </cfRule>
  </conditionalFormatting>
  <conditionalFormatting sqref="AX206:AY206">
    <cfRule type="cellIs" dxfId="26" priority="9" operator="equal">
      <formula>0</formula>
    </cfRule>
  </conditionalFormatting>
  <conditionalFormatting sqref="BA213:BB215">
    <cfRule type="cellIs" dxfId="25" priority="11" operator="equal">
      <formula>0</formula>
    </cfRule>
  </conditionalFormatting>
  <conditionalFormatting sqref="AX213:AY215">
    <cfRule type="cellIs" dxfId="24" priority="10" operator="equal">
      <formula>0</formula>
    </cfRule>
  </conditionalFormatting>
  <conditionalFormatting sqref="AX199:AY199">
    <cfRule type="cellIs" dxfId="23" priority="8" operator="equal">
      <formula>0</formula>
    </cfRule>
  </conditionalFormatting>
  <conditionalFormatting sqref="AX190:AY190">
    <cfRule type="cellIs" dxfId="22" priority="7" operator="equal">
      <formula>0</formula>
    </cfRule>
  </conditionalFormatting>
  <conditionalFormatting sqref="AX180:AY180">
    <cfRule type="cellIs" dxfId="21" priority="6" operator="equal">
      <formula>0</formula>
    </cfRule>
  </conditionalFormatting>
  <conditionalFormatting sqref="BA180:BF180">
    <cfRule type="cellIs" dxfId="20" priority="5" operator="equal">
      <formula>0</formula>
    </cfRule>
  </conditionalFormatting>
  <conditionalFormatting sqref="L220:AO220 AQ220:BT220">
    <cfRule type="cellIs" dxfId="19" priority="4" operator="equal">
      <formula>0</formula>
    </cfRule>
  </conditionalFormatting>
  <conditionalFormatting sqref="BC213:BF215">
    <cfRule type="cellIs" dxfId="18" priority="3" operator="equal">
      <formula>0</formula>
    </cfRule>
  </conditionalFormatting>
  <conditionalFormatting sqref="R170:W170">
    <cfRule type="cellIs" dxfId="17" priority="1" operator="equal">
      <formula>0</formula>
    </cfRule>
  </conditionalFormatting>
  <conditionalFormatting sqref="AQ170:BC170">
    <cfRule type="cellIs" dxfId="16" priority="28" operator="equal">
      <formula>0</formula>
    </cfRule>
  </conditionalFormatting>
  <conditionalFormatting sqref="L174:AO174 AQ174:BT174 AQ176:BT176 L176:AO176 L178:AO178 AQ178:BT178 L180:AO180 AQ180:AW180 AZ180 BG180:BT180">
    <cfRule type="cellIs" dxfId="15" priority="27" operator="equal">
      <formula>0</formula>
    </cfRule>
  </conditionalFormatting>
  <conditionalFormatting sqref="L184:AO184 AQ184:BT184">
    <cfRule type="cellIs" dxfId="14" priority="24" operator="equal">
      <formula>0</formula>
    </cfRule>
  </conditionalFormatting>
  <conditionalFormatting sqref="L188:AO188 AQ188:BT188">
    <cfRule type="cellIs" dxfId="13" priority="26" operator="equal">
      <formula>0</formula>
    </cfRule>
  </conditionalFormatting>
  <conditionalFormatting sqref="L186:AO186 AQ186:BT186">
    <cfRule type="cellIs" dxfId="12" priority="25" operator="equal">
      <formula>0</formula>
    </cfRule>
  </conditionalFormatting>
  <conditionalFormatting sqref="L190:AO190 AQ190:AW190 AZ190:BT190">
    <cfRule type="cellIs" dxfId="11" priority="23" operator="equal">
      <formula>0</formula>
    </cfRule>
  </conditionalFormatting>
  <conditionalFormatting sqref="L199:AO199 AQ199:AW199 AZ199 BG199:BT199">
    <cfRule type="cellIs" dxfId="10" priority="20" operator="equal">
      <formula>0</formula>
    </cfRule>
  </conditionalFormatting>
  <conditionalFormatting sqref="L197:AO197 AQ197:BT197">
    <cfRule type="cellIs" dxfId="9" priority="22" operator="equal">
      <formula>0</formula>
    </cfRule>
  </conditionalFormatting>
  <conditionalFormatting sqref="L204:AO204 AQ204:BT204">
    <cfRule type="cellIs" dxfId="8" priority="17" operator="equal">
      <formula>0</formula>
    </cfRule>
  </conditionalFormatting>
  <conditionalFormatting sqref="AQ193:BT193 L193:AO193 L195:AO195 AQ195:BT195">
    <cfRule type="cellIs" dxfId="7" priority="21" operator="equal">
      <formula>0</formula>
    </cfRule>
  </conditionalFormatting>
  <conditionalFormatting sqref="BA206:BF206">
    <cfRule type="cellIs" dxfId="6" priority="15" operator="equal">
      <formula>0</formula>
    </cfRule>
  </conditionalFormatting>
  <conditionalFormatting sqref="BA199:BF199">
    <cfRule type="cellIs" dxfId="5" priority="19" operator="equal">
      <formula>0</formula>
    </cfRule>
  </conditionalFormatting>
  <conditionalFormatting sqref="AQ206:AW206 AZ206 BG206:BT206 L206:AO206">
    <cfRule type="cellIs" dxfId="4" priority="18" operator="equal">
      <formula>0</formula>
    </cfRule>
  </conditionalFormatting>
  <conditionalFormatting sqref="L202:AO202 AQ202:BT202">
    <cfRule type="cellIs" dxfId="3" priority="16" operator="equal">
      <formula>0</formula>
    </cfRule>
  </conditionalFormatting>
  <conditionalFormatting sqref="L213:AO215 AQ213:AW215 AZ213:AZ215 BG213:BT215">
    <cfRule type="cellIs" dxfId="2" priority="14" operator="equal">
      <formula>0</formula>
    </cfRule>
  </conditionalFormatting>
  <conditionalFormatting sqref="L211:AO211 AQ211:BT211">
    <cfRule type="cellIs" dxfId="1" priority="13" operator="equal">
      <formula>0</formula>
    </cfRule>
  </conditionalFormatting>
  <conditionalFormatting sqref="L216:AO218 AQ216:BT218">
    <cfRule type="cellIs" dxfId="0" priority="2"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I27:I167 I221:I1048576</xm:sqref>
        </x14:dataValidation>
        <x14:dataValidation type="list" allowBlank="1" showInputMessage="1" showErrorMessage="1" xr:uid="{00000000-0002-0000-0C00-000001000000}">
          <x14:formula1>
            <xm:f>DropDownList!$H$2:$H$3</xm:f>
          </x14:formula1>
          <xm:sqref>J27:J167 J221:J1048576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1"/>
  <sheetViews>
    <sheetView topLeftCell="A20" zoomScale="90" zoomScaleNormal="90" workbookViewId="0">
      <selection activeCell="F37" sqref="F37"/>
    </sheetView>
  </sheetViews>
  <sheetFormatPr defaultColWidth="9" defaultRowHeight="14.4"/>
  <cols>
    <col min="1" max="1" width="9" style="12"/>
    <col min="2" max="2" width="10" style="12" customWidth="1"/>
    <col min="3" max="3" width="11.21875" style="12" customWidth="1"/>
    <col min="4" max="4" width="13.21875" style="12" customWidth="1"/>
    <col min="5" max="5" width="12.77734375" style="12" customWidth="1"/>
    <col min="6" max="6" width="12" style="12" customWidth="1"/>
    <col min="7" max="7" width="9" style="12"/>
    <col min="8" max="8" width="24.6640625" style="12" customWidth="1"/>
    <col min="9" max="9" width="11" style="12" customWidth="1"/>
    <col min="10" max="10" width="9" style="12"/>
    <col min="11" max="11" width="11.6640625" style="12" customWidth="1"/>
    <col min="12" max="12" width="9" style="12"/>
    <col min="13" max="13" width="26" style="12" customWidth="1"/>
    <col min="14" max="14" width="10" style="12" customWidth="1"/>
    <col min="15" max="15" width="9" style="12"/>
    <col min="16" max="16" width="9.77734375" style="12" customWidth="1"/>
    <col min="17" max="16384" width="9" style="12"/>
  </cols>
  <sheetData>
    <row r="12" spans="1:17" ht="24" customHeight="1" thickBot="1"/>
    <row r="13" spans="1:17" s="9" customFormat="1" ht="23.55" customHeight="1" thickBot="1">
      <c r="A13" s="577"/>
      <c r="B13" s="577" t="s">
        <v>171</v>
      </c>
      <c r="D13" s="124" t="s">
        <v>175</v>
      </c>
      <c r="E13" s="725"/>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6">
      <c r="B15" s="577" t="s">
        <v>502</v>
      </c>
    </row>
    <row r="16" spans="1:17" ht="15.6">
      <c r="B16" s="577"/>
    </row>
    <row r="17" spans="2:21" s="654" customFormat="1" ht="20.55" customHeight="1">
      <c r="B17" s="652" t="s">
        <v>641</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96" t="s">
        <v>679</v>
      </c>
      <c r="C18" s="996"/>
      <c r="D18" s="996"/>
      <c r="E18" s="996"/>
      <c r="F18" s="996"/>
      <c r="G18" s="996"/>
      <c r="H18" s="996"/>
      <c r="I18" s="996"/>
      <c r="J18" s="996"/>
      <c r="K18" s="996"/>
      <c r="L18" s="996"/>
      <c r="M18" s="996"/>
      <c r="N18" s="996"/>
      <c r="O18" s="996"/>
      <c r="P18" s="996"/>
      <c r="Q18" s="996"/>
      <c r="R18" s="996"/>
      <c r="S18" s="996"/>
      <c r="T18" s="996"/>
      <c r="U18" s="996"/>
    </row>
    <row r="20" spans="2:21" ht="21">
      <c r="B20" s="875" t="s">
        <v>1060</v>
      </c>
      <c r="C20" s="876"/>
      <c r="E20" s="876"/>
      <c r="F20" s="876"/>
    </row>
    <row r="21" spans="2:21">
      <c r="B21" s="997" t="s">
        <v>656</v>
      </c>
      <c r="C21" s="997"/>
      <c r="D21" s="997"/>
      <c r="E21" s="997"/>
      <c r="F21" s="997"/>
    </row>
    <row r="22" spans="2:21" ht="43.2">
      <c r="B22" s="873" t="s">
        <v>62</v>
      </c>
      <c r="C22" s="873" t="s">
        <v>657</v>
      </c>
      <c r="D22" s="873" t="s">
        <v>658</v>
      </c>
      <c r="E22" s="873" t="s">
        <v>660</v>
      </c>
      <c r="F22" s="873" t="s">
        <v>659</v>
      </c>
    </row>
    <row r="23" spans="2:21">
      <c r="B23" s="873"/>
      <c r="C23" s="873"/>
      <c r="D23" s="873"/>
      <c r="E23" s="873"/>
      <c r="F23" s="873"/>
    </row>
    <row r="24" spans="2:21">
      <c r="B24" s="724">
        <v>43466</v>
      </c>
      <c r="C24" s="727"/>
      <c r="D24" s="727"/>
      <c r="E24" s="723"/>
      <c r="F24" s="877">
        <f>F48+F77+F106+F137</f>
        <v>46.491980000000012</v>
      </c>
    </row>
    <row r="25" spans="2:21">
      <c r="B25" s="724">
        <v>43497</v>
      </c>
      <c r="C25" s="728"/>
      <c r="D25" s="729"/>
      <c r="E25" s="723"/>
      <c r="F25" s="877">
        <f t="shared" ref="F25:F35" si="0">F49+F78+F107+F138</f>
        <v>46.491980000000012</v>
      </c>
    </row>
    <row r="26" spans="2:21">
      <c r="B26" s="724">
        <v>43525</v>
      </c>
      <c r="C26" s="723"/>
      <c r="D26" s="878"/>
      <c r="E26" s="723"/>
      <c r="F26" s="877">
        <f t="shared" si="0"/>
        <v>46.491980000000012</v>
      </c>
    </row>
    <row r="27" spans="2:21">
      <c r="B27" s="724">
        <v>43556</v>
      </c>
      <c r="C27" s="723"/>
      <c r="D27" s="878"/>
      <c r="E27" s="723"/>
      <c r="F27" s="877">
        <f t="shared" si="0"/>
        <v>46.491980000000012</v>
      </c>
    </row>
    <row r="28" spans="2:21">
      <c r="B28" s="724">
        <v>43586</v>
      </c>
      <c r="C28" s="723"/>
      <c r="D28" s="878"/>
      <c r="E28" s="723"/>
      <c r="F28" s="877">
        <f t="shared" si="0"/>
        <v>46.491980000000012</v>
      </c>
    </row>
    <row r="29" spans="2:21">
      <c r="B29" s="724">
        <v>43617</v>
      </c>
      <c r="C29" s="723"/>
      <c r="D29" s="878"/>
      <c r="E29" s="723"/>
      <c r="F29" s="877">
        <f t="shared" si="0"/>
        <v>46.491980000000012</v>
      </c>
    </row>
    <row r="30" spans="2:21">
      <c r="B30" s="724">
        <v>43647</v>
      </c>
      <c r="C30" s="723"/>
      <c r="D30" s="878"/>
      <c r="E30" s="723"/>
      <c r="F30" s="877">
        <f t="shared" si="0"/>
        <v>46.491980000000012</v>
      </c>
    </row>
    <row r="31" spans="2:21">
      <c r="B31" s="724">
        <v>43678</v>
      </c>
      <c r="C31" s="723"/>
      <c r="D31" s="878"/>
      <c r="E31" s="723"/>
      <c r="F31" s="877">
        <f t="shared" si="0"/>
        <v>46.491980000000012</v>
      </c>
    </row>
    <row r="32" spans="2:21">
      <c r="B32" s="724">
        <v>43709</v>
      </c>
      <c r="C32" s="723"/>
      <c r="D32" s="878"/>
      <c r="E32" s="723"/>
      <c r="F32" s="877">
        <f t="shared" si="0"/>
        <v>46.491980000000012</v>
      </c>
    </row>
    <row r="33" spans="2:16">
      <c r="B33" s="724">
        <v>43739</v>
      </c>
      <c r="C33" s="723"/>
      <c r="D33" s="878"/>
      <c r="E33" s="723"/>
      <c r="F33" s="877">
        <f t="shared" si="0"/>
        <v>46.491980000000012</v>
      </c>
    </row>
    <row r="34" spans="2:16">
      <c r="B34" s="724">
        <v>43770</v>
      </c>
      <c r="C34" s="723"/>
      <c r="D34" s="878"/>
      <c r="E34" s="723"/>
      <c r="F34" s="877">
        <f t="shared" si="0"/>
        <v>58.379488000000009</v>
      </c>
    </row>
    <row r="35" spans="2:16">
      <c r="B35" s="724">
        <v>43800</v>
      </c>
      <c r="C35" s="723"/>
      <c r="D35" s="878"/>
      <c r="E35" s="723"/>
      <c r="F35" s="877">
        <f t="shared" si="0"/>
        <v>58.379488000000009</v>
      </c>
    </row>
    <row r="36" spans="2:16">
      <c r="B36" s="730" t="s">
        <v>26</v>
      </c>
      <c r="C36" s="731"/>
      <c r="D36" s="731"/>
      <c r="E36" s="731"/>
      <c r="F36" s="879">
        <f>SUM(F24:F35)</f>
        <v>581.6787760000002</v>
      </c>
    </row>
    <row r="37" spans="2:16">
      <c r="B37" s="724" t="s">
        <v>1061</v>
      </c>
      <c r="C37" s="723"/>
      <c r="D37" s="723"/>
      <c r="E37" s="723"/>
      <c r="F37" s="877">
        <f>F35*12</f>
        <v>700.55385600000011</v>
      </c>
      <c r="G37" s="12" t="s">
        <v>1062</v>
      </c>
    </row>
    <row r="38" spans="2:16">
      <c r="B38" s="724" t="s">
        <v>1063</v>
      </c>
      <c r="C38" s="723"/>
      <c r="D38" s="723"/>
      <c r="E38" s="723"/>
      <c r="F38" s="877">
        <f t="shared" ref="F38:F39" si="1">F37</f>
        <v>700.55385600000011</v>
      </c>
    </row>
    <row r="39" spans="2:16">
      <c r="B39" s="724" t="s">
        <v>1099</v>
      </c>
      <c r="C39" s="723"/>
      <c r="D39" s="723"/>
      <c r="E39" s="723"/>
      <c r="F39" s="877">
        <f t="shared" si="1"/>
        <v>700.55385600000011</v>
      </c>
    </row>
    <row r="40" spans="2:16">
      <c r="B40" s="724"/>
      <c r="C40" s="723"/>
      <c r="D40" s="723"/>
      <c r="E40" s="723"/>
      <c r="F40" s="877"/>
    </row>
    <row r="42" spans="2:16" ht="21" hidden="1">
      <c r="B42" s="875" t="s">
        <v>1064</v>
      </c>
    </row>
    <row r="43" spans="2:16" hidden="1"/>
    <row r="44" spans="2:16" ht="21" hidden="1">
      <c r="B44" s="875" t="s">
        <v>676</v>
      </c>
      <c r="C44" s="876"/>
      <c r="E44" s="876"/>
      <c r="F44" s="876"/>
      <c r="H44" s="875" t="s">
        <v>677</v>
      </c>
    </row>
    <row r="45" spans="2:16" ht="18.75" hidden="1" customHeight="1">
      <c r="B45" s="993" t="s">
        <v>656</v>
      </c>
      <c r="C45" s="994"/>
      <c r="D45" s="994"/>
      <c r="E45" s="994"/>
      <c r="F45" s="995"/>
      <c r="H45" s="12" t="s">
        <v>664</v>
      </c>
      <c r="J45" s="12">
        <v>2013</v>
      </c>
      <c r="M45" s="12" t="s">
        <v>665</v>
      </c>
      <c r="O45" s="12">
        <v>2017</v>
      </c>
    </row>
    <row r="46" spans="2:16" ht="43.2" hidden="1">
      <c r="B46" s="873" t="s">
        <v>62</v>
      </c>
      <c r="C46" s="873" t="s">
        <v>657</v>
      </c>
      <c r="D46" s="873" t="s">
        <v>658</v>
      </c>
      <c r="E46" s="873" t="s">
        <v>660</v>
      </c>
      <c r="F46" s="873" t="s">
        <v>659</v>
      </c>
      <c r="H46" s="873" t="s">
        <v>661</v>
      </c>
      <c r="I46" s="873" t="s">
        <v>662</v>
      </c>
      <c r="J46" s="873" t="s">
        <v>663</v>
      </c>
      <c r="K46" s="873" t="s">
        <v>657</v>
      </c>
      <c r="M46" s="873" t="s">
        <v>661</v>
      </c>
      <c r="N46" s="873" t="s">
        <v>662</v>
      </c>
      <c r="O46" s="873" t="s">
        <v>663</v>
      </c>
      <c r="P46" s="873" t="s">
        <v>657</v>
      </c>
    </row>
    <row r="47" spans="2:16" ht="15.6" hidden="1">
      <c r="B47" s="873"/>
      <c r="C47" s="873" t="s">
        <v>666</v>
      </c>
      <c r="D47" s="873" t="s">
        <v>667</v>
      </c>
      <c r="E47" s="873" t="s">
        <v>668</v>
      </c>
      <c r="F47" s="873" t="s">
        <v>669</v>
      </c>
      <c r="H47" s="873"/>
      <c r="I47" s="873" t="s">
        <v>670</v>
      </c>
      <c r="J47" s="873" t="s">
        <v>671</v>
      </c>
      <c r="K47" s="873" t="s">
        <v>672</v>
      </c>
      <c r="M47" s="873"/>
      <c r="N47" s="873" t="s">
        <v>673</v>
      </c>
      <c r="O47" s="873" t="s">
        <v>674</v>
      </c>
      <c r="P47" s="873" t="s">
        <v>675</v>
      </c>
    </row>
    <row r="48" spans="2:16" ht="15.75" hidden="1" customHeight="1">
      <c r="B48" s="724">
        <v>42736</v>
      </c>
      <c r="C48" s="727">
        <f>K70</f>
        <v>0</v>
      </c>
      <c r="D48" s="878">
        <f>C48-C49</f>
        <v>0</v>
      </c>
      <c r="E48" s="723">
        <f>E49</f>
        <v>0.74</v>
      </c>
      <c r="F48" s="880">
        <f>D48*E48</f>
        <v>0</v>
      </c>
      <c r="H48" s="723"/>
      <c r="I48" s="723"/>
      <c r="J48" s="723"/>
      <c r="K48" s="723">
        <f>I48*J48</f>
        <v>0</v>
      </c>
      <c r="M48" s="723"/>
      <c r="N48" s="723"/>
      <c r="O48" s="723"/>
      <c r="P48" s="723">
        <f>N48*O48</f>
        <v>0</v>
      </c>
    </row>
    <row r="49" spans="2:16" ht="15.75" hidden="1" customHeight="1">
      <c r="B49" s="724">
        <v>42767</v>
      </c>
      <c r="C49" s="728">
        <f>P70</f>
        <v>0</v>
      </c>
      <c r="D49" s="878">
        <f>D48</f>
        <v>0</v>
      </c>
      <c r="E49" s="723">
        <v>0.74</v>
      </c>
      <c r="F49" s="880">
        <f>D49*E49</f>
        <v>0</v>
      </c>
      <c r="H49" s="723"/>
      <c r="I49" s="723"/>
      <c r="J49" s="723"/>
      <c r="K49" s="723"/>
      <c r="M49" s="723"/>
      <c r="N49" s="723"/>
      <c r="O49" s="723"/>
      <c r="P49" s="723"/>
    </row>
    <row r="50" spans="2:16" ht="15.75" hidden="1" customHeight="1">
      <c r="B50" s="724">
        <v>42795</v>
      </c>
      <c r="C50" s="723"/>
      <c r="D50" s="878">
        <f>D49</f>
        <v>0</v>
      </c>
      <c r="E50" s="723">
        <f>E49</f>
        <v>0.74</v>
      </c>
      <c r="F50" s="880">
        <f>D50*E50</f>
        <v>0</v>
      </c>
      <c r="H50" s="723"/>
      <c r="I50" s="723"/>
      <c r="J50" s="723"/>
      <c r="K50" s="723"/>
      <c r="M50" s="723"/>
      <c r="N50" s="723"/>
      <c r="O50" s="723"/>
      <c r="P50" s="723"/>
    </row>
    <row r="51" spans="2:16" ht="15.75" hidden="1" customHeight="1">
      <c r="B51" s="724">
        <v>42826</v>
      </c>
      <c r="C51" s="723"/>
      <c r="D51" s="878">
        <f t="shared" ref="D51:E59" si="2">D50</f>
        <v>0</v>
      </c>
      <c r="E51" s="723">
        <f t="shared" si="2"/>
        <v>0.74</v>
      </c>
      <c r="F51" s="880">
        <f t="shared" ref="F51:F59" si="3">D51*E51</f>
        <v>0</v>
      </c>
      <c r="H51" s="723"/>
      <c r="I51" s="723"/>
      <c r="J51" s="723"/>
      <c r="K51" s="723"/>
      <c r="M51" s="723"/>
      <c r="N51" s="723"/>
      <c r="O51" s="723"/>
      <c r="P51" s="723"/>
    </row>
    <row r="52" spans="2:16" ht="15.75" hidden="1" customHeight="1">
      <c r="B52" s="724">
        <v>42856</v>
      </c>
      <c r="C52" s="723"/>
      <c r="D52" s="878">
        <f t="shared" si="2"/>
        <v>0</v>
      </c>
      <c r="E52" s="723">
        <f t="shared" si="2"/>
        <v>0.74</v>
      </c>
      <c r="F52" s="880">
        <f t="shared" si="3"/>
        <v>0</v>
      </c>
      <c r="H52" s="723"/>
      <c r="I52" s="723"/>
      <c r="J52" s="723"/>
      <c r="K52" s="723"/>
      <c r="M52" s="723"/>
      <c r="N52" s="723"/>
      <c r="O52" s="723"/>
      <c r="P52" s="723"/>
    </row>
    <row r="53" spans="2:16" ht="15.75" hidden="1" customHeight="1">
      <c r="B53" s="724">
        <v>42887</v>
      </c>
      <c r="C53" s="723"/>
      <c r="D53" s="878">
        <f t="shared" si="2"/>
        <v>0</v>
      </c>
      <c r="E53" s="723">
        <f t="shared" si="2"/>
        <v>0.74</v>
      </c>
      <c r="F53" s="880">
        <f t="shared" si="3"/>
        <v>0</v>
      </c>
      <c r="H53" s="723"/>
      <c r="I53" s="723"/>
      <c r="J53" s="723"/>
      <c r="K53" s="723"/>
      <c r="M53" s="723"/>
      <c r="N53" s="723"/>
      <c r="O53" s="723"/>
      <c r="P53" s="723"/>
    </row>
    <row r="54" spans="2:16" ht="15.75" hidden="1" customHeight="1">
      <c r="B54" s="724">
        <v>42917</v>
      </c>
      <c r="C54" s="723"/>
      <c r="D54" s="878">
        <f t="shared" si="2"/>
        <v>0</v>
      </c>
      <c r="E54" s="723">
        <f t="shared" si="2"/>
        <v>0.74</v>
      </c>
      <c r="F54" s="880">
        <f t="shared" si="3"/>
        <v>0</v>
      </c>
      <c r="H54" s="723"/>
      <c r="I54" s="723"/>
      <c r="J54" s="723"/>
      <c r="K54" s="723"/>
      <c r="M54" s="723"/>
      <c r="N54" s="723"/>
      <c r="O54" s="723"/>
      <c r="P54" s="723"/>
    </row>
    <row r="55" spans="2:16" ht="15.75" hidden="1" customHeight="1">
      <c r="B55" s="724">
        <v>42948</v>
      </c>
      <c r="C55" s="723"/>
      <c r="D55" s="878">
        <f t="shared" si="2"/>
        <v>0</v>
      </c>
      <c r="E55" s="723">
        <f t="shared" si="2"/>
        <v>0.74</v>
      </c>
      <c r="F55" s="880">
        <f t="shared" si="3"/>
        <v>0</v>
      </c>
      <c r="H55" s="723"/>
      <c r="I55" s="723"/>
      <c r="J55" s="723"/>
      <c r="K55" s="723"/>
      <c r="M55" s="723"/>
      <c r="N55" s="723"/>
      <c r="O55" s="723"/>
      <c r="P55" s="723"/>
    </row>
    <row r="56" spans="2:16" ht="15.75" hidden="1" customHeight="1">
      <c r="B56" s="724">
        <v>42979</v>
      </c>
      <c r="C56" s="723"/>
      <c r="D56" s="878">
        <f t="shared" si="2"/>
        <v>0</v>
      </c>
      <c r="E56" s="723">
        <f t="shared" si="2"/>
        <v>0.74</v>
      </c>
      <c r="F56" s="880">
        <f t="shared" si="3"/>
        <v>0</v>
      </c>
      <c r="H56" s="723"/>
      <c r="I56" s="723"/>
      <c r="J56" s="723"/>
      <c r="K56" s="723"/>
      <c r="M56" s="723"/>
      <c r="N56" s="723"/>
      <c r="O56" s="723"/>
      <c r="P56" s="723"/>
    </row>
    <row r="57" spans="2:16" ht="15.75" hidden="1" customHeight="1">
      <c r="B57" s="724">
        <v>43009</v>
      </c>
      <c r="C57" s="723"/>
      <c r="D57" s="878">
        <f t="shared" si="2"/>
        <v>0</v>
      </c>
      <c r="E57" s="723">
        <f t="shared" si="2"/>
        <v>0.74</v>
      </c>
      <c r="F57" s="880">
        <f t="shared" si="3"/>
        <v>0</v>
      </c>
      <c r="H57" s="723"/>
      <c r="I57" s="723"/>
      <c r="J57" s="723"/>
      <c r="K57" s="723"/>
      <c r="M57" s="723"/>
      <c r="N57" s="723"/>
      <c r="O57" s="723"/>
      <c r="P57" s="723"/>
    </row>
    <row r="58" spans="2:16" ht="15.75" hidden="1" customHeight="1">
      <c r="B58" s="724">
        <v>43040</v>
      </c>
      <c r="C58" s="723"/>
      <c r="D58" s="878">
        <f t="shared" si="2"/>
        <v>0</v>
      </c>
      <c r="E58" s="723">
        <f t="shared" si="2"/>
        <v>0.74</v>
      </c>
      <c r="F58" s="880">
        <f t="shared" si="3"/>
        <v>0</v>
      </c>
      <c r="H58" s="723"/>
      <c r="I58" s="723"/>
      <c r="J58" s="723"/>
      <c r="K58" s="723"/>
      <c r="M58" s="723"/>
      <c r="N58" s="723"/>
      <c r="O58" s="723"/>
      <c r="P58" s="723"/>
    </row>
    <row r="59" spans="2:16" ht="15.75" hidden="1" customHeight="1">
      <c r="B59" s="724">
        <v>43070</v>
      </c>
      <c r="C59" s="723"/>
      <c r="D59" s="878">
        <f t="shared" si="2"/>
        <v>0</v>
      </c>
      <c r="E59" s="723">
        <f t="shared" si="2"/>
        <v>0.74</v>
      </c>
      <c r="F59" s="880">
        <f t="shared" si="3"/>
        <v>0</v>
      </c>
      <c r="H59" s="723"/>
      <c r="I59" s="723"/>
      <c r="J59" s="723"/>
      <c r="K59" s="723"/>
      <c r="M59" s="723"/>
      <c r="N59" s="723"/>
      <c r="O59" s="723"/>
      <c r="P59" s="723"/>
    </row>
    <row r="60" spans="2:16" ht="16.350000000000001" hidden="1" customHeight="1">
      <c r="B60" s="730" t="s">
        <v>26</v>
      </c>
      <c r="C60" s="731"/>
      <c r="D60" s="731"/>
      <c r="E60" s="731"/>
      <c r="F60" s="879">
        <f>SUM(F48:F59)</f>
        <v>0</v>
      </c>
      <c r="H60" s="723"/>
      <c r="I60" s="723"/>
      <c r="J60" s="723"/>
      <c r="K60" s="723"/>
      <c r="M60" s="723"/>
      <c r="N60" s="723"/>
      <c r="O60" s="723"/>
      <c r="P60" s="723"/>
    </row>
    <row r="61" spans="2:16" hidden="1">
      <c r="B61" s="724" t="s">
        <v>678</v>
      </c>
      <c r="C61" s="723"/>
      <c r="D61" s="723"/>
      <c r="E61" s="723"/>
      <c r="F61" s="723"/>
      <c r="H61" s="723"/>
      <c r="I61" s="723"/>
      <c r="J61" s="723"/>
      <c r="K61" s="723"/>
      <c r="M61" s="723"/>
      <c r="N61" s="723"/>
      <c r="O61" s="723"/>
      <c r="P61" s="723"/>
    </row>
    <row r="62" spans="2:16" hidden="1">
      <c r="B62" s="724" t="s">
        <v>678</v>
      </c>
      <c r="C62" s="723"/>
      <c r="D62" s="723"/>
      <c r="E62" s="723"/>
      <c r="F62" s="723"/>
      <c r="H62" s="723"/>
      <c r="I62" s="723"/>
      <c r="J62" s="723"/>
      <c r="K62" s="723"/>
      <c r="M62" s="723"/>
      <c r="N62" s="723"/>
      <c r="O62" s="723"/>
      <c r="P62" s="723"/>
    </row>
    <row r="63" spans="2:16" hidden="1">
      <c r="B63" s="724" t="s">
        <v>678</v>
      </c>
      <c r="C63" s="723"/>
      <c r="D63" s="723"/>
      <c r="E63" s="723"/>
      <c r="F63" s="723"/>
      <c r="H63" s="723"/>
      <c r="I63" s="723"/>
      <c r="J63" s="723"/>
      <c r="K63" s="723"/>
      <c r="M63" s="723"/>
      <c r="N63" s="723"/>
      <c r="O63" s="723"/>
      <c r="P63" s="723"/>
    </row>
    <row r="64" spans="2:16" hidden="1">
      <c r="B64" s="724" t="s">
        <v>678</v>
      </c>
      <c r="C64" s="723"/>
      <c r="D64" s="723"/>
      <c r="E64" s="723"/>
      <c r="F64" s="723"/>
      <c r="H64" s="723"/>
      <c r="I64" s="723"/>
      <c r="J64" s="723"/>
      <c r="K64" s="723"/>
      <c r="M64" s="723"/>
      <c r="N64" s="723"/>
      <c r="O64" s="723"/>
      <c r="P64" s="723"/>
    </row>
    <row r="65" spans="2:16" hidden="1">
      <c r="H65" s="723"/>
      <c r="I65" s="723"/>
      <c r="J65" s="723"/>
      <c r="K65" s="723"/>
      <c r="M65" s="723"/>
      <c r="N65" s="723"/>
      <c r="O65" s="723"/>
      <c r="P65" s="723"/>
    </row>
    <row r="66" spans="2:16" hidden="1">
      <c r="H66" s="723"/>
      <c r="I66" s="723"/>
      <c r="J66" s="723"/>
      <c r="K66" s="723"/>
      <c r="M66" s="723"/>
      <c r="N66" s="723"/>
      <c r="O66" s="723"/>
      <c r="P66" s="723"/>
    </row>
    <row r="67" spans="2:16" hidden="1">
      <c r="H67" s="723"/>
      <c r="I67" s="723"/>
      <c r="J67" s="723"/>
      <c r="K67" s="723"/>
      <c r="M67" s="723"/>
      <c r="N67" s="723"/>
      <c r="O67" s="723"/>
      <c r="P67" s="723"/>
    </row>
    <row r="68" spans="2:16" hidden="1">
      <c r="H68" s="723"/>
      <c r="I68" s="723"/>
      <c r="J68" s="723"/>
      <c r="K68" s="723"/>
      <c r="M68" s="723"/>
      <c r="N68" s="723"/>
      <c r="O68" s="723"/>
      <c r="P68" s="723"/>
    </row>
    <row r="69" spans="2:16" hidden="1">
      <c r="H69" s="723"/>
      <c r="I69" s="723"/>
      <c r="J69" s="723"/>
      <c r="K69" s="723"/>
      <c r="M69" s="723"/>
      <c r="N69" s="723"/>
      <c r="O69" s="723"/>
      <c r="P69" s="723"/>
    </row>
    <row r="70" spans="2:16" hidden="1">
      <c r="H70" s="730" t="s">
        <v>26</v>
      </c>
      <c r="I70" s="731"/>
      <c r="J70" s="731"/>
      <c r="K70" s="727">
        <f>SUM(K48:K69)</f>
        <v>0</v>
      </c>
      <c r="M70" s="730" t="s">
        <v>26</v>
      </c>
      <c r="N70" s="731"/>
      <c r="O70" s="731"/>
      <c r="P70" s="728">
        <f>SUM(P48:P69)</f>
        <v>0</v>
      </c>
    </row>
    <row r="71" spans="2:16" hidden="1"/>
    <row r="72" spans="2:16" ht="21" hidden="1">
      <c r="B72" s="875" t="s">
        <v>1065</v>
      </c>
    </row>
    <row r="73" spans="2:16" ht="21" hidden="1">
      <c r="B73" s="875" t="s">
        <v>676</v>
      </c>
      <c r="C73" s="876"/>
      <c r="E73" s="876"/>
      <c r="F73" s="876"/>
      <c r="H73" s="875" t="s">
        <v>677</v>
      </c>
    </row>
    <row r="74" spans="2:16" ht="18.75" hidden="1" customHeight="1">
      <c r="B74" s="993" t="s">
        <v>656</v>
      </c>
      <c r="C74" s="994"/>
      <c r="D74" s="994"/>
      <c r="E74" s="994"/>
      <c r="F74" s="995"/>
      <c r="H74" s="12" t="s">
        <v>664</v>
      </c>
      <c r="J74" s="12">
        <v>2013</v>
      </c>
      <c r="M74" s="12" t="s">
        <v>665</v>
      </c>
      <c r="O74" s="12">
        <v>2017</v>
      </c>
    </row>
    <row r="75" spans="2:16" ht="43.2" hidden="1">
      <c r="B75" s="873" t="s">
        <v>62</v>
      </c>
      <c r="C75" s="873" t="s">
        <v>657</v>
      </c>
      <c r="D75" s="873" t="s">
        <v>658</v>
      </c>
      <c r="E75" s="873" t="s">
        <v>660</v>
      </c>
      <c r="F75" s="873" t="s">
        <v>659</v>
      </c>
      <c r="H75" s="873" t="s">
        <v>661</v>
      </c>
      <c r="I75" s="873" t="s">
        <v>662</v>
      </c>
      <c r="J75" s="873" t="s">
        <v>663</v>
      </c>
      <c r="K75" s="873" t="s">
        <v>657</v>
      </c>
      <c r="M75" s="873" t="s">
        <v>661</v>
      </c>
      <c r="N75" s="873" t="s">
        <v>662</v>
      </c>
      <c r="O75" s="873" t="s">
        <v>663</v>
      </c>
      <c r="P75" s="873" t="s">
        <v>657</v>
      </c>
    </row>
    <row r="76" spans="2:16" ht="15.6" hidden="1">
      <c r="B76" s="873"/>
      <c r="C76" s="873" t="s">
        <v>666</v>
      </c>
      <c r="D76" s="873" t="s">
        <v>667</v>
      </c>
      <c r="E76" s="873" t="s">
        <v>668</v>
      </c>
      <c r="F76" s="873" t="s">
        <v>669</v>
      </c>
      <c r="H76" s="873"/>
      <c r="I76" s="873" t="s">
        <v>670</v>
      </c>
      <c r="J76" s="873" t="s">
        <v>671</v>
      </c>
      <c r="K76" s="873" t="s">
        <v>672</v>
      </c>
      <c r="M76" s="873"/>
      <c r="N76" s="873" t="s">
        <v>673</v>
      </c>
      <c r="O76" s="873" t="s">
        <v>674</v>
      </c>
      <c r="P76" s="873" t="s">
        <v>675</v>
      </c>
    </row>
    <row r="77" spans="2:16" ht="15.75" hidden="1" customHeight="1">
      <c r="B77" s="724">
        <v>42736</v>
      </c>
      <c r="C77" s="727">
        <f>K99</f>
        <v>0</v>
      </c>
      <c r="D77" s="878">
        <f>C77-C78</f>
        <v>0</v>
      </c>
      <c r="E77" s="723">
        <f>E78</f>
        <v>0.74</v>
      </c>
      <c r="F77" s="880">
        <f>D77*E77</f>
        <v>0</v>
      </c>
      <c r="H77" s="723"/>
      <c r="I77" s="723"/>
      <c r="J77" s="723"/>
      <c r="K77" s="723">
        <f>I77*J77</f>
        <v>0</v>
      </c>
      <c r="M77" s="723"/>
      <c r="N77" s="723"/>
      <c r="O77" s="723"/>
      <c r="P77" s="723">
        <f>N77*O77</f>
        <v>0</v>
      </c>
    </row>
    <row r="78" spans="2:16" ht="15.75" hidden="1" customHeight="1">
      <c r="B78" s="724">
        <v>42767</v>
      </c>
      <c r="C78" s="728">
        <f>P99</f>
        <v>0</v>
      </c>
      <c r="D78" s="878">
        <f>D77</f>
        <v>0</v>
      </c>
      <c r="E78" s="723">
        <v>0.74</v>
      </c>
      <c r="F78" s="880">
        <f>D78*E78</f>
        <v>0</v>
      </c>
      <c r="H78" s="723"/>
      <c r="I78" s="723"/>
      <c r="J78" s="723"/>
      <c r="K78" s="723"/>
      <c r="M78" s="723"/>
      <c r="N78" s="723"/>
      <c r="O78" s="723"/>
      <c r="P78" s="723"/>
    </row>
    <row r="79" spans="2:16" ht="15.75" hidden="1" customHeight="1">
      <c r="B79" s="724">
        <v>42795</v>
      </c>
      <c r="C79" s="723"/>
      <c r="D79" s="878">
        <f>D78</f>
        <v>0</v>
      </c>
      <c r="E79" s="723">
        <f>E78</f>
        <v>0.74</v>
      </c>
      <c r="F79" s="880">
        <f>D79*E79</f>
        <v>0</v>
      </c>
      <c r="H79" s="723"/>
      <c r="I79" s="723"/>
      <c r="J79" s="723"/>
      <c r="K79" s="723"/>
      <c r="M79" s="723"/>
      <c r="N79" s="723"/>
      <c r="O79" s="723"/>
      <c r="P79" s="723"/>
    </row>
    <row r="80" spans="2:16" ht="15.75" hidden="1" customHeight="1">
      <c r="B80" s="724">
        <v>42826</v>
      </c>
      <c r="C80" s="723"/>
      <c r="D80" s="878">
        <f t="shared" ref="D80:E88" si="4">D79</f>
        <v>0</v>
      </c>
      <c r="E80" s="723">
        <f t="shared" si="4"/>
        <v>0.74</v>
      </c>
      <c r="F80" s="880">
        <f t="shared" ref="F80:F88" si="5">D80*E80</f>
        <v>0</v>
      </c>
      <c r="H80" s="723"/>
      <c r="I80" s="723"/>
      <c r="J80" s="723"/>
      <c r="K80" s="723"/>
      <c r="M80" s="723"/>
      <c r="N80" s="723"/>
      <c r="O80" s="723"/>
      <c r="P80" s="723"/>
    </row>
    <row r="81" spans="2:16" ht="15.75" hidden="1" customHeight="1">
      <c r="B81" s="724">
        <v>42856</v>
      </c>
      <c r="C81" s="723"/>
      <c r="D81" s="878">
        <f t="shared" si="4"/>
        <v>0</v>
      </c>
      <c r="E81" s="723">
        <f t="shared" si="4"/>
        <v>0.74</v>
      </c>
      <c r="F81" s="880">
        <f t="shared" si="5"/>
        <v>0</v>
      </c>
      <c r="H81" s="723"/>
      <c r="I81" s="723"/>
      <c r="J81" s="723"/>
      <c r="K81" s="723"/>
      <c r="M81" s="723"/>
      <c r="N81" s="723"/>
      <c r="O81" s="723"/>
      <c r="P81" s="723"/>
    </row>
    <row r="82" spans="2:16" ht="15.75" hidden="1" customHeight="1">
      <c r="B82" s="724">
        <v>42887</v>
      </c>
      <c r="C82" s="723"/>
      <c r="D82" s="878">
        <f t="shared" si="4"/>
        <v>0</v>
      </c>
      <c r="E82" s="723">
        <f t="shared" si="4"/>
        <v>0.74</v>
      </c>
      <c r="F82" s="880">
        <f t="shared" si="5"/>
        <v>0</v>
      </c>
      <c r="H82" s="723"/>
      <c r="I82" s="723"/>
      <c r="J82" s="723"/>
      <c r="K82" s="723"/>
      <c r="M82" s="723"/>
      <c r="N82" s="723"/>
      <c r="O82" s="723"/>
      <c r="P82" s="723"/>
    </row>
    <row r="83" spans="2:16" ht="15.75" hidden="1" customHeight="1">
      <c r="B83" s="724">
        <v>42917</v>
      </c>
      <c r="C83" s="723"/>
      <c r="D83" s="878">
        <f t="shared" si="4"/>
        <v>0</v>
      </c>
      <c r="E83" s="723">
        <f t="shared" si="4"/>
        <v>0.74</v>
      </c>
      <c r="F83" s="880">
        <f t="shared" si="5"/>
        <v>0</v>
      </c>
      <c r="H83" s="723"/>
      <c r="I83" s="723"/>
      <c r="J83" s="723"/>
      <c r="K83" s="723"/>
      <c r="M83" s="723"/>
      <c r="N83" s="723"/>
      <c r="O83" s="723"/>
      <c r="P83" s="723"/>
    </row>
    <row r="84" spans="2:16" ht="15.75" hidden="1" customHeight="1">
      <c r="B84" s="724">
        <v>42948</v>
      </c>
      <c r="C84" s="723"/>
      <c r="D84" s="878">
        <f t="shared" si="4"/>
        <v>0</v>
      </c>
      <c r="E84" s="723">
        <f t="shared" si="4"/>
        <v>0.74</v>
      </c>
      <c r="F84" s="880">
        <f t="shared" si="5"/>
        <v>0</v>
      </c>
      <c r="H84" s="723"/>
      <c r="I84" s="723"/>
      <c r="J84" s="723"/>
      <c r="K84" s="723"/>
      <c r="M84" s="723"/>
      <c r="N84" s="723"/>
      <c r="O84" s="723"/>
      <c r="P84" s="723"/>
    </row>
    <row r="85" spans="2:16" ht="15.75" hidden="1" customHeight="1">
      <c r="B85" s="724">
        <v>42979</v>
      </c>
      <c r="C85" s="723"/>
      <c r="D85" s="878">
        <f t="shared" si="4"/>
        <v>0</v>
      </c>
      <c r="E85" s="723">
        <f t="shared" si="4"/>
        <v>0.74</v>
      </c>
      <c r="F85" s="880">
        <f t="shared" si="5"/>
        <v>0</v>
      </c>
      <c r="H85" s="723"/>
      <c r="I85" s="723"/>
      <c r="J85" s="723"/>
      <c r="K85" s="723"/>
      <c r="M85" s="723"/>
      <c r="N85" s="723"/>
      <c r="O85" s="723"/>
      <c r="P85" s="723"/>
    </row>
    <row r="86" spans="2:16" ht="15.75" hidden="1" customHeight="1">
      <c r="B86" s="724">
        <v>43009</v>
      </c>
      <c r="C86" s="723"/>
      <c r="D86" s="878">
        <f t="shared" si="4"/>
        <v>0</v>
      </c>
      <c r="E86" s="723">
        <f t="shared" si="4"/>
        <v>0.74</v>
      </c>
      <c r="F86" s="880">
        <f t="shared" si="5"/>
        <v>0</v>
      </c>
      <c r="H86" s="723"/>
      <c r="I86" s="723"/>
      <c r="J86" s="723"/>
      <c r="K86" s="723"/>
      <c r="M86" s="723"/>
      <c r="N86" s="723"/>
      <c r="O86" s="723"/>
      <c r="P86" s="723"/>
    </row>
    <row r="87" spans="2:16" ht="15.75" hidden="1" customHeight="1">
      <c r="B87" s="724">
        <v>43040</v>
      </c>
      <c r="C87" s="723"/>
      <c r="D87" s="878">
        <f t="shared" si="4"/>
        <v>0</v>
      </c>
      <c r="E87" s="723">
        <f t="shared" si="4"/>
        <v>0.74</v>
      </c>
      <c r="F87" s="880">
        <f t="shared" si="5"/>
        <v>0</v>
      </c>
      <c r="H87" s="723"/>
      <c r="I87" s="723"/>
      <c r="J87" s="723"/>
      <c r="K87" s="723"/>
      <c r="M87" s="723"/>
      <c r="N87" s="723"/>
      <c r="O87" s="723"/>
      <c r="P87" s="723"/>
    </row>
    <row r="88" spans="2:16" ht="15.75" hidden="1" customHeight="1">
      <c r="B88" s="724">
        <v>43070</v>
      </c>
      <c r="C88" s="723"/>
      <c r="D88" s="878">
        <f t="shared" si="4"/>
        <v>0</v>
      </c>
      <c r="E88" s="723">
        <f t="shared" si="4"/>
        <v>0.74</v>
      </c>
      <c r="F88" s="880">
        <f t="shared" si="5"/>
        <v>0</v>
      </c>
      <c r="H88" s="723"/>
      <c r="I88" s="723"/>
      <c r="J88" s="723"/>
      <c r="K88" s="723"/>
      <c r="M88" s="723"/>
      <c r="N88" s="723"/>
      <c r="O88" s="723"/>
      <c r="P88" s="723"/>
    </row>
    <row r="89" spans="2:16" ht="16.350000000000001" hidden="1" customHeight="1">
      <c r="B89" s="730" t="s">
        <v>26</v>
      </c>
      <c r="C89" s="731"/>
      <c r="D89" s="731"/>
      <c r="E89" s="731"/>
      <c r="F89" s="879">
        <f>SUM(F77:F88)</f>
        <v>0</v>
      </c>
      <c r="H89" s="723"/>
      <c r="I89" s="723"/>
      <c r="J89" s="723"/>
      <c r="K89" s="723"/>
      <c r="M89" s="723"/>
      <c r="N89" s="723"/>
      <c r="O89" s="723"/>
      <c r="P89" s="723"/>
    </row>
    <row r="90" spans="2:16" hidden="1">
      <c r="B90" s="724" t="s">
        <v>678</v>
      </c>
      <c r="C90" s="723"/>
      <c r="D90" s="723"/>
      <c r="E90" s="723"/>
      <c r="F90" s="723"/>
      <c r="H90" s="723"/>
      <c r="I90" s="723"/>
      <c r="J90" s="723"/>
      <c r="K90" s="723"/>
      <c r="M90" s="723"/>
      <c r="N90" s="723"/>
      <c r="O90" s="723"/>
      <c r="P90" s="723"/>
    </row>
    <row r="91" spans="2:16" hidden="1">
      <c r="B91" s="724" t="s">
        <v>678</v>
      </c>
      <c r="C91" s="723"/>
      <c r="D91" s="723"/>
      <c r="E91" s="723"/>
      <c r="F91" s="723"/>
      <c r="H91" s="723"/>
      <c r="I91" s="723"/>
      <c r="J91" s="723"/>
      <c r="K91" s="723"/>
      <c r="M91" s="723"/>
      <c r="N91" s="723"/>
      <c r="O91" s="723"/>
      <c r="P91" s="723"/>
    </row>
    <row r="92" spans="2:16" hidden="1">
      <c r="B92" s="724" t="s">
        <v>678</v>
      </c>
      <c r="C92" s="723"/>
      <c r="D92" s="723"/>
      <c r="E92" s="723"/>
      <c r="F92" s="723"/>
      <c r="H92" s="723"/>
      <c r="I92" s="723"/>
      <c r="J92" s="723"/>
      <c r="K92" s="723"/>
      <c r="M92" s="723"/>
      <c r="N92" s="723"/>
      <c r="O92" s="723"/>
      <c r="P92" s="723"/>
    </row>
    <row r="93" spans="2:16" hidden="1">
      <c r="B93" s="724" t="s">
        <v>678</v>
      </c>
      <c r="C93" s="723"/>
      <c r="D93" s="723"/>
      <c r="E93" s="723"/>
      <c r="F93" s="723"/>
      <c r="H93" s="723"/>
      <c r="I93" s="723"/>
      <c r="J93" s="723"/>
      <c r="K93" s="723"/>
      <c r="M93" s="723"/>
      <c r="N93" s="723"/>
      <c r="O93" s="723"/>
      <c r="P93" s="723"/>
    </row>
    <row r="94" spans="2:16" hidden="1">
      <c r="H94" s="723"/>
      <c r="I94" s="723"/>
      <c r="J94" s="723"/>
      <c r="K94" s="723"/>
      <c r="M94" s="723"/>
      <c r="N94" s="723"/>
      <c r="O94" s="723"/>
      <c r="P94" s="723"/>
    </row>
    <row r="95" spans="2:16" hidden="1">
      <c r="H95" s="723"/>
      <c r="I95" s="723"/>
      <c r="J95" s="723"/>
      <c r="K95" s="723"/>
      <c r="M95" s="723"/>
      <c r="N95" s="723"/>
      <c r="O95" s="723"/>
      <c r="P95" s="723"/>
    </row>
    <row r="96" spans="2:16" hidden="1">
      <c r="H96" s="723"/>
      <c r="I96" s="723"/>
      <c r="J96" s="723"/>
      <c r="K96" s="723"/>
      <c r="M96" s="723"/>
      <c r="N96" s="723"/>
      <c r="O96" s="723"/>
      <c r="P96" s="723"/>
    </row>
    <row r="97" spans="2:16" hidden="1">
      <c r="H97" s="723"/>
      <c r="I97" s="723"/>
      <c r="J97" s="723"/>
      <c r="K97" s="723"/>
      <c r="M97" s="723"/>
      <c r="N97" s="723"/>
      <c r="O97" s="723"/>
      <c r="P97" s="723"/>
    </row>
    <row r="98" spans="2:16" hidden="1">
      <c r="H98" s="723"/>
      <c r="I98" s="723"/>
      <c r="J98" s="723"/>
      <c r="K98" s="723"/>
      <c r="M98" s="723"/>
      <c r="N98" s="723"/>
      <c r="O98" s="723"/>
      <c r="P98" s="723"/>
    </row>
    <row r="99" spans="2:16" hidden="1">
      <c r="H99" s="730" t="s">
        <v>26</v>
      </c>
      <c r="I99" s="731"/>
      <c r="J99" s="731"/>
      <c r="K99" s="727">
        <f>SUM(K77:K98)</f>
        <v>0</v>
      </c>
      <c r="M99" s="730" t="s">
        <v>26</v>
      </c>
      <c r="N99" s="731"/>
      <c r="O99" s="731"/>
      <c r="P99" s="728">
        <f>SUM(P77:P98)</f>
        <v>0</v>
      </c>
    </row>
    <row r="101" spans="2:16" ht="21">
      <c r="B101" s="875" t="s">
        <v>1066</v>
      </c>
    </row>
    <row r="102" spans="2:16" ht="21">
      <c r="B102" s="875" t="s">
        <v>676</v>
      </c>
      <c r="C102" s="876"/>
      <c r="E102" s="876"/>
      <c r="F102" s="876"/>
      <c r="H102" s="875" t="s">
        <v>677</v>
      </c>
    </row>
    <row r="103" spans="2:16" ht="18.75" customHeight="1">
      <c r="B103" s="993" t="s">
        <v>656</v>
      </c>
      <c r="C103" s="994"/>
      <c r="D103" s="994"/>
      <c r="E103" s="994"/>
      <c r="F103" s="995"/>
      <c r="H103" s="12" t="s">
        <v>664</v>
      </c>
      <c r="J103" s="12">
        <v>2015</v>
      </c>
      <c r="M103" s="12" t="s">
        <v>665</v>
      </c>
      <c r="O103" s="12">
        <v>2017</v>
      </c>
    </row>
    <row r="104" spans="2:16" ht="43.2">
      <c r="B104" s="873" t="s">
        <v>62</v>
      </c>
      <c r="C104" s="873" t="s">
        <v>657</v>
      </c>
      <c r="D104" s="873" t="s">
        <v>658</v>
      </c>
      <c r="E104" s="873" t="s">
        <v>660</v>
      </c>
      <c r="F104" s="873" t="s">
        <v>659</v>
      </c>
      <c r="H104" s="873" t="s">
        <v>661</v>
      </c>
      <c r="I104" s="873" t="s">
        <v>662</v>
      </c>
      <c r="J104" s="873" t="s">
        <v>663</v>
      </c>
      <c r="K104" s="873" t="s">
        <v>657</v>
      </c>
      <c r="M104" s="873" t="s">
        <v>661</v>
      </c>
      <c r="N104" s="873" t="s">
        <v>662</v>
      </c>
      <c r="O104" s="873" t="s">
        <v>663</v>
      </c>
      <c r="P104" s="873" t="s">
        <v>657</v>
      </c>
    </row>
    <row r="105" spans="2:16" ht="15.6">
      <c r="B105" s="873"/>
      <c r="C105" s="873" t="s">
        <v>666</v>
      </c>
      <c r="D105" s="873" t="s">
        <v>667</v>
      </c>
      <c r="E105" s="873" t="s">
        <v>668</v>
      </c>
      <c r="F105" s="873" t="s">
        <v>669</v>
      </c>
      <c r="H105" s="873"/>
      <c r="I105" s="873" t="s">
        <v>670</v>
      </c>
      <c r="J105" s="873" t="s">
        <v>671</v>
      </c>
      <c r="K105" s="873" t="s">
        <v>672</v>
      </c>
      <c r="M105" s="873"/>
      <c r="N105" s="873" t="s">
        <v>673</v>
      </c>
      <c r="O105" s="873" t="s">
        <v>674</v>
      </c>
      <c r="P105" s="873" t="s">
        <v>675</v>
      </c>
    </row>
    <row r="106" spans="2:16" ht="15.75" customHeight="1">
      <c r="B106" s="724">
        <v>42736</v>
      </c>
      <c r="C106" s="727">
        <f>K128</f>
        <v>111.75740000000002</v>
      </c>
      <c r="D106" s="878">
        <f>C106-C107</f>
        <v>62.827000000000019</v>
      </c>
      <c r="E106" s="723">
        <f>E107</f>
        <v>0.74</v>
      </c>
      <c r="F106" s="880">
        <f>D106*E106</f>
        <v>46.491980000000012</v>
      </c>
      <c r="H106" s="723" t="s">
        <v>1067</v>
      </c>
      <c r="I106" s="723">
        <v>9.6000000000000002E-2</v>
      </c>
      <c r="J106" s="723">
        <v>16</v>
      </c>
      <c r="K106" s="723">
        <f>I106*J106</f>
        <v>1.536</v>
      </c>
      <c r="M106" s="723" t="s">
        <v>1067</v>
      </c>
      <c r="N106" s="723">
        <v>9.6000000000000002E-2</v>
      </c>
      <c r="O106" s="723">
        <v>16</v>
      </c>
      <c r="P106" s="723">
        <f>N106*O106</f>
        <v>1.536</v>
      </c>
    </row>
    <row r="107" spans="2:16" ht="15.75" customHeight="1">
      <c r="B107" s="724">
        <v>42767</v>
      </c>
      <c r="C107" s="728">
        <f>P128</f>
        <v>48.930399999999999</v>
      </c>
      <c r="D107" s="878">
        <f>D106</f>
        <v>62.827000000000019</v>
      </c>
      <c r="E107" s="723">
        <v>0.74</v>
      </c>
      <c r="F107" s="880">
        <f>D107*E107</f>
        <v>46.491980000000012</v>
      </c>
      <c r="H107" s="723" t="s">
        <v>1067</v>
      </c>
      <c r="I107" s="723">
        <v>0.13200000000000001</v>
      </c>
      <c r="J107" s="723">
        <v>185</v>
      </c>
      <c r="K107" s="723">
        <f t="shared" ref="K107:K114" si="6">I107*J107</f>
        <v>24.42</v>
      </c>
      <c r="M107" s="723" t="s">
        <v>1067</v>
      </c>
      <c r="N107" s="723">
        <v>0.192</v>
      </c>
      <c r="O107" s="723">
        <v>87</v>
      </c>
      <c r="P107" s="723">
        <f t="shared" ref="P107:P118" si="7">N107*O107</f>
        <v>16.704000000000001</v>
      </c>
    </row>
    <row r="108" spans="2:16" ht="15.75" customHeight="1">
      <c r="B108" s="724">
        <v>42795</v>
      </c>
      <c r="C108" s="723"/>
      <c r="D108" s="878">
        <f>D107</f>
        <v>62.827000000000019</v>
      </c>
      <c r="E108" s="723">
        <f>E107</f>
        <v>0.74</v>
      </c>
      <c r="F108" s="880">
        <f>D108*E108</f>
        <v>46.491980000000012</v>
      </c>
      <c r="H108" s="723" t="s">
        <v>1067</v>
      </c>
      <c r="I108" s="723">
        <v>0.192</v>
      </c>
      <c r="J108" s="723">
        <v>274</v>
      </c>
      <c r="K108" s="723">
        <f t="shared" si="6"/>
        <v>52.608000000000004</v>
      </c>
      <c r="M108" s="723" t="s">
        <v>1067</v>
      </c>
      <c r="N108" s="723">
        <v>0.30599999999999999</v>
      </c>
      <c r="O108" s="723">
        <v>3</v>
      </c>
      <c r="P108" s="723">
        <f t="shared" si="7"/>
        <v>0.91799999999999993</v>
      </c>
    </row>
    <row r="109" spans="2:16" ht="15.75" customHeight="1">
      <c r="B109" s="724">
        <v>42826</v>
      </c>
      <c r="C109" s="723"/>
      <c r="D109" s="878">
        <f t="shared" ref="D109:E117" si="8">D108</f>
        <v>62.827000000000019</v>
      </c>
      <c r="E109" s="723">
        <f t="shared" si="8"/>
        <v>0.74</v>
      </c>
      <c r="F109" s="880">
        <f t="shared" ref="F109:F117" si="9">D109*E109</f>
        <v>46.491980000000012</v>
      </c>
      <c r="H109" s="723" t="s">
        <v>1067</v>
      </c>
      <c r="I109" s="723">
        <v>0.30599999999999999</v>
      </c>
      <c r="J109" s="723">
        <v>100</v>
      </c>
      <c r="K109" s="723">
        <f t="shared" si="6"/>
        <v>30.599999999999998</v>
      </c>
      <c r="M109" s="723" t="s">
        <v>1067</v>
      </c>
      <c r="N109" s="723">
        <v>0.245</v>
      </c>
      <c r="O109" s="723">
        <v>6</v>
      </c>
      <c r="P109" s="723">
        <f t="shared" si="7"/>
        <v>1.47</v>
      </c>
    </row>
    <row r="110" spans="2:16" ht="15.75" customHeight="1">
      <c r="B110" s="724">
        <v>42856</v>
      </c>
      <c r="C110" s="723"/>
      <c r="D110" s="878">
        <f t="shared" si="8"/>
        <v>62.827000000000019</v>
      </c>
      <c r="E110" s="723">
        <f t="shared" si="8"/>
        <v>0.74</v>
      </c>
      <c r="F110" s="880">
        <f t="shared" si="9"/>
        <v>46.491980000000012</v>
      </c>
      <c r="H110" s="723" t="s">
        <v>1067</v>
      </c>
      <c r="I110" s="723">
        <v>0.245</v>
      </c>
      <c r="J110" s="723">
        <v>6</v>
      </c>
      <c r="K110" s="723">
        <f t="shared" si="6"/>
        <v>1.47</v>
      </c>
      <c r="M110" s="723" t="s">
        <v>1067</v>
      </c>
      <c r="N110" s="723">
        <v>0.29499999999999998</v>
      </c>
      <c r="O110" s="723">
        <v>2</v>
      </c>
      <c r="P110" s="723">
        <f t="shared" si="7"/>
        <v>0.59</v>
      </c>
    </row>
    <row r="111" spans="2:16" ht="15.75" customHeight="1">
      <c r="B111" s="724">
        <v>42887</v>
      </c>
      <c r="C111" s="723"/>
      <c r="D111" s="878">
        <f t="shared" si="8"/>
        <v>62.827000000000019</v>
      </c>
      <c r="E111" s="723">
        <f t="shared" si="8"/>
        <v>0.74</v>
      </c>
      <c r="F111" s="880">
        <f t="shared" si="9"/>
        <v>46.491980000000012</v>
      </c>
      <c r="H111" s="723" t="s">
        <v>1067</v>
      </c>
      <c r="I111" s="723">
        <v>0.29499999999999998</v>
      </c>
      <c r="J111" s="723">
        <v>2</v>
      </c>
      <c r="K111" s="723">
        <f t="shared" si="6"/>
        <v>0.59</v>
      </c>
      <c r="M111" s="723" t="s">
        <v>1068</v>
      </c>
      <c r="N111" s="723">
        <v>7.9400000000000012E-2</v>
      </c>
      <c r="O111" s="723">
        <v>1</v>
      </c>
      <c r="P111" s="723">
        <f t="shared" si="7"/>
        <v>7.9400000000000012E-2</v>
      </c>
    </row>
    <row r="112" spans="2:16" ht="15.75" customHeight="1">
      <c r="B112" s="724">
        <v>42917</v>
      </c>
      <c r="C112" s="723"/>
      <c r="D112" s="878">
        <f t="shared" si="8"/>
        <v>62.827000000000019</v>
      </c>
      <c r="E112" s="723">
        <f t="shared" si="8"/>
        <v>0.74</v>
      </c>
      <c r="F112" s="880">
        <f t="shared" si="9"/>
        <v>46.491980000000012</v>
      </c>
      <c r="H112" s="723" t="s">
        <v>1068</v>
      </c>
      <c r="I112" s="723">
        <v>7.9400000000000012E-2</v>
      </c>
      <c r="J112" s="723">
        <v>1</v>
      </c>
      <c r="K112" s="723">
        <f t="shared" si="6"/>
        <v>7.9400000000000012E-2</v>
      </c>
      <c r="M112" s="723" t="s">
        <v>1069</v>
      </c>
      <c r="N112" s="723">
        <v>4.2999999999999997E-2</v>
      </c>
      <c r="O112" s="723">
        <v>235</v>
      </c>
      <c r="P112" s="723">
        <f t="shared" si="7"/>
        <v>10.104999999999999</v>
      </c>
    </row>
    <row r="113" spans="2:16" ht="15.75" customHeight="1">
      <c r="B113" s="724">
        <v>42948</v>
      </c>
      <c r="C113" s="723"/>
      <c r="D113" s="878">
        <f t="shared" si="8"/>
        <v>62.827000000000019</v>
      </c>
      <c r="E113" s="723">
        <f t="shared" si="8"/>
        <v>0.74</v>
      </c>
      <c r="F113" s="880">
        <f t="shared" si="9"/>
        <v>46.491980000000012</v>
      </c>
      <c r="H113" s="723" t="s">
        <v>1068</v>
      </c>
      <c r="I113" s="723">
        <v>0.1002</v>
      </c>
      <c r="J113" s="723">
        <v>3</v>
      </c>
      <c r="K113" s="723">
        <f t="shared" si="6"/>
        <v>0.30059999999999998</v>
      </c>
      <c r="M113" s="723" t="s">
        <v>1069</v>
      </c>
      <c r="N113" s="723">
        <v>5.6000000000000001E-2</v>
      </c>
      <c r="O113" s="723">
        <v>127</v>
      </c>
      <c r="P113" s="723">
        <f t="shared" si="7"/>
        <v>7.1120000000000001</v>
      </c>
    </row>
    <row r="114" spans="2:16" ht="15.75" customHeight="1">
      <c r="B114" s="724">
        <v>42979</v>
      </c>
      <c r="C114" s="723"/>
      <c r="D114" s="878">
        <f t="shared" si="8"/>
        <v>62.827000000000019</v>
      </c>
      <c r="E114" s="723">
        <f t="shared" si="8"/>
        <v>0.74</v>
      </c>
      <c r="F114" s="880">
        <f t="shared" si="9"/>
        <v>46.491980000000012</v>
      </c>
      <c r="H114" s="723" t="s">
        <v>1068</v>
      </c>
      <c r="I114" s="723">
        <v>0.15340000000000001</v>
      </c>
      <c r="J114" s="723">
        <v>1</v>
      </c>
      <c r="K114" s="723">
        <f t="shared" si="6"/>
        <v>0.15340000000000001</v>
      </c>
      <c r="M114" s="723" t="s">
        <v>1069</v>
      </c>
      <c r="N114" s="723">
        <v>7.2999999999999995E-2</v>
      </c>
      <c r="O114" s="723">
        <v>52</v>
      </c>
      <c r="P114" s="723">
        <f t="shared" si="7"/>
        <v>3.7959999999999998</v>
      </c>
    </row>
    <row r="115" spans="2:16" ht="15.75" customHeight="1">
      <c r="B115" s="724">
        <v>43009</v>
      </c>
      <c r="C115" s="723"/>
      <c r="D115" s="878">
        <f t="shared" si="8"/>
        <v>62.827000000000019</v>
      </c>
      <c r="E115" s="723">
        <f t="shared" si="8"/>
        <v>0.74</v>
      </c>
      <c r="F115" s="880">
        <f t="shared" si="9"/>
        <v>46.491980000000012</v>
      </c>
      <c r="H115" s="723"/>
      <c r="I115" s="723"/>
      <c r="J115" s="723"/>
      <c r="K115" s="723"/>
      <c r="M115" s="723" t="s">
        <v>1069</v>
      </c>
      <c r="N115" s="723">
        <v>0.10100000000000001</v>
      </c>
      <c r="O115" s="723">
        <v>8</v>
      </c>
      <c r="P115" s="723">
        <f t="shared" si="7"/>
        <v>0.80800000000000005</v>
      </c>
    </row>
    <row r="116" spans="2:16" ht="15.75" customHeight="1">
      <c r="B116" s="724">
        <v>43040</v>
      </c>
      <c r="C116" s="723"/>
      <c r="D116" s="878">
        <f t="shared" si="8"/>
        <v>62.827000000000019</v>
      </c>
      <c r="E116" s="723">
        <f t="shared" si="8"/>
        <v>0.74</v>
      </c>
      <c r="F116" s="880">
        <f t="shared" si="9"/>
        <v>46.491980000000012</v>
      </c>
      <c r="H116" s="723"/>
      <c r="I116" s="723"/>
      <c r="J116" s="723"/>
      <c r="K116" s="723"/>
      <c r="M116" s="723" t="s">
        <v>1069</v>
      </c>
      <c r="N116" s="723">
        <v>0.112</v>
      </c>
      <c r="O116" s="723">
        <v>48</v>
      </c>
      <c r="P116" s="723">
        <f t="shared" si="7"/>
        <v>5.3760000000000003</v>
      </c>
    </row>
    <row r="117" spans="2:16" ht="15.75" customHeight="1">
      <c r="B117" s="724">
        <v>43070</v>
      </c>
      <c r="C117" s="723"/>
      <c r="D117" s="878">
        <f t="shared" si="8"/>
        <v>62.827000000000019</v>
      </c>
      <c r="E117" s="723">
        <f t="shared" si="8"/>
        <v>0.74</v>
      </c>
      <c r="F117" s="880">
        <f t="shared" si="9"/>
        <v>46.491980000000012</v>
      </c>
      <c r="H117" s="723"/>
      <c r="I117" s="723"/>
      <c r="J117" s="723"/>
      <c r="K117" s="723"/>
      <c r="M117" s="723" t="s">
        <v>1069</v>
      </c>
      <c r="N117" s="723">
        <v>0.16800000000000001</v>
      </c>
      <c r="O117" s="723">
        <v>2</v>
      </c>
      <c r="P117" s="723">
        <f t="shared" si="7"/>
        <v>0.33600000000000002</v>
      </c>
    </row>
    <row r="118" spans="2:16" ht="16.350000000000001" customHeight="1">
      <c r="B118" s="730" t="s">
        <v>26</v>
      </c>
      <c r="C118" s="731"/>
      <c r="D118" s="731"/>
      <c r="E118" s="731"/>
      <c r="F118" s="879">
        <f>SUM(F106:F117)</f>
        <v>557.90376000000015</v>
      </c>
      <c r="H118" s="723"/>
      <c r="I118" s="723"/>
      <c r="J118" s="723"/>
      <c r="K118" s="723"/>
      <c r="M118" s="723" t="s">
        <v>1069</v>
      </c>
      <c r="N118" s="723">
        <v>0.1</v>
      </c>
      <c r="O118" s="723">
        <v>1</v>
      </c>
      <c r="P118" s="723">
        <f t="shared" si="7"/>
        <v>0.1</v>
      </c>
    </row>
    <row r="119" spans="2:16">
      <c r="B119" s="724" t="s">
        <v>1070</v>
      </c>
      <c r="C119" s="723"/>
      <c r="D119" s="723"/>
      <c r="E119" s="723"/>
      <c r="F119" s="877">
        <f>F118</f>
        <v>557.90376000000015</v>
      </c>
      <c r="H119" s="723"/>
      <c r="I119" s="723"/>
      <c r="J119" s="723"/>
      <c r="K119" s="723"/>
      <c r="M119" s="723"/>
      <c r="N119" s="723"/>
      <c r="O119" s="723"/>
      <c r="P119" s="723"/>
    </row>
    <row r="120" spans="2:16">
      <c r="B120" s="724" t="s">
        <v>1071</v>
      </c>
      <c r="C120" s="723"/>
      <c r="D120" s="723"/>
      <c r="E120" s="723"/>
      <c r="F120" s="877">
        <f t="shared" ref="F120:F122" si="10">F119</f>
        <v>557.90376000000015</v>
      </c>
      <c r="H120" s="723"/>
      <c r="I120" s="723"/>
      <c r="J120" s="723"/>
      <c r="K120" s="723"/>
      <c r="M120" s="723"/>
      <c r="N120" s="723"/>
      <c r="O120" s="723"/>
      <c r="P120" s="723"/>
    </row>
    <row r="121" spans="2:16">
      <c r="B121" s="724" t="s">
        <v>1061</v>
      </c>
      <c r="C121" s="723"/>
      <c r="D121" s="723"/>
      <c r="E121" s="723"/>
      <c r="F121" s="877">
        <f t="shared" si="10"/>
        <v>557.90376000000015</v>
      </c>
      <c r="H121" s="723"/>
      <c r="I121" s="723"/>
      <c r="J121" s="723"/>
      <c r="K121" s="723"/>
      <c r="M121" s="723"/>
      <c r="N121" s="723"/>
      <c r="O121" s="723"/>
      <c r="P121" s="723"/>
    </row>
    <row r="122" spans="2:16">
      <c r="B122" s="724" t="s">
        <v>1063</v>
      </c>
      <c r="C122" s="723"/>
      <c r="D122" s="723"/>
      <c r="E122" s="723"/>
      <c r="F122" s="877">
        <f t="shared" si="10"/>
        <v>557.90376000000015</v>
      </c>
      <c r="H122" s="723"/>
      <c r="I122" s="723"/>
      <c r="J122" s="723"/>
      <c r="K122" s="723"/>
      <c r="M122" s="723"/>
      <c r="N122" s="723"/>
      <c r="O122" s="723"/>
      <c r="P122" s="723"/>
    </row>
    <row r="123" spans="2:16">
      <c r="H123" s="723"/>
      <c r="I123" s="723"/>
      <c r="J123" s="723"/>
      <c r="K123" s="723"/>
      <c r="M123" s="723"/>
      <c r="N123" s="723"/>
      <c r="O123" s="723"/>
      <c r="P123" s="723"/>
    </row>
    <row r="124" spans="2:16">
      <c r="H124" s="723"/>
      <c r="I124" s="723"/>
      <c r="J124" s="723"/>
      <c r="K124" s="723"/>
      <c r="M124" s="723"/>
      <c r="N124" s="723"/>
      <c r="O124" s="723"/>
      <c r="P124" s="723"/>
    </row>
    <row r="125" spans="2:16">
      <c r="H125" s="723"/>
      <c r="I125" s="723"/>
      <c r="J125" s="723"/>
      <c r="K125" s="723"/>
      <c r="M125" s="723"/>
      <c r="N125" s="723"/>
      <c r="O125" s="723"/>
      <c r="P125" s="723"/>
    </row>
    <row r="126" spans="2:16">
      <c r="H126" s="723"/>
      <c r="I126" s="723"/>
      <c r="J126" s="723"/>
      <c r="K126" s="723"/>
      <c r="M126" s="723"/>
      <c r="N126" s="723"/>
      <c r="O126" s="723"/>
      <c r="P126" s="723"/>
    </row>
    <row r="127" spans="2:16">
      <c r="H127" s="723"/>
      <c r="I127" s="723"/>
      <c r="J127" s="723"/>
      <c r="K127" s="723"/>
      <c r="M127" s="723"/>
      <c r="N127" s="723"/>
      <c r="O127" s="723"/>
      <c r="P127" s="723"/>
    </row>
    <row r="128" spans="2:16">
      <c r="H128" s="730" t="s">
        <v>26</v>
      </c>
      <c r="I128" s="731"/>
      <c r="J128" s="731"/>
      <c r="K128" s="727">
        <f>SUM(K106:K127)</f>
        <v>111.75740000000002</v>
      </c>
      <c r="M128" s="730" t="s">
        <v>26</v>
      </c>
      <c r="N128" s="731"/>
      <c r="O128" s="731"/>
      <c r="P128" s="728">
        <f>SUM(P106:P127)</f>
        <v>48.930399999999999</v>
      </c>
    </row>
    <row r="131" spans="2:16" ht="21">
      <c r="B131" s="875" t="s">
        <v>1072</v>
      </c>
    </row>
    <row r="133" spans="2:16" ht="21">
      <c r="B133" s="875" t="s">
        <v>676</v>
      </c>
      <c r="C133" s="876"/>
      <c r="E133" s="876"/>
      <c r="F133" s="876"/>
      <c r="H133" s="875" t="s">
        <v>677</v>
      </c>
    </row>
    <row r="134" spans="2:16">
      <c r="B134" s="993" t="s">
        <v>656</v>
      </c>
      <c r="C134" s="994"/>
      <c r="D134" s="994"/>
      <c r="E134" s="994"/>
      <c r="F134" s="995"/>
      <c r="H134" s="12" t="s">
        <v>664</v>
      </c>
      <c r="J134" s="12">
        <v>2018</v>
      </c>
      <c r="M134" s="12" t="s">
        <v>665</v>
      </c>
      <c r="O134" s="12">
        <v>2019</v>
      </c>
    </row>
    <row r="135" spans="2:16" ht="43.2">
      <c r="B135" s="873" t="s">
        <v>62</v>
      </c>
      <c r="C135" s="873" t="s">
        <v>657</v>
      </c>
      <c r="D135" s="873" t="s">
        <v>658</v>
      </c>
      <c r="E135" s="873" t="s">
        <v>660</v>
      </c>
      <c r="F135" s="873" t="s">
        <v>659</v>
      </c>
      <c r="H135" s="873" t="s">
        <v>661</v>
      </c>
      <c r="I135" s="873" t="s">
        <v>662</v>
      </c>
      <c r="J135" s="873" t="s">
        <v>663</v>
      </c>
      <c r="K135" s="873" t="s">
        <v>657</v>
      </c>
      <c r="M135" s="873" t="s">
        <v>661</v>
      </c>
      <c r="N135" s="873" t="s">
        <v>662</v>
      </c>
      <c r="O135" s="873" t="s">
        <v>663</v>
      </c>
      <c r="P135" s="873" t="s">
        <v>657</v>
      </c>
    </row>
    <row r="136" spans="2:16" ht="15.6">
      <c r="B136" s="873"/>
      <c r="C136" s="873" t="s">
        <v>666</v>
      </c>
      <c r="D136" s="873" t="s">
        <v>667</v>
      </c>
      <c r="E136" s="873" t="s">
        <v>668</v>
      </c>
      <c r="F136" s="873" t="s">
        <v>669</v>
      </c>
      <c r="H136" s="873"/>
      <c r="I136" s="873" t="s">
        <v>670</v>
      </c>
      <c r="J136" s="873" t="s">
        <v>671</v>
      </c>
      <c r="K136" s="873" t="s">
        <v>672</v>
      </c>
      <c r="M136" s="873"/>
      <c r="N136" s="873" t="s">
        <v>673</v>
      </c>
      <c r="O136" s="873" t="s">
        <v>674</v>
      </c>
      <c r="P136" s="873" t="s">
        <v>675</v>
      </c>
    </row>
    <row r="137" spans="2:16">
      <c r="B137" s="724">
        <v>43466</v>
      </c>
      <c r="C137" s="727">
        <f>K159</f>
        <v>22.342399999999998</v>
      </c>
      <c r="D137" s="878"/>
      <c r="E137" s="723"/>
      <c r="F137" s="880">
        <f>D137*E137</f>
        <v>0</v>
      </c>
      <c r="H137" s="723" t="s">
        <v>1073</v>
      </c>
      <c r="I137" s="723">
        <v>0.46799999999999997</v>
      </c>
      <c r="J137" s="723">
        <v>3</v>
      </c>
      <c r="K137" s="723">
        <f>I137*J137</f>
        <v>1.4039999999999999</v>
      </c>
      <c r="M137" s="723" t="s">
        <v>1069</v>
      </c>
      <c r="N137" s="723">
        <v>2.4E-2</v>
      </c>
      <c r="O137" s="723">
        <v>57</v>
      </c>
      <c r="P137" s="723">
        <f>N137*O137</f>
        <v>1.3680000000000001</v>
      </c>
    </row>
    <row r="138" spans="2:16">
      <c r="B138" s="724">
        <v>43497</v>
      </c>
      <c r="C138" s="728">
        <f>P159</f>
        <v>6.2782</v>
      </c>
      <c r="D138" s="878"/>
      <c r="E138" s="723"/>
      <c r="F138" s="880">
        <f>D138*E138</f>
        <v>0</v>
      </c>
      <c r="H138" s="723" t="s">
        <v>1067</v>
      </c>
      <c r="I138" s="723">
        <v>0.13200000000000001</v>
      </c>
      <c r="J138" s="723">
        <v>90</v>
      </c>
      <c r="K138" s="723">
        <f t="shared" ref="K138:K145" si="11">I138*J138</f>
        <v>11.88</v>
      </c>
      <c r="M138" s="723" t="s">
        <v>1069</v>
      </c>
      <c r="N138" s="723">
        <v>0.03</v>
      </c>
      <c r="O138" s="723">
        <v>8</v>
      </c>
      <c r="P138" s="723">
        <f t="shared" ref="P138:P144" si="12">N138*O138</f>
        <v>0.24</v>
      </c>
    </row>
    <row r="139" spans="2:16">
      <c r="B139" s="724">
        <v>43525</v>
      </c>
      <c r="C139" s="723"/>
      <c r="D139" s="878"/>
      <c r="E139" s="723"/>
      <c r="F139" s="880">
        <f>D139*E139</f>
        <v>0</v>
      </c>
      <c r="H139" s="723" t="s">
        <v>1067</v>
      </c>
      <c r="I139" s="723">
        <v>0.192</v>
      </c>
      <c r="J139" s="723">
        <v>5</v>
      </c>
      <c r="K139" s="723">
        <f t="shared" si="11"/>
        <v>0.96</v>
      </c>
      <c r="M139" s="723" t="s">
        <v>1069</v>
      </c>
      <c r="N139" s="723">
        <v>0.04</v>
      </c>
      <c r="O139" s="723">
        <v>19</v>
      </c>
      <c r="P139" s="723">
        <f t="shared" si="12"/>
        <v>0.76</v>
      </c>
    </row>
    <row r="140" spans="2:16">
      <c r="B140" s="724">
        <v>43556</v>
      </c>
      <c r="C140" s="723"/>
      <c r="D140" s="878"/>
      <c r="E140" s="723"/>
      <c r="F140" s="880">
        <f t="shared" ref="F140:F148" si="13">D140*E140</f>
        <v>0</v>
      </c>
      <c r="H140" s="723" t="s">
        <v>1073</v>
      </c>
      <c r="I140" s="723">
        <v>0.30599999999999999</v>
      </c>
      <c r="J140" s="723">
        <v>5</v>
      </c>
      <c r="K140" s="723">
        <f t="shared" si="11"/>
        <v>1.53</v>
      </c>
      <c r="M140" s="723" t="s">
        <v>1069</v>
      </c>
      <c r="N140" s="723">
        <v>4.9000000000000002E-2</v>
      </c>
      <c r="O140" s="723">
        <v>50</v>
      </c>
      <c r="P140" s="723">
        <f t="shared" si="12"/>
        <v>2.4500000000000002</v>
      </c>
    </row>
    <row r="141" spans="2:16">
      <c r="B141" s="724">
        <v>43586</v>
      </c>
      <c r="C141" s="723"/>
      <c r="D141" s="878"/>
      <c r="E141" s="723"/>
      <c r="F141" s="880">
        <f t="shared" si="13"/>
        <v>0</v>
      </c>
      <c r="H141" s="723" t="s">
        <v>1067</v>
      </c>
      <c r="I141" s="723">
        <v>0.13200000000000001</v>
      </c>
      <c r="J141" s="723">
        <v>30</v>
      </c>
      <c r="K141" s="723">
        <f t="shared" si="11"/>
        <v>3.96</v>
      </c>
      <c r="M141" s="723" t="s">
        <v>1069</v>
      </c>
      <c r="N141" s="723">
        <v>0.06</v>
      </c>
      <c r="O141" s="723">
        <v>10</v>
      </c>
      <c r="P141" s="723">
        <f t="shared" si="12"/>
        <v>0.6</v>
      </c>
    </row>
    <row r="142" spans="2:16">
      <c r="B142" s="724">
        <v>43617</v>
      </c>
      <c r="C142" s="723"/>
      <c r="D142" s="878"/>
      <c r="E142" s="723"/>
      <c r="F142" s="880">
        <f t="shared" si="13"/>
        <v>0</v>
      </c>
      <c r="H142" s="723" t="s">
        <v>1067</v>
      </c>
      <c r="I142" s="723">
        <v>0.30599999999999999</v>
      </c>
      <c r="J142" s="723">
        <v>5</v>
      </c>
      <c r="K142" s="723">
        <f t="shared" si="11"/>
        <v>1.53</v>
      </c>
      <c r="M142" s="723" t="s">
        <v>1069</v>
      </c>
      <c r="N142" s="723">
        <v>7.3999999999999996E-2</v>
      </c>
      <c r="O142" s="723">
        <v>2</v>
      </c>
      <c r="P142" s="723">
        <f t="shared" si="12"/>
        <v>0.14799999999999999</v>
      </c>
    </row>
    <row r="143" spans="2:16">
      <c r="B143" s="724">
        <v>43647</v>
      </c>
      <c r="C143" s="723"/>
      <c r="D143" s="878"/>
      <c r="E143" s="723"/>
      <c r="F143" s="880">
        <f t="shared" si="13"/>
        <v>0</v>
      </c>
      <c r="H143" s="723" t="s">
        <v>1074</v>
      </c>
      <c r="I143" s="723">
        <v>7.9399999999999998E-2</v>
      </c>
      <c r="J143" s="723">
        <v>4</v>
      </c>
      <c r="K143" s="723">
        <f t="shared" si="11"/>
        <v>0.31759999999999999</v>
      </c>
      <c r="M143" s="723" t="s">
        <v>1074</v>
      </c>
      <c r="N143" s="723">
        <v>0.1002</v>
      </c>
      <c r="O143" s="723">
        <v>1</v>
      </c>
      <c r="P143" s="723">
        <f t="shared" si="12"/>
        <v>0.1002</v>
      </c>
    </row>
    <row r="144" spans="2:16">
      <c r="B144" s="724">
        <v>43678</v>
      </c>
      <c r="C144" s="723"/>
      <c r="D144" s="878"/>
      <c r="E144" s="723"/>
      <c r="F144" s="880">
        <f t="shared" si="13"/>
        <v>0</v>
      </c>
      <c r="H144" s="723" t="s">
        <v>1074</v>
      </c>
      <c r="I144" s="723">
        <v>0.1002</v>
      </c>
      <c r="J144" s="723">
        <v>3</v>
      </c>
      <c r="K144" s="723">
        <f t="shared" si="11"/>
        <v>0.30059999999999998</v>
      </c>
      <c r="M144" s="723" t="s">
        <v>1073</v>
      </c>
      <c r="N144" s="723">
        <v>0.30599999999999999</v>
      </c>
      <c r="O144" s="723">
        <v>2</v>
      </c>
      <c r="P144" s="723">
        <f t="shared" si="12"/>
        <v>0.61199999999999999</v>
      </c>
    </row>
    <row r="145" spans="2:16">
      <c r="B145" s="724">
        <v>43709</v>
      </c>
      <c r="C145" s="723"/>
      <c r="D145" s="878"/>
      <c r="E145" s="723"/>
      <c r="F145" s="880">
        <f t="shared" si="13"/>
        <v>0</v>
      </c>
      <c r="H145" s="723" t="s">
        <v>1074</v>
      </c>
      <c r="I145" s="723">
        <v>0.15340000000000001</v>
      </c>
      <c r="J145" s="723">
        <v>3</v>
      </c>
      <c r="K145" s="723">
        <f t="shared" si="11"/>
        <v>0.46020000000000005</v>
      </c>
      <c r="M145" s="723"/>
      <c r="N145" s="723"/>
      <c r="O145" s="723"/>
      <c r="P145" s="723"/>
    </row>
    <row r="146" spans="2:16">
      <c r="B146" s="724">
        <v>43739</v>
      </c>
      <c r="C146" s="723"/>
      <c r="D146" s="878"/>
      <c r="E146" s="723"/>
      <c r="F146" s="880">
        <f t="shared" si="13"/>
        <v>0</v>
      </c>
      <c r="H146" s="723"/>
      <c r="I146" s="723"/>
      <c r="J146" s="723"/>
      <c r="K146" s="723"/>
      <c r="M146" s="723"/>
      <c r="N146" s="723"/>
      <c r="O146" s="723"/>
      <c r="P146" s="723"/>
    </row>
    <row r="147" spans="2:16">
      <c r="B147" s="724">
        <v>43770</v>
      </c>
      <c r="C147" s="723"/>
      <c r="D147" s="878">
        <f>C137-C138</f>
        <v>16.0642</v>
      </c>
      <c r="E147" s="723">
        <v>0.74</v>
      </c>
      <c r="F147" s="880">
        <f t="shared" si="13"/>
        <v>11.887508</v>
      </c>
      <c r="H147" s="723"/>
      <c r="I147" s="723"/>
      <c r="J147" s="723"/>
      <c r="K147" s="723"/>
      <c r="M147" s="723"/>
      <c r="N147" s="723"/>
      <c r="O147" s="723"/>
      <c r="P147" s="723"/>
    </row>
    <row r="148" spans="2:16">
      <c r="B148" s="724">
        <v>43800</v>
      </c>
      <c r="C148" s="723"/>
      <c r="D148" s="878">
        <f t="shared" ref="D148:E148" si="14">D147</f>
        <v>16.0642</v>
      </c>
      <c r="E148" s="723">
        <f t="shared" si="14"/>
        <v>0.74</v>
      </c>
      <c r="F148" s="880">
        <f t="shared" si="13"/>
        <v>11.887508</v>
      </c>
      <c r="H148" s="723"/>
      <c r="I148" s="723"/>
      <c r="J148" s="723"/>
      <c r="K148" s="723"/>
      <c r="M148" s="723"/>
      <c r="N148" s="723"/>
      <c r="O148" s="723"/>
      <c r="P148" s="723"/>
    </row>
    <row r="149" spans="2:16">
      <c r="B149" s="730" t="s">
        <v>26</v>
      </c>
      <c r="C149" s="731"/>
      <c r="D149" s="731"/>
      <c r="E149" s="731"/>
      <c r="F149" s="879">
        <f>SUM(F137:F148)</f>
        <v>23.775016000000001</v>
      </c>
      <c r="H149" s="723"/>
      <c r="I149" s="723"/>
      <c r="J149" s="723"/>
      <c r="K149" s="723"/>
      <c r="M149" s="723"/>
      <c r="N149" s="723"/>
      <c r="O149" s="723"/>
      <c r="P149" s="723"/>
    </row>
    <row r="150" spans="2:16">
      <c r="B150" s="724" t="s">
        <v>1061</v>
      </c>
      <c r="C150" s="723"/>
      <c r="D150" s="723"/>
      <c r="E150" s="723"/>
      <c r="F150" s="877">
        <f>F147*12</f>
        <v>142.65009600000002</v>
      </c>
      <c r="H150" s="723"/>
      <c r="I150" s="723"/>
      <c r="J150" s="723"/>
      <c r="K150" s="723"/>
      <c r="M150" s="723"/>
      <c r="N150" s="723"/>
      <c r="O150" s="723"/>
      <c r="P150" s="723"/>
    </row>
    <row r="151" spans="2:16">
      <c r="B151" s="724" t="s">
        <v>1063</v>
      </c>
      <c r="C151" s="723"/>
      <c r="D151" s="723"/>
      <c r="E151" s="723"/>
      <c r="F151" s="877">
        <f t="shared" ref="F151" si="15">F150</f>
        <v>142.65009600000002</v>
      </c>
      <c r="H151" s="723"/>
      <c r="I151" s="723"/>
      <c r="J151" s="723"/>
      <c r="K151" s="723"/>
      <c r="M151" s="723"/>
      <c r="N151" s="723"/>
      <c r="O151" s="723"/>
      <c r="P151" s="723"/>
    </row>
    <row r="152" spans="2:16">
      <c r="B152" s="724"/>
      <c r="C152" s="723"/>
      <c r="D152" s="723"/>
      <c r="E152" s="723"/>
      <c r="F152" s="877"/>
      <c r="H152" s="723"/>
      <c r="I152" s="723"/>
      <c r="J152" s="723"/>
      <c r="K152" s="723"/>
      <c r="M152" s="723"/>
      <c r="N152" s="723"/>
      <c r="O152" s="723"/>
      <c r="P152" s="723"/>
    </row>
    <row r="153" spans="2:16">
      <c r="B153" s="724"/>
      <c r="C153" s="723"/>
      <c r="D153" s="723"/>
      <c r="E153" s="723"/>
      <c r="F153" s="877"/>
      <c r="H153" s="723"/>
      <c r="I153" s="723"/>
      <c r="J153" s="723"/>
      <c r="K153" s="723"/>
      <c r="M153" s="723"/>
      <c r="N153" s="723"/>
      <c r="O153" s="723"/>
      <c r="P153" s="723"/>
    </row>
    <row r="154" spans="2:16">
      <c r="H154" s="723"/>
      <c r="I154" s="723"/>
      <c r="J154" s="723"/>
      <c r="K154" s="723"/>
      <c r="M154" s="723"/>
      <c r="N154" s="723"/>
      <c r="O154" s="723"/>
      <c r="P154" s="723"/>
    </row>
    <row r="155" spans="2:16">
      <c r="H155" s="723"/>
      <c r="I155" s="723"/>
      <c r="J155" s="723"/>
      <c r="K155" s="723"/>
      <c r="M155" s="723"/>
      <c r="N155" s="723"/>
      <c r="O155" s="723"/>
      <c r="P155" s="723"/>
    </row>
    <row r="156" spans="2:16">
      <c r="H156" s="723"/>
      <c r="I156" s="723"/>
      <c r="J156" s="723"/>
      <c r="K156" s="723"/>
      <c r="M156" s="723"/>
      <c r="N156" s="723"/>
      <c r="O156" s="723"/>
      <c r="P156" s="723"/>
    </row>
    <row r="157" spans="2:16">
      <c r="H157" s="723"/>
      <c r="I157" s="723"/>
      <c r="J157" s="723"/>
      <c r="K157" s="723"/>
      <c r="M157" s="723"/>
      <c r="N157" s="723"/>
      <c r="O157" s="723"/>
      <c r="P157" s="723"/>
    </row>
    <row r="158" spans="2:16">
      <c r="H158" s="723"/>
      <c r="I158" s="723"/>
      <c r="J158" s="723"/>
      <c r="K158" s="723"/>
      <c r="M158" s="723"/>
      <c r="N158" s="723"/>
      <c r="O158" s="723"/>
      <c r="P158" s="723"/>
    </row>
    <row r="159" spans="2:16">
      <c r="H159" s="730" t="s">
        <v>26</v>
      </c>
      <c r="I159" s="731"/>
      <c r="J159" s="731"/>
      <c r="K159" s="727">
        <f>SUM(K137:K158)</f>
        <v>22.342399999999998</v>
      </c>
      <c r="M159" s="730" t="s">
        <v>26</v>
      </c>
      <c r="N159" s="731"/>
      <c r="O159" s="731"/>
      <c r="P159" s="728">
        <f>SUM(P137:P158)</f>
        <v>6.2782</v>
      </c>
    </row>
    <row r="163" spans="2:12" ht="21">
      <c r="B163" s="875" t="s">
        <v>1075</v>
      </c>
    </row>
    <row r="164" spans="2:12">
      <c r="B164" s="881" t="s">
        <v>1076</v>
      </c>
      <c r="C164" s="882"/>
      <c r="D164" s="882">
        <v>101125</v>
      </c>
      <c r="E164" s="882" t="s">
        <v>1077</v>
      </c>
      <c r="F164" s="882"/>
      <c r="G164" s="882"/>
      <c r="H164" s="882"/>
      <c r="I164" s="882"/>
      <c r="J164" s="882"/>
      <c r="K164" s="883"/>
      <c r="L164" s="884"/>
    </row>
    <row r="165" spans="2:12" ht="43.2">
      <c r="B165" s="885"/>
      <c r="C165" s="886" t="s">
        <v>657</v>
      </c>
      <c r="D165" s="887"/>
      <c r="F165" s="888" t="s">
        <v>658</v>
      </c>
      <c r="G165" s="888" t="s">
        <v>660</v>
      </c>
      <c r="H165" s="888" t="s">
        <v>659</v>
      </c>
      <c r="I165" s="888" t="s">
        <v>658</v>
      </c>
      <c r="J165" s="888" t="s">
        <v>660</v>
      </c>
      <c r="K165" s="888" t="s">
        <v>659</v>
      </c>
    </row>
    <row r="166" spans="2:12">
      <c r="B166" s="889" t="s">
        <v>234</v>
      </c>
      <c r="C166" s="889">
        <v>2015</v>
      </c>
      <c r="D166" s="889">
        <v>2016</v>
      </c>
      <c r="E166" s="890">
        <v>2017</v>
      </c>
      <c r="F166" s="595">
        <v>2016</v>
      </c>
      <c r="G166" s="889">
        <v>2016</v>
      </c>
      <c r="H166" s="889">
        <v>2016</v>
      </c>
      <c r="I166" s="891">
        <v>2017</v>
      </c>
      <c r="J166" s="892">
        <v>2017</v>
      </c>
      <c r="K166" s="893">
        <v>2017</v>
      </c>
    </row>
    <row r="167" spans="2:12">
      <c r="B167" s="894"/>
      <c r="C167" s="885" t="s">
        <v>666</v>
      </c>
      <c r="D167" s="885" t="s">
        <v>667</v>
      </c>
      <c r="E167" s="887" t="s">
        <v>668</v>
      </c>
      <c r="F167" s="885" t="s">
        <v>1078</v>
      </c>
      <c r="G167" s="885" t="s">
        <v>671</v>
      </c>
      <c r="H167" s="885" t="s">
        <v>1079</v>
      </c>
      <c r="I167" s="885" t="s">
        <v>1080</v>
      </c>
      <c r="J167" s="885" t="s">
        <v>1081</v>
      </c>
      <c r="K167" s="885" t="s">
        <v>1082</v>
      </c>
    </row>
    <row r="168" spans="2:12">
      <c r="B168" s="895" t="s">
        <v>1083</v>
      </c>
      <c r="C168" s="894">
        <v>111.76</v>
      </c>
      <c r="D168" s="894">
        <v>111.76</v>
      </c>
      <c r="E168">
        <v>48.93</v>
      </c>
      <c r="F168" s="894">
        <f t="shared" ref="F168:F179" si="16">C168-D168</f>
        <v>0</v>
      </c>
      <c r="G168" s="894">
        <v>0.74</v>
      </c>
      <c r="H168" s="894">
        <f>F168*G168</f>
        <v>0</v>
      </c>
      <c r="I168" s="894">
        <f t="shared" ref="I168:I179" si="17">C168-E168</f>
        <v>62.830000000000005</v>
      </c>
      <c r="J168">
        <v>0.74</v>
      </c>
      <c r="K168" s="896">
        <f>I168*J168</f>
        <v>46.494200000000006</v>
      </c>
    </row>
    <row r="169" spans="2:12">
      <c r="B169" s="895" t="s">
        <v>1084</v>
      </c>
      <c r="C169" s="894">
        <v>111.76</v>
      </c>
      <c r="D169" s="894">
        <v>111.76</v>
      </c>
      <c r="E169">
        <v>48.93</v>
      </c>
      <c r="F169" s="894">
        <f t="shared" si="16"/>
        <v>0</v>
      </c>
      <c r="G169" s="894">
        <v>0.74</v>
      </c>
      <c r="H169" s="894">
        <f t="shared" ref="H169:H179" si="18">F169*G169</f>
        <v>0</v>
      </c>
      <c r="I169" s="894">
        <f t="shared" si="17"/>
        <v>62.830000000000005</v>
      </c>
      <c r="J169">
        <v>0.74</v>
      </c>
      <c r="K169" s="896">
        <f t="shared" ref="K169:K179" si="19">I169*J169</f>
        <v>46.494200000000006</v>
      </c>
    </row>
    <row r="170" spans="2:12">
      <c r="B170" s="895" t="s">
        <v>1085</v>
      </c>
      <c r="C170" s="894">
        <v>111.76</v>
      </c>
      <c r="D170" s="894">
        <v>111.76</v>
      </c>
      <c r="E170">
        <v>48.93</v>
      </c>
      <c r="F170" s="894">
        <f t="shared" si="16"/>
        <v>0</v>
      </c>
      <c r="G170" s="894">
        <v>0.74</v>
      </c>
      <c r="H170" s="894">
        <f t="shared" si="18"/>
        <v>0</v>
      </c>
      <c r="I170" s="894">
        <f t="shared" si="17"/>
        <v>62.830000000000005</v>
      </c>
      <c r="J170">
        <v>0.74</v>
      </c>
      <c r="K170" s="896">
        <f t="shared" si="19"/>
        <v>46.494200000000006</v>
      </c>
    </row>
    <row r="171" spans="2:12">
      <c r="B171" s="895" t="s">
        <v>1086</v>
      </c>
      <c r="C171" s="894">
        <v>111.76</v>
      </c>
      <c r="D171" s="894">
        <v>48.93</v>
      </c>
      <c r="E171">
        <v>48.93</v>
      </c>
      <c r="F171" s="894">
        <f t="shared" si="16"/>
        <v>62.830000000000005</v>
      </c>
      <c r="G171" s="894">
        <v>0.74</v>
      </c>
      <c r="H171" s="896">
        <f t="shared" si="18"/>
        <v>46.494200000000006</v>
      </c>
      <c r="I171" s="894">
        <f t="shared" si="17"/>
        <v>62.830000000000005</v>
      </c>
      <c r="J171">
        <v>0.74</v>
      </c>
      <c r="K171" s="896">
        <f t="shared" si="19"/>
        <v>46.494200000000006</v>
      </c>
    </row>
    <row r="172" spans="2:12">
      <c r="B172" s="895" t="s">
        <v>1087</v>
      </c>
      <c r="C172" s="894">
        <v>111.76</v>
      </c>
      <c r="D172" s="894">
        <v>48.93</v>
      </c>
      <c r="E172">
        <v>48.93</v>
      </c>
      <c r="F172" s="894">
        <f t="shared" si="16"/>
        <v>62.830000000000005</v>
      </c>
      <c r="G172" s="894">
        <v>0.74</v>
      </c>
      <c r="H172" s="896">
        <f t="shared" si="18"/>
        <v>46.494200000000006</v>
      </c>
      <c r="I172" s="894">
        <f t="shared" si="17"/>
        <v>62.830000000000005</v>
      </c>
      <c r="J172">
        <v>0.74</v>
      </c>
      <c r="K172" s="896">
        <f t="shared" si="19"/>
        <v>46.494200000000006</v>
      </c>
    </row>
    <row r="173" spans="2:12">
      <c r="B173" s="895" t="s">
        <v>1088</v>
      </c>
      <c r="C173" s="894">
        <v>111.76</v>
      </c>
      <c r="D173" s="894">
        <v>48.93</v>
      </c>
      <c r="E173">
        <v>48.93</v>
      </c>
      <c r="F173" s="894">
        <f t="shared" si="16"/>
        <v>62.830000000000005</v>
      </c>
      <c r="G173" s="894">
        <v>0.74</v>
      </c>
      <c r="H173" s="896">
        <f t="shared" si="18"/>
        <v>46.494200000000006</v>
      </c>
      <c r="I173" s="894">
        <f t="shared" si="17"/>
        <v>62.830000000000005</v>
      </c>
      <c r="J173">
        <v>0.74</v>
      </c>
      <c r="K173" s="896">
        <f t="shared" si="19"/>
        <v>46.494200000000006</v>
      </c>
    </row>
    <row r="174" spans="2:12">
      <c r="B174" s="895" t="s">
        <v>1089</v>
      </c>
      <c r="C174" s="894">
        <v>111.76</v>
      </c>
      <c r="D174" s="894">
        <v>48.93</v>
      </c>
      <c r="E174">
        <v>48.93</v>
      </c>
      <c r="F174" s="894">
        <f t="shared" si="16"/>
        <v>62.830000000000005</v>
      </c>
      <c r="G174" s="894">
        <v>0.74</v>
      </c>
      <c r="H174" s="896">
        <f t="shared" si="18"/>
        <v>46.494200000000006</v>
      </c>
      <c r="I174" s="894">
        <f t="shared" si="17"/>
        <v>62.830000000000005</v>
      </c>
      <c r="J174">
        <v>0.74</v>
      </c>
      <c r="K174" s="896">
        <f t="shared" si="19"/>
        <v>46.494200000000006</v>
      </c>
    </row>
    <row r="175" spans="2:12">
      <c r="B175" s="895" t="s">
        <v>1090</v>
      </c>
      <c r="C175" s="894">
        <v>111.76</v>
      </c>
      <c r="D175" s="894">
        <v>48.93</v>
      </c>
      <c r="E175">
        <v>48.93</v>
      </c>
      <c r="F175" s="894">
        <f t="shared" si="16"/>
        <v>62.830000000000005</v>
      </c>
      <c r="G175" s="894">
        <v>0.74</v>
      </c>
      <c r="H175" s="896">
        <f t="shared" si="18"/>
        <v>46.494200000000006</v>
      </c>
      <c r="I175" s="894">
        <f t="shared" si="17"/>
        <v>62.830000000000005</v>
      </c>
      <c r="J175">
        <v>0.74</v>
      </c>
      <c r="K175" s="896">
        <f t="shared" si="19"/>
        <v>46.494200000000006</v>
      </c>
    </row>
    <row r="176" spans="2:12">
      <c r="B176" s="895" t="s">
        <v>1091</v>
      </c>
      <c r="C176" s="894">
        <v>111.76</v>
      </c>
      <c r="D176" s="894">
        <v>48.93</v>
      </c>
      <c r="E176">
        <v>48.93</v>
      </c>
      <c r="F176" s="894">
        <f t="shared" si="16"/>
        <v>62.830000000000005</v>
      </c>
      <c r="G176" s="894">
        <v>0.74</v>
      </c>
      <c r="H176" s="896">
        <f t="shared" si="18"/>
        <v>46.494200000000006</v>
      </c>
      <c r="I176" s="894">
        <f t="shared" si="17"/>
        <v>62.830000000000005</v>
      </c>
      <c r="J176">
        <v>0.74</v>
      </c>
      <c r="K176" s="896">
        <f t="shared" si="19"/>
        <v>46.494200000000006</v>
      </c>
    </row>
    <row r="177" spans="2:16">
      <c r="B177" s="895" t="s">
        <v>1092</v>
      </c>
      <c r="C177" s="894">
        <v>111.76</v>
      </c>
      <c r="D177" s="894">
        <v>48.93</v>
      </c>
      <c r="E177">
        <v>48.93</v>
      </c>
      <c r="F177" s="894">
        <f t="shared" si="16"/>
        <v>62.830000000000005</v>
      </c>
      <c r="G177" s="894">
        <v>0.74</v>
      </c>
      <c r="H177" s="896">
        <f t="shared" si="18"/>
        <v>46.494200000000006</v>
      </c>
      <c r="I177" s="894">
        <f t="shared" si="17"/>
        <v>62.830000000000005</v>
      </c>
      <c r="J177">
        <v>0.74</v>
      </c>
      <c r="K177" s="896">
        <f t="shared" si="19"/>
        <v>46.494200000000006</v>
      </c>
    </row>
    <row r="178" spans="2:16">
      <c r="B178" s="895" t="s">
        <v>1093</v>
      </c>
      <c r="C178" s="894">
        <v>111.76</v>
      </c>
      <c r="D178" s="894">
        <v>48.93</v>
      </c>
      <c r="E178">
        <v>48.93</v>
      </c>
      <c r="F178" s="894">
        <f t="shared" si="16"/>
        <v>62.830000000000005</v>
      </c>
      <c r="G178" s="894">
        <v>0.74</v>
      </c>
      <c r="H178" s="896">
        <f t="shared" si="18"/>
        <v>46.494200000000006</v>
      </c>
      <c r="I178" s="894">
        <f t="shared" si="17"/>
        <v>62.830000000000005</v>
      </c>
      <c r="J178">
        <v>0.74</v>
      </c>
      <c r="K178" s="896">
        <f t="shared" si="19"/>
        <v>46.494200000000006</v>
      </c>
    </row>
    <row r="179" spans="2:16">
      <c r="B179" s="895" t="s">
        <v>1094</v>
      </c>
      <c r="C179" s="894">
        <v>111.76</v>
      </c>
      <c r="D179" s="894">
        <v>48.93</v>
      </c>
      <c r="E179">
        <v>48.93</v>
      </c>
      <c r="F179" s="894">
        <f t="shared" si="16"/>
        <v>62.830000000000005</v>
      </c>
      <c r="G179" s="894">
        <v>0.74</v>
      </c>
      <c r="H179" s="896">
        <f t="shared" si="18"/>
        <v>46.494200000000006</v>
      </c>
      <c r="I179" s="894">
        <f t="shared" si="17"/>
        <v>62.830000000000005</v>
      </c>
      <c r="J179">
        <v>0.74</v>
      </c>
      <c r="K179" s="896">
        <f t="shared" si="19"/>
        <v>46.494200000000006</v>
      </c>
    </row>
    <row r="180" spans="2:16">
      <c r="B180" s="894"/>
      <c r="C180" s="897"/>
      <c r="D180" s="897"/>
      <c r="E180" s="898"/>
      <c r="F180" s="897"/>
      <c r="G180" s="894"/>
      <c r="H180" s="897"/>
      <c r="I180" s="897"/>
      <c r="J180"/>
      <c r="K180" s="897"/>
    </row>
    <row r="181" spans="2:16">
      <c r="B181" s="899" t="s">
        <v>26</v>
      </c>
      <c r="C181" s="900">
        <f>SUM(C168:C180)</f>
        <v>1341.1200000000001</v>
      </c>
      <c r="D181" s="900">
        <f>SUM(D168:D180)</f>
        <v>775.64999999999975</v>
      </c>
      <c r="E181" s="901">
        <f>SUM(E168:E180)</f>
        <v>587.16</v>
      </c>
      <c r="F181" s="900">
        <f>SUM(F168:F180)</f>
        <v>565.47</v>
      </c>
      <c r="G181" s="900"/>
      <c r="H181" s="902">
        <f>SUM(H168:H180)</f>
        <v>418.44780000000003</v>
      </c>
      <c r="I181" s="900">
        <f>SUM(I168:I180)</f>
        <v>753.96000000000015</v>
      </c>
      <c r="J181" s="901"/>
      <c r="K181" s="903">
        <f>SUM(K168:K180)</f>
        <v>557.93039999999996</v>
      </c>
    </row>
    <row r="182" spans="2:16">
      <c r="H182" s="8" t="s">
        <v>1095</v>
      </c>
      <c r="K182" s="8" t="s">
        <v>1096</v>
      </c>
    </row>
    <row r="185" spans="2:16" ht="21">
      <c r="B185" s="875" t="s">
        <v>1097</v>
      </c>
    </row>
    <row r="186" spans="2:16">
      <c r="B186" s="993" t="s">
        <v>656</v>
      </c>
      <c r="C186" s="994"/>
      <c r="D186" s="994"/>
      <c r="E186" s="994"/>
      <c r="F186" s="995"/>
      <c r="H186" s="12" t="s">
        <v>664</v>
      </c>
      <c r="J186" s="12">
        <v>2015</v>
      </c>
      <c r="M186" s="12" t="s">
        <v>665</v>
      </c>
      <c r="O186" s="12" t="s">
        <v>1098</v>
      </c>
    </row>
    <row r="187" spans="2:16" ht="43.2">
      <c r="B187" s="873" t="s">
        <v>62</v>
      </c>
      <c r="C187" s="873" t="s">
        <v>657</v>
      </c>
      <c r="D187" s="873" t="s">
        <v>658</v>
      </c>
      <c r="E187" s="873" t="s">
        <v>660</v>
      </c>
      <c r="F187" s="873" t="s">
        <v>659</v>
      </c>
      <c r="H187" s="873" t="s">
        <v>661</v>
      </c>
      <c r="I187" s="873" t="s">
        <v>662</v>
      </c>
      <c r="J187" s="873" t="s">
        <v>663</v>
      </c>
      <c r="K187" s="873" t="s">
        <v>657</v>
      </c>
      <c r="M187" s="873" t="s">
        <v>661</v>
      </c>
      <c r="N187" s="873" t="s">
        <v>662</v>
      </c>
      <c r="O187" s="873" t="s">
        <v>663</v>
      </c>
      <c r="P187" s="873" t="s">
        <v>657</v>
      </c>
    </row>
    <row r="188" spans="2:16" ht="15.6">
      <c r="B188" s="873"/>
      <c r="C188" s="873" t="s">
        <v>666</v>
      </c>
      <c r="D188" s="873" t="s">
        <v>667</v>
      </c>
      <c r="E188" s="873" t="s">
        <v>668</v>
      </c>
      <c r="F188" s="873" t="s">
        <v>669</v>
      </c>
      <c r="H188" s="873"/>
      <c r="I188" s="873" t="s">
        <v>670</v>
      </c>
      <c r="J188" s="873" t="s">
        <v>671</v>
      </c>
      <c r="K188" s="873" t="s">
        <v>672</v>
      </c>
      <c r="M188" s="873"/>
      <c r="N188" s="873" t="s">
        <v>673</v>
      </c>
      <c r="O188" s="873" t="s">
        <v>674</v>
      </c>
      <c r="P188" s="873" t="s">
        <v>675</v>
      </c>
    </row>
    <row r="189" spans="2:16">
      <c r="B189" s="724">
        <v>42736</v>
      </c>
      <c r="C189" s="727">
        <f>K211</f>
        <v>111.76</v>
      </c>
      <c r="D189" s="878"/>
      <c r="E189" s="723">
        <f>E190</f>
        <v>0.74</v>
      </c>
      <c r="F189" s="880">
        <f>D189*E189</f>
        <v>0</v>
      </c>
      <c r="H189" s="723" t="s">
        <v>1067</v>
      </c>
      <c r="I189" s="723">
        <v>9.6000000000000002E-2</v>
      </c>
      <c r="J189" s="723">
        <v>16</v>
      </c>
      <c r="K189" s="723">
        <f>I189*J189</f>
        <v>1.536</v>
      </c>
      <c r="M189" s="723" t="s">
        <v>1067</v>
      </c>
      <c r="N189" s="723">
        <v>9.6000000000000002E-2</v>
      </c>
      <c r="O189" s="723">
        <v>16</v>
      </c>
      <c r="P189" s="723">
        <f>N189*O189</f>
        <v>1.536</v>
      </c>
    </row>
    <row r="190" spans="2:16">
      <c r="B190" s="724">
        <v>42767</v>
      </c>
      <c r="C190" s="728">
        <f>P211</f>
        <v>48.93</v>
      </c>
      <c r="D190" s="878"/>
      <c r="E190" s="723">
        <v>0.74</v>
      </c>
      <c r="F190" s="880">
        <f>D190*E190</f>
        <v>0</v>
      </c>
      <c r="H190" s="723" t="s">
        <v>1067</v>
      </c>
      <c r="I190" s="723">
        <v>0.13200000000000001</v>
      </c>
      <c r="J190" s="723">
        <v>185</v>
      </c>
      <c r="K190" s="723">
        <f t="shared" ref="K190:K197" si="20">I190*J190</f>
        <v>24.42</v>
      </c>
      <c r="M190" s="723" t="s">
        <v>1067</v>
      </c>
      <c r="N190" s="723">
        <v>0.192</v>
      </c>
      <c r="O190" s="723">
        <v>87</v>
      </c>
      <c r="P190" s="723">
        <f t="shared" ref="P190:P201" si="21">N190*O190</f>
        <v>16.704000000000001</v>
      </c>
    </row>
    <row r="191" spans="2:16">
      <c r="B191" s="724">
        <v>42795</v>
      </c>
      <c r="C191" s="723"/>
      <c r="D191" s="878"/>
      <c r="E191" s="723">
        <f>E190</f>
        <v>0.74</v>
      </c>
      <c r="F191" s="880">
        <f>D191*E191</f>
        <v>0</v>
      </c>
      <c r="H191" s="723" t="s">
        <v>1067</v>
      </c>
      <c r="I191" s="723">
        <v>0.192</v>
      </c>
      <c r="J191" s="723">
        <v>274</v>
      </c>
      <c r="K191" s="723">
        <f t="shared" si="20"/>
        <v>52.608000000000004</v>
      </c>
      <c r="M191" s="723" t="s">
        <v>1067</v>
      </c>
      <c r="N191" s="723">
        <v>0.30599999999999999</v>
      </c>
      <c r="O191" s="723">
        <v>3</v>
      </c>
      <c r="P191" s="723">
        <f t="shared" si="21"/>
        <v>0.91799999999999993</v>
      </c>
    </row>
    <row r="192" spans="2:16">
      <c r="B192" s="724">
        <v>42826</v>
      </c>
      <c r="C192" s="723"/>
      <c r="D192" s="878">
        <f>C189-C190</f>
        <v>62.830000000000005</v>
      </c>
      <c r="E192" s="723">
        <f t="shared" ref="E192:E200" si="22">E191</f>
        <v>0.74</v>
      </c>
      <c r="F192" s="880">
        <f t="shared" ref="F192:F200" si="23">D192*E192</f>
        <v>46.494200000000006</v>
      </c>
      <c r="H192" s="723" t="s">
        <v>1067</v>
      </c>
      <c r="I192" s="723">
        <v>0.30599999999999999</v>
      </c>
      <c r="J192" s="723">
        <v>100</v>
      </c>
      <c r="K192" s="723">
        <f t="shared" si="20"/>
        <v>30.599999999999998</v>
      </c>
      <c r="M192" s="723" t="s">
        <v>1067</v>
      </c>
      <c r="N192" s="723">
        <v>0.245</v>
      </c>
      <c r="O192" s="723">
        <v>6</v>
      </c>
      <c r="P192" s="723">
        <f t="shared" si="21"/>
        <v>1.47</v>
      </c>
    </row>
    <row r="193" spans="2:16">
      <c r="B193" s="724">
        <v>42856</v>
      </c>
      <c r="C193" s="723"/>
      <c r="D193" s="878">
        <f t="shared" ref="D193:D200" si="24">D192</f>
        <v>62.830000000000005</v>
      </c>
      <c r="E193" s="723">
        <f t="shared" si="22"/>
        <v>0.74</v>
      </c>
      <c r="F193" s="880">
        <f t="shared" si="23"/>
        <v>46.494200000000006</v>
      </c>
      <c r="H193" s="723" t="s">
        <v>1067</v>
      </c>
      <c r="I193" s="723">
        <v>0.245</v>
      </c>
      <c r="J193" s="723">
        <v>6</v>
      </c>
      <c r="K193" s="723">
        <f t="shared" si="20"/>
        <v>1.47</v>
      </c>
      <c r="M193" s="723" t="s">
        <v>1067</v>
      </c>
      <c r="N193" s="723">
        <v>0.29499999999999998</v>
      </c>
      <c r="O193" s="723">
        <v>2</v>
      </c>
      <c r="P193" s="723">
        <f t="shared" si="21"/>
        <v>0.59</v>
      </c>
    </row>
    <row r="194" spans="2:16">
      <c r="B194" s="724">
        <v>42887</v>
      </c>
      <c r="C194" s="723"/>
      <c r="D194" s="878">
        <f t="shared" si="24"/>
        <v>62.830000000000005</v>
      </c>
      <c r="E194" s="723">
        <f t="shared" si="22"/>
        <v>0.74</v>
      </c>
      <c r="F194" s="880">
        <f t="shared" si="23"/>
        <v>46.494200000000006</v>
      </c>
      <c r="H194" s="723" t="s">
        <v>1067</v>
      </c>
      <c r="I194" s="723">
        <v>0.29499999999999998</v>
      </c>
      <c r="J194" s="723">
        <v>2</v>
      </c>
      <c r="K194" s="723">
        <f t="shared" si="20"/>
        <v>0.59</v>
      </c>
      <c r="M194" s="723" t="s">
        <v>1068</v>
      </c>
      <c r="N194" s="723">
        <v>7.9400000000000012E-2</v>
      </c>
      <c r="O194" s="723">
        <v>1</v>
      </c>
      <c r="P194" s="723">
        <f t="shared" si="21"/>
        <v>7.9400000000000012E-2</v>
      </c>
    </row>
    <row r="195" spans="2:16">
      <c r="B195" s="724">
        <v>42917</v>
      </c>
      <c r="C195" s="723"/>
      <c r="D195" s="878">
        <f t="shared" si="24"/>
        <v>62.830000000000005</v>
      </c>
      <c r="E195" s="723">
        <f t="shared" si="22"/>
        <v>0.74</v>
      </c>
      <c r="F195" s="880">
        <f t="shared" si="23"/>
        <v>46.494200000000006</v>
      </c>
      <c r="H195" s="723" t="s">
        <v>1068</v>
      </c>
      <c r="I195" s="723">
        <v>7.9400000000000012E-2</v>
      </c>
      <c r="J195" s="723">
        <v>1</v>
      </c>
      <c r="K195" s="723">
        <f t="shared" si="20"/>
        <v>7.9400000000000012E-2</v>
      </c>
      <c r="M195" s="723" t="s">
        <v>1069</v>
      </c>
      <c r="N195" s="723">
        <v>4.2999999999999997E-2</v>
      </c>
      <c r="O195" s="723">
        <v>235</v>
      </c>
      <c r="P195" s="723">
        <f t="shared" si="21"/>
        <v>10.104999999999999</v>
      </c>
    </row>
    <row r="196" spans="2:16">
      <c r="B196" s="724">
        <v>42948</v>
      </c>
      <c r="C196" s="723"/>
      <c r="D196" s="878">
        <f t="shared" si="24"/>
        <v>62.830000000000005</v>
      </c>
      <c r="E196" s="723">
        <f t="shared" si="22"/>
        <v>0.74</v>
      </c>
      <c r="F196" s="880">
        <f t="shared" si="23"/>
        <v>46.494200000000006</v>
      </c>
      <c r="H196" s="723" t="s">
        <v>1068</v>
      </c>
      <c r="I196" s="723">
        <v>0.1002</v>
      </c>
      <c r="J196" s="723">
        <v>3</v>
      </c>
      <c r="K196" s="723">
        <f t="shared" si="20"/>
        <v>0.30059999999999998</v>
      </c>
      <c r="M196" s="723" t="s">
        <v>1069</v>
      </c>
      <c r="N196" s="723">
        <v>5.6000000000000001E-2</v>
      </c>
      <c r="O196" s="723">
        <v>127</v>
      </c>
      <c r="P196" s="723">
        <f t="shared" si="21"/>
        <v>7.1120000000000001</v>
      </c>
    </row>
    <row r="197" spans="2:16">
      <c r="B197" s="724">
        <v>42979</v>
      </c>
      <c r="C197" s="723"/>
      <c r="D197" s="878">
        <f t="shared" si="24"/>
        <v>62.830000000000005</v>
      </c>
      <c r="E197" s="723">
        <f t="shared" si="22"/>
        <v>0.74</v>
      </c>
      <c r="F197" s="880">
        <f t="shared" si="23"/>
        <v>46.494200000000006</v>
      </c>
      <c r="H197" s="723" t="s">
        <v>1068</v>
      </c>
      <c r="I197" s="723">
        <v>0.15340000000000001</v>
      </c>
      <c r="J197" s="723">
        <v>1</v>
      </c>
      <c r="K197" s="723">
        <f t="shared" si="20"/>
        <v>0.15340000000000001</v>
      </c>
      <c r="M197" s="723" t="s">
        <v>1069</v>
      </c>
      <c r="N197" s="723">
        <v>7.2999999999999995E-2</v>
      </c>
      <c r="O197" s="723">
        <v>52</v>
      </c>
      <c r="P197" s="723">
        <f t="shared" si="21"/>
        <v>3.7959999999999998</v>
      </c>
    </row>
    <row r="198" spans="2:16">
      <c r="B198" s="724">
        <v>43009</v>
      </c>
      <c r="C198" s="723"/>
      <c r="D198" s="878">
        <f t="shared" si="24"/>
        <v>62.830000000000005</v>
      </c>
      <c r="E198" s="723">
        <f t="shared" si="22"/>
        <v>0.74</v>
      </c>
      <c r="F198" s="880">
        <f t="shared" si="23"/>
        <v>46.494200000000006</v>
      </c>
      <c r="H198" s="723"/>
      <c r="I198" s="723"/>
      <c r="J198" s="723"/>
      <c r="K198" s="723"/>
      <c r="M198" s="723" t="s">
        <v>1069</v>
      </c>
      <c r="N198" s="723">
        <v>0.10100000000000001</v>
      </c>
      <c r="O198" s="723">
        <v>8</v>
      </c>
      <c r="P198" s="723">
        <f t="shared" si="21"/>
        <v>0.80800000000000005</v>
      </c>
    </row>
    <row r="199" spans="2:16">
      <c r="B199" s="724">
        <v>43040</v>
      </c>
      <c r="C199" s="723"/>
      <c r="D199" s="878">
        <f t="shared" si="24"/>
        <v>62.830000000000005</v>
      </c>
      <c r="E199" s="723">
        <f t="shared" si="22"/>
        <v>0.74</v>
      </c>
      <c r="F199" s="880">
        <f t="shared" si="23"/>
        <v>46.494200000000006</v>
      </c>
      <c r="H199" s="723"/>
      <c r="I199" s="723"/>
      <c r="J199" s="723"/>
      <c r="K199" s="723"/>
      <c r="M199" s="723" t="s">
        <v>1069</v>
      </c>
      <c r="N199" s="723">
        <v>0.112</v>
      </c>
      <c r="O199" s="723">
        <v>48</v>
      </c>
      <c r="P199" s="723">
        <f t="shared" si="21"/>
        <v>5.3760000000000003</v>
      </c>
    </row>
    <row r="200" spans="2:16">
      <c r="B200" s="724">
        <v>43070</v>
      </c>
      <c r="C200" s="723"/>
      <c r="D200" s="878">
        <f t="shared" si="24"/>
        <v>62.830000000000005</v>
      </c>
      <c r="E200" s="723">
        <f t="shared" si="22"/>
        <v>0.74</v>
      </c>
      <c r="F200" s="880">
        <f t="shared" si="23"/>
        <v>46.494200000000006</v>
      </c>
      <c r="H200" s="723"/>
      <c r="I200" s="723"/>
      <c r="J200" s="723"/>
      <c r="K200" s="723"/>
      <c r="M200" s="723" t="s">
        <v>1069</v>
      </c>
      <c r="N200" s="723">
        <v>0.16800000000000001</v>
      </c>
      <c r="O200" s="723">
        <v>2</v>
      </c>
      <c r="P200" s="723">
        <f t="shared" si="21"/>
        <v>0.33600000000000002</v>
      </c>
    </row>
    <row r="201" spans="2:16">
      <c r="B201" s="730" t="s">
        <v>26</v>
      </c>
      <c r="C201" s="731"/>
      <c r="D201" s="731"/>
      <c r="E201" s="731"/>
      <c r="F201" s="879">
        <f>SUM(F189:F200)</f>
        <v>418.44780000000003</v>
      </c>
      <c r="H201" s="723"/>
      <c r="I201" s="723"/>
      <c r="J201" s="723"/>
      <c r="K201" s="723"/>
      <c r="M201" s="723" t="s">
        <v>1069</v>
      </c>
      <c r="N201" s="723">
        <v>0.1</v>
      </c>
      <c r="O201" s="723">
        <v>1</v>
      </c>
      <c r="P201" s="723">
        <f t="shared" si="21"/>
        <v>0.1</v>
      </c>
    </row>
    <row r="202" spans="2:16">
      <c r="B202" s="724" t="s">
        <v>678</v>
      </c>
      <c r="C202" s="723"/>
      <c r="D202" s="723"/>
      <c r="E202" s="723"/>
      <c r="F202" s="723"/>
      <c r="H202" s="723"/>
      <c r="I202" s="723"/>
      <c r="J202" s="723"/>
      <c r="K202" s="723"/>
      <c r="M202" s="723"/>
      <c r="N202" s="723"/>
      <c r="O202" s="723"/>
      <c r="P202" s="723"/>
    </row>
    <row r="203" spans="2:16">
      <c r="B203" s="724" t="s">
        <v>678</v>
      </c>
      <c r="C203" s="723"/>
      <c r="D203" s="723"/>
      <c r="E203" s="723"/>
      <c r="F203" s="723"/>
      <c r="H203" s="723"/>
      <c r="I203" s="723"/>
      <c r="J203" s="723"/>
      <c r="K203" s="723"/>
      <c r="M203" s="723"/>
      <c r="N203" s="723"/>
      <c r="O203" s="723"/>
      <c r="P203" s="723"/>
    </row>
    <row r="204" spans="2:16">
      <c r="B204" s="724" t="s">
        <v>678</v>
      </c>
      <c r="C204" s="723"/>
      <c r="D204" s="723"/>
      <c r="E204" s="723"/>
      <c r="F204" s="723"/>
      <c r="H204" s="723"/>
      <c r="I204" s="723"/>
      <c r="J204" s="723"/>
      <c r="K204" s="723"/>
      <c r="M204" s="723"/>
      <c r="N204" s="723"/>
      <c r="O204" s="723"/>
      <c r="P204" s="723"/>
    </row>
    <row r="205" spans="2:16">
      <c r="B205" s="724" t="s">
        <v>678</v>
      </c>
      <c r="C205" s="723"/>
      <c r="D205" s="723"/>
      <c r="E205" s="723"/>
      <c r="F205" s="723"/>
      <c r="H205" s="723"/>
      <c r="I205" s="723"/>
      <c r="J205" s="723"/>
      <c r="K205" s="723"/>
      <c r="M205" s="723"/>
      <c r="N205" s="723"/>
      <c r="O205" s="723"/>
      <c r="P205" s="723"/>
    </row>
    <row r="206" spans="2:16">
      <c r="H206" s="723"/>
      <c r="I206" s="723"/>
      <c r="J206" s="723"/>
      <c r="K206" s="723"/>
      <c r="M206" s="723"/>
      <c r="N206" s="723"/>
      <c r="O206" s="723"/>
      <c r="P206" s="723"/>
    </row>
    <row r="207" spans="2:16">
      <c r="H207" s="723"/>
      <c r="I207" s="723"/>
      <c r="J207" s="723"/>
      <c r="K207" s="723"/>
      <c r="M207" s="723"/>
      <c r="N207" s="723"/>
      <c r="O207" s="723"/>
      <c r="P207" s="723"/>
    </row>
    <row r="208" spans="2:16">
      <c r="H208" s="723"/>
      <c r="I208" s="723"/>
      <c r="J208" s="723"/>
      <c r="K208" s="723"/>
      <c r="M208" s="723"/>
      <c r="N208" s="723"/>
      <c r="O208" s="723"/>
      <c r="P208" s="723"/>
    </row>
    <row r="209" spans="8:16">
      <c r="H209" s="723"/>
      <c r="I209" s="723"/>
      <c r="J209" s="723"/>
      <c r="K209" s="723"/>
      <c r="M209" s="723"/>
      <c r="N209" s="723"/>
      <c r="O209" s="723"/>
      <c r="P209" s="723"/>
    </row>
    <row r="210" spans="8:16">
      <c r="H210" s="723"/>
      <c r="I210" s="723"/>
      <c r="J210" s="723"/>
      <c r="K210" s="723"/>
      <c r="M210" s="723"/>
      <c r="N210" s="723"/>
      <c r="O210" s="723"/>
      <c r="P210" s="723"/>
    </row>
    <row r="211" spans="8:16">
      <c r="H211" s="730" t="s">
        <v>26</v>
      </c>
      <c r="I211" s="731"/>
      <c r="J211" s="731"/>
      <c r="K211" s="727">
        <f>ROUND(SUM(K189:K210),2)</f>
        <v>111.76</v>
      </c>
      <c r="M211" s="730" t="s">
        <v>26</v>
      </c>
      <c r="N211" s="731"/>
      <c r="O211" s="731"/>
      <c r="P211" s="727">
        <f>ROUND(SUM(P189:P210),2)</f>
        <v>48.93</v>
      </c>
    </row>
  </sheetData>
  <mergeCells count="7">
    <mergeCell ref="B103:F103"/>
    <mergeCell ref="B134:F134"/>
    <mergeCell ref="B186:F186"/>
    <mergeCell ref="B18:U18"/>
    <mergeCell ref="B21:F21"/>
    <mergeCell ref="B45:F45"/>
    <mergeCell ref="B74:F74"/>
  </mergeCells>
  <phoneticPr fontId="246" type="noConversion"/>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B5188-5EA7-4AC6-BAA8-9CCE172B7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AA7458-1E98-4C9C-A08C-36E0740C5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Wei</cp:lastModifiedBy>
  <cp:lastPrinted>2017-05-24T00:43:43Z</cp:lastPrinted>
  <dcterms:created xsi:type="dcterms:W3CDTF">2012-03-05T18:56:04Z</dcterms:created>
  <dcterms:modified xsi:type="dcterms:W3CDTF">2022-11-07T16:29:06Z</dcterms:modified>
</cp:coreProperties>
</file>