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3 EDR Application\0. Application and Adjudication Process\A. Complete Application and Evidence_IRM\Attachments\"/>
    </mc:Choice>
  </mc:AlternateContent>
  <xr:revisionPtr revIDLastSave="0" documentId="8_{E727F033-E6B9-453F-B372-AE17F7E78684}" xr6:coauthVersionLast="47" xr6:coauthVersionMax="47" xr10:uidLastSave="{00000000-0000-0000-0000-000000000000}"/>
  <bookViews>
    <workbookView xWindow="-28920" yWindow="-120" windowWidth="29040" windowHeight="1584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Report'!$C$26:$BT$193</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LRAM'!$B$992</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20" i="79" l="1"/>
  <c r="P314" i="79"/>
  <c r="O314" i="79"/>
  <c r="N314" i="79"/>
  <c r="M314" i="79"/>
  <c r="L314" i="79"/>
  <c r="K314" i="79"/>
  <c r="J314" i="79"/>
  <c r="I314" i="79"/>
  <c r="H314" i="79"/>
  <c r="G314" i="79"/>
  <c r="F314" i="79"/>
  <c r="E314" i="79"/>
  <c r="D314" i="79"/>
  <c r="S320" i="79"/>
  <c r="T320" i="79"/>
  <c r="U320" i="79"/>
  <c r="P320" i="79"/>
  <c r="O320" i="79"/>
  <c r="N320" i="79"/>
  <c r="M320" i="79"/>
  <c r="L320" i="79"/>
  <c r="K320" i="79"/>
  <c r="J320" i="79"/>
  <c r="I320" i="79"/>
  <c r="H320" i="79"/>
  <c r="G320" i="79"/>
  <c r="F320" i="79"/>
  <c r="E320" i="79"/>
  <c r="T324" i="46" l="1"/>
  <c r="S324" i="46"/>
  <c r="R324" i="46"/>
  <c r="Q324" i="46"/>
  <c r="P324" i="46"/>
  <c r="O324" i="46"/>
  <c r="N324" i="46"/>
  <c r="M324" i="46"/>
  <c r="L324" i="46"/>
  <c r="K324" i="46"/>
  <c r="J324" i="46"/>
  <c r="I324" i="46"/>
  <c r="H324" i="46"/>
  <c r="G324" i="46"/>
  <c r="F324" i="46"/>
  <c r="E324" i="46"/>
  <c r="D324" i="46" l="1"/>
  <c r="V398" i="46"/>
  <c r="W398" i="46"/>
  <c r="X398" i="46"/>
  <c r="Y398" i="46"/>
  <c r="Z398" i="46"/>
  <c r="AA398" i="46"/>
  <c r="AB398" i="46"/>
  <c r="AC398" i="46"/>
  <c r="P398" i="46"/>
  <c r="O398" i="46"/>
  <c r="N398" i="46"/>
  <c r="M398" i="46"/>
  <c r="L398" i="46"/>
  <c r="K398" i="46"/>
  <c r="J398" i="46"/>
  <c r="I398" i="46"/>
  <c r="H398" i="46"/>
  <c r="G398" i="46"/>
  <c r="F398" i="46"/>
  <c r="E398" i="46"/>
  <c r="AF1159" i="79"/>
  <c r="AD320" i="79" l="1"/>
  <c r="F86" i="85"/>
  <c r="F85" i="85" l="1"/>
  <c r="F84" i="85"/>
  <c r="F83" i="85"/>
  <c r="F82" i="85"/>
  <c r="F51" i="85"/>
  <c r="F50" i="85"/>
  <c r="F49" i="85"/>
  <c r="F48" i="85"/>
  <c r="F47" i="85"/>
  <c r="F46" i="85"/>
  <c r="AD575" i="79" l="1"/>
  <c r="AA575" i="79"/>
  <c r="Z575" i="79"/>
  <c r="Y575" i="79"/>
  <c r="X575" i="79"/>
  <c r="W575" i="79"/>
  <c r="V575" i="79"/>
  <c r="U575" i="79"/>
  <c r="T575" i="79"/>
  <c r="S575" i="79"/>
  <c r="M575" i="79"/>
  <c r="L575" i="79"/>
  <c r="K575" i="79"/>
  <c r="J575" i="79"/>
  <c r="I575" i="79"/>
  <c r="H575" i="79"/>
  <c r="G575" i="79"/>
  <c r="F575" i="79"/>
  <c r="E575" i="79"/>
  <c r="N575" i="79"/>
  <c r="P575" i="79"/>
  <c r="O575" i="79"/>
  <c r="AD385" i="79"/>
  <c r="Y385" i="79"/>
  <c r="X385" i="79"/>
  <c r="W385" i="79"/>
  <c r="V385" i="79"/>
  <c r="U385" i="79"/>
  <c r="T385" i="79"/>
  <c r="S385" i="79"/>
  <c r="P385" i="79"/>
  <c r="O385" i="79"/>
  <c r="M385" i="79"/>
  <c r="I385" i="79"/>
  <c r="F385" i="79"/>
  <c r="G385" i="79"/>
  <c r="X320" i="79"/>
  <c r="Y320" i="79"/>
  <c r="W320" i="79"/>
  <c r="V320" i="79"/>
  <c r="H385" i="79"/>
  <c r="L385" i="79"/>
  <c r="K385" i="79"/>
  <c r="J385" i="79"/>
  <c r="E385" i="79"/>
  <c r="AL537" i="46"/>
  <c r="AK537" i="46"/>
  <c r="AJ537" i="46"/>
  <c r="AI537" i="46"/>
  <c r="AH537" i="46"/>
  <c r="AG537" i="46"/>
  <c r="AF537" i="46"/>
  <c r="T537" i="46"/>
  <c r="S537" i="46"/>
  <c r="R537" i="46"/>
  <c r="Q537" i="46"/>
  <c r="P537" i="46"/>
  <c r="O537" i="46"/>
  <c r="N537" i="46"/>
  <c r="M537" i="46"/>
  <c r="L537" i="46"/>
  <c r="K537" i="46"/>
  <c r="J537" i="46"/>
  <c r="I537" i="46"/>
  <c r="H537" i="46"/>
  <c r="G537" i="46"/>
  <c r="F537" i="46"/>
  <c r="E537" i="46"/>
  <c r="P71" i="85"/>
  <c r="P70" i="85"/>
  <c r="P69" i="85"/>
  <c r="P68" i="85"/>
  <c r="P67" i="85"/>
  <c r="P66" i="85"/>
  <c r="P65" i="85"/>
  <c r="P64" i="85"/>
  <c r="P63" i="85"/>
  <c r="P62" i="85"/>
  <c r="K66" i="85"/>
  <c r="K65" i="85"/>
  <c r="K64" i="85"/>
  <c r="K63" i="85"/>
  <c r="K84" i="85" s="1"/>
  <c r="K62" i="85"/>
  <c r="P84" i="85"/>
  <c r="AC320" i="79"/>
  <c r="AC385" i="79" s="1"/>
  <c r="AB320" i="79"/>
  <c r="AB385" i="79" s="1"/>
  <c r="AA320" i="79"/>
  <c r="AA385" i="79" s="1"/>
  <c r="Z320" i="79"/>
  <c r="Z385" i="79" s="1"/>
  <c r="F81" i="85"/>
  <c r="F80" i="85"/>
  <c r="F79" i="85"/>
  <c r="F78" i="85"/>
  <c r="F77" i="85"/>
  <c r="F76" i="85"/>
  <c r="F75" i="85"/>
  <c r="F74" i="85"/>
  <c r="F73" i="85"/>
  <c r="F72" i="85"/>
  <c r="F71" i="85"/>
  <c r="F70" i="85"/>
  <c r="F69" i="85"/>
  <c r="F68" i="85"/>
  <c r="F67" i="85"/>
  <c r="F66" i="85"/>
  <c r="F65" i="85"/>
  <c r="F64" i="85"/>
  <c r="F63" i="85"/>
  <c r="P28" i="85"/>
  <c r="P29" i="85"/>
  <c r="K28" i="85"/>
  <c r="K29" i="85"/>
  <c r="K30" i="85"/>
  <c r="K31" i="85"/>
  <c r="AJ398" i="46"/>
  <c r="AI398" i="46"/>
  <c r="AH398" i="46"/>
  <c r="AG398" i="46"/>
  <c r="AF398" i="46"/>
  <c r="AE398" i="46"/>
  <c r="AD398" i="46"/>
  <c r="F41" i="85"/>
  <c r="F42" i="85"/>
  <c r="F43" i="85"/>
  <c r="F44" i="85"/>
  <c r="F45" i="85"/>
  <c r="F40" i="85"/>
  <c r="F38" i="85"/>
  <c r="F37" i="85"/>
  <c r="F36" i="85"/>
  <c r="F35" i="85"/>
  <c r="F34" i="85"/>
  <c r="F33" i="85"/>
  <c r="F32" i="85"/>
  <c r="F31" i="85"/>
  <c r="F30" i="85"/>
  <c r="F29" i="85"/>
  <c r="AC575" i="79" l="1"/>
  <c r="AB575" i="79"/>
  <c r="N385" i="79"/>
  <c r="AR714" i="79" l="1"/>
  <c r="AQ714" i="79"/>
  <c r="AP714" i="79"/>
  <c r="AO714" i="79"/>
  <c r="AN714" i="79"/>
  <c r="AM714" i="79"/>
  <c r="AL714" i="79"/>
  <c r="AK714" i="79"/>
  <c r="AJ714" i="79"/>
  <c r="AI714" i="79"/>
  <c r="AH714" i="79"/>
  <c r="AG714" i="79"/>
  <c r="AF714" i="79"/>
  <c r="AE714" i="79"/>
  <c r="AR711" i="79"/>
  <c r="AQ711" i="79"/>
  <c r="AP711" i="79"/>
  <c r="AO711" i="79"/>
  <c r="AN711" i="79"/>
  <c r="AM711" i="79"/>
  <c r="AL711" i="79"/>
  <c r="AK711" i="79"/>
  <c r="AJ711" i="79"/>
  <c r="AI711" i="79"/>
  <c r="AH711" i="79"/>
  <c r="AG711" i="79"/>
  <c r="AF711" i="79"/>
  <c r="AE711" i="79"/>
  <c r="AR708" i="79"/>
  <c r="AQ708" i="79"/>
  <c r="AP708" i="79"/>
  <c r="AO708" i="79"/>
  <c r="AN708" i="79"/>
  <c r="AM708" i="79"/>
  <c r="AL708" i="79"/>
  <c r="AK708" i="79"/>
  <c r="AJ708" i="79"/>
  <c r="AI708" i="79"/>
  <c r="AH708" i="79"/>
  <c r="AG708" i="79"/>
  <c r="AF708" i="79"/>
  <c r="AE708" i="79"/>
  <c r="AR704" i="79"/>
  <c r="AQ704" i="79"/>
  <c r="AP704" i="79"/>
  <c r="AO704" i="79"/>
  <c r="AN704" i="79"/>
  <c r="AM704" i="79"/>
  <c r="AL704" i="79"/>
  <c r="AK704" i="79"/>
  <c r="AJ704" i="79"/>
  <c r="AI704" i="79"/>
  <c r="AH704" i="79"/>
  <c r="AG704" i="79"/>
  <c r="AF704" i="79"/>
  <c r="AE704" i="79"/>
  <c r="AR700" i="79"/>
  <c r="AQ700" i="79"/>
  <c r="AP700" i="79"/>
  <c r="AO700" i="79"/>
  <c r="AN700" i="79"/>
  <c r="AM700" i="79"/>
  <c r="AL700" i="79"/>
  <c r="AK700" i="79"/>
  <c r="AJ700" i="79"/>
  <c r="AI700" i="79"/>
  <c r="AH700" i="79"/>
  <c r="AG700" i="79"/>
  <c r="AF700" i="79"/>
  <c r="AE700" i="79"/>
  <c r="AR693" i="79"/>
  <c r="AQ693" i="79"/>
  <c r="AP693" i="79"/>
  <c r="AO693" i="79"/>
  <c r="AN693" i="79"/>
  <c r="AM693" i="79"/>
  <c r="AL693" i="79"/>
  <c r="AK693" i="79"/>
  <c r="AJ693" i="79"/>
  <c r="AI693" i="79"/>
  <c r="AH693" i="79"/>
  <c r="AG693" i="79"/>
  <c r="AF693" i="79"/>
  <c r="AE693" i="79"/>
  <c r="AR689" i="79"/>
  <c r="AQ689" i="79"/>
  <c r="AP689" i="79"/>
  <c r="AO689" i="79"/>
  <c r="AN689" i="79"/>
  <c r="AM689" i="79"/>
  <c r="AL689" i="79"/>
  <c r="AK689" i="79"/>
  <c r="AJ689" i="79"/>
  <c r="AI689" i="79"/>
  <c r="AH689" i="79"/>
  <c r="AG689" i="79"/>
  <c r="AF689" i="79"/>
  <c r="AE689" i="79"/>
  <c r="D575" i="79"/>
  <c r="D385" i="79" l="1"/>
  <c r="AE537" i="46"/>
  <c r="AD537" i="46"/>
  <c r="AC537" i="46"/>
  <c r="AB537" i="46"/>
  <c r="AA537" i="46"/>
  <c r="Z537" i="46"/>
  <c r="Y537" i="46"/>
  <c r="X537" i="46"/>
  <c r="W537" i="46"/>
  <c r="H191" i="47" l="1"/>
  <c r="H190" i="47"/>
  <c r="H189" i="47"/>
  <c r="H188" i="47"/>
  <c r="H187" i="47"/>
  <c r="H186" i="47"/>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5" i="79" l="1"/>
  <c r="Q1412" i="79"/>
  <c r="Q1409" i="79"/>
  <c r="Q1406" i="79"/>
  <c r="Q1403" i="79"/>
  <c r="Q1221" i="79"/>
  <c r="Q1218" i="79"/>
  <c r="Q1215" i="79"/>
  <c r="Q1212" i="79"/>
  <c r="Q1209" i="79"/>
  <c r="Q1026" i="79"/>
  <c r="Q1023" i="79"/>
  <c r="Q1020" i="79"/>
  <c r="Q1017" i="79"/>
  <c r="Q1014" i="79"/>
  <c r="Q831" i="79"/>
  <c r="Q828" i="79"/>
  <c r="Q825" i="79"/>
  <c r="Q822" i="79"/>
  <c r="Q819"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6" i="79" l="1"/>
  <c r="AS1383" i="79"/>
  <c r="AS1189" i="79"/>
  <c r="AS994" i="79"/>
  <c r="AS799"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9" i="79" s="1"/>
  <c r="M53" i="43"/>
  <c r="AN225" i="79" s="1"/>
  <c r="L53" i="43"/>
  <c r="K53" i="43"/>
  <c r="AL1383" i="79" s="1"/>
  <c r="J53" i="43"/>
  <c r="AK1659" i="79" s="1"/>
  <c r="I53" i="43"/>
  <c r="H53" i="43"/>
  <c r="G53" i="43"/>
  <c r="AH1632" i="79" s="1"/>
  <c r="F53" i="43"/>
  <c r="AG1659" i="79" s="1"/>
  <c r="E53" i="43"/>
  <c r="AF1632" i="79" s="1"/>
  <c r="D53" i="43"/>
  <c r="AE799" i="79" s="1"/>
  <c r="AS1686" i="79"/>
  <c r="AS1659" i="79"/>
  <c r="AS1632" i="79"/>
  <c r="AS1580" i="79"/>
  <c r="E29" i="45"/>
  <c r="E30" i="45" s="1"/>
  <c r="D124" i="45" s="1"/>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I60" i="44"/>
  <c r="H59" i="44"/>
  <c r="AM72" i="46"/>
  <c r="AM23" i="46"/>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9" i="79"/>
  <c r="AK605" i="79"/>
  <c r="AP1383" i="79"/>
  <c r="AL1659" i="79"/>
  <c r="AL605" i="79"/>
  <c r="AO994" i="79"/>
  <c r="AP1659" i="79"/>
  <c r="AK415" i="79"/>
  <c r="AO415" i="79"/>
  <c r="AO605" i="79"/>
  <c r="AK1189" i="79"/>
  <c r="AP1606" i="79"/>
  <c r="AK225" i="79"/>
  <c r="AK1383" i="79"/>
  <c r="AP35" i="79"/>
  <c r="AO225" i="79"/>
  <c r="AK994" i="79"/>
  <c r="AO1189" i="79"/>
  <c r="AO1383" i="79"/>
  <c r="AI1189" i="79"/>
  <c r="AI415" i="79"/>
  <c r="AI1383" i="79"/>
  <c r="AI605" i="79"/>
  <c r="AM1632" i="79"/>
  <c r="AM1189" i="79"/>
  <c r="AM415" i="79"/>
  <c r="AM1383" i="79"/>
  <c r="AM605" i="79"/>
  <c r="AQ1632" i="79"/>
  <c r="AQ1189" i="79"/>
  <c r="AQ415" i="79"/>
  <c r="AQ1580" i="79"/>
  <c r="AQ1383" i="79"/>
  <c r="AQ605" i="79"/>
  <c r="AM35" i="79"/>
  <c r="AI225" i="79"/>
  <c r="AI799" i="79"/>
  <c r="AQ799" i="79"/>
  <c r="AQ994" i="79"/>
  <c r="AM1606" i="79"/>
  <c r="AI1632" i="79"/>
  <c r="AJ1659" i="79"/>
  <c r="AJ1383" i="79"/>
  <c r="AJ605" i="79"/>
  <c r="AJ1606" i="79"/>
  <c r="AJ799" i="79"/>
  <c r="AJ35" i="79"/>
  <c r="AN1383" i="79"/>
  <c r="AN605" i="79"/>
  <c r="AN1606" i="79"/>
  <c r="AN799" i="79"/>
  <c r="AN35" i="79"/>
  <c r="AR1580" i="79"/>
  <c r="AR1383" i="79"/>
  <c r="AR605" i="79"/>
  <c r="AR1632" i="79"/>
  <c r="AR1606" i="79"/>
  <c r="AR799" i="79"/>
  <c r="AR35" i="79"/>
  <c r="AJ225" i="79"/>
  <c r="AJ415" i="79"/>
  <c r="AR415" i="79"/>
  <c r="AM994" i="79"/>
  <c r="AR994" i="79"/>
  <c r="AN1189" i="79"/>
  <c r="AI1580" i="79"/>
  <c r="AI35" i="79"/>
  <c r="AQ35" i="79"/>
  <c r="AQ225" i="79"/>
  <c r="AM799" i="79"/>
  <c r="AI994" i="79"/>
  <c r="AN994" i="79"/>
  <c r="AI1606" i="79"/>
  <c r="AQ1606" i="79"/>
  <c r="AN1580" i="79"/>
  <c r="AL1580" i="79"/>
  <c r="AL994" i="79"/>
  <c r="AL225" i="79"/>
  <c r="AL1189" i="79"/>
  <c r="AL415" i="79"/>
  <c r="AP994" i="79"/>
  <c r="AP225" i="79"/>
  <c r="AP1189" i="79"/>
  <c r="AP415" i="79"/>
  <c r="AL35" i="79"/>
  <c r="AM225" i="79"/>
  <c r="AR225" i="79"/>
  <c r="AN415" i="79"/>
  <c r="AP799" i="79"/>
  <c r="AJ994" i="79"/>
  <c r="AJ1189" i="79"/>
  <c r="AR1189" i="79"/>
  <c r="AL1606" i="79"/>
  <c r="AK35" i="79"/>
  <c r="AO35" i="79"/>
  <c r="AK799" i="79"/>
  <c r="AO799" i="79"/>
  <c r="AK1606" i="79"/>
  <c r="AO1606" i="79"/>
  <c r="P23" i="45"/>
  <c r="C135" i="45" s="1"/>
  <c r="AF1580" i="79"/>
  <c r="AF799" i="79"/>
  <c r="AF994" i="79"/>
  <c r="AF415" i="79"/>
  <c r="AF35" i="79"/>
  <c r="AE1632" i="79"/>
  <c r="AE35" i="79"/>
  <c r="AE605" i="79"/>
  <c r="AE994" i="79"/>
  <c r="AE1606" i="79"/>
  <c r="AE1659" i="79"/>
  <c r="AE1686" i="79"/>
  <c r="AE1580" i="79"/>
  <c r="AE1189" i="79"/>
  <c r="AG1383" i="79"/>
  <c r="AH415" i="79"/>
  <c r="AH35" i="79"/>
  <c r="AE225" i="79"/>
  <c r="AF605" i="79"/>
  <c r="AF1189" i="79"/>
  <c r="AE1383" i="79"/>
  <c r="AF1606" i="79"/>
  <c r="AH1383" i="79"/>
  <c r="AF225" i="79"/>
  <c r="AE415" i="79"/>
  <c r="AG605" i="79"/>
  <c r="AF1383" i="79"/>
  <c r="O23" i="45"/>
  <c r="C134" i="45" s="1"/>
  <c r="E23" i="45"/>
  <c r="C124" i="45" s="1"/>
  <c r="P30" i="45"/>
  <c r="D135" i="45" s="1"/>
  <c r="O30" i="45"/>
  <c r="D134" i="45" s="1"/>
  <c r="N30" i="45"/>
  <c r="D133" i="45" s="1"/>
  <c r="L30" i="45"/>
  <c r="D131" i="45" s="1"/>
  <c r="N23" i="45"/>
  <c r="C133" i="45" s="1"/>
  <c r="M23" i="45"/>
  <c r="C132" i="45" s="1"/>
  <c r="AH799" i="79"/>
  <c r="AH1189" i="79"/>
  <c r="AH1659" i="79"/>
  <c r="AH225" i="79"/>
  <c r="AH1606" i="79"/>
  <c r="AH605" i="79"/>
  <c r="AH994" i="79"/>
  <c r="AG415" i="79"/>
  <c r="AG1189" i="79"/>
  <c r="AG225" i="79"/>
  <c r="AG994" i="79"/>
  <c r="AG35" i="79"/>
  <c r="AG799"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2" i="79"/>
  <c r="AQ962" i="79"/>
  <c r="AP962" i="79"/>
  <c r="AO962" i="79"/>
  <c r="AN962" i="79"/>
  <c r="AM962" i="79"/>
  <c r="AL962" i="79"/>
  <c r="AK962" i="79"/>
  <c r="AJ962" i="79"/>
  <c r="AI962" i="79"/>
  <c r="AH962" i="79"/>
  <c r="AG962" i="79"/>
  <c r="AF962" i="79"/>
  <c r="AE962" i="79"/>
  <c r="Q962" i="79"/>
  <c r="AS961"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65" i="45" l="1"/>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7" i="79" l="1"/>
  <c r="AS1000" i="79"/>
  <c r="AS1003" i="79"/>
  <c r="AS1006" i="79"/>
  <c r="AS1009" i="79"/>
  <c r="AS1013" i="79"/>
  <c r="AS1016" i="79"/>
  <c r="AS1019" i="79"/>
  <c r="AS1022" i="79"/>
  <c r="AS1025" i="79"/>
  <c r="AS1029" i="79"/>
  <c r="AS1032" i="79"/>
  <c r="AS1035" i="79"/>
  <c r="AS1039" i="79"/>
  <c r="AS1043" i="79"/>
  <c r="AS1046" i="79"/>
  <c r="AS1050" i="79"/>
  <c r="AS1053" i="79"/>
  <c r="AS1056" i="79"/>
  <c r="AS1059" i="79"/>
  <c r="AS1064" i="79"/>
  <c r="AS1067" i="79"/>
  <c r="AS1070" i="79"/>
  <c r="AS1073" i="79"/>
  <c r="AS1077" i="79"/>
  <c r="AS1080" i="79"/>
  <c r="AS1083" i="79"/>
  <c r="AS1086" i="79"/>
  <c r="AS1089" i="79"/>
  <c r="AS1092" i="79"/>
  <c r="AS1095" i="79"/>
  <c r="AS1098" i="79"/>
  <c r="AS1102" i="79"/>
  <c r="AS1105" i="79"/>
  <c r="AS1108" i="79"/>
  <c r="AS1112" i="79"/>
  <c r="AS1115" i="79"/>
  <c r="AS1118" i="79"/>
  <c r="AS1121" i="79"/>
  <c r="AS1124" i="79"/>
  <c r="AS1127" i="79"/>
  <c r="AS1130" i="79"/>
  <c r="AS1133" i="79"/>
  <c r="AS1136" i="79"/>
  <c r="AS1139" i="79"/>
  <c r="AS1142" i="79"/>
  <c r="AS1145" i="79"/>
  <c r="AS1148" i="79"/>
  <c r="AS1151" i="79"/>
  <c r="H155" i="47" l="1"/>
  <c r="H154" i="47"/>
  <c r="H153" i="47"/>
  <c r="P27" i="85" l="1"/>
  <c r="P49" i="85" s="1"/>
  <c r="K27" i="85"/>
  <c r="K49" i="85" s="1"/>
  <c r="F28" i="85" l="1"/>
  <c r="F39" i="85" s="1"/>
  <c r="I50" i="44" l="1"/>
  <c r="H50" i="44"/>
  <c r="Q184" i="79" l="1"/>
  <c r="R964" i="79" l="1"/>
  <c r="E44" i="44" l="1"/>
  <c r="AS139" i="79" l="1"/>
  <c r="Q46" i="44"/>
  <c r="P46" i="44"/>
  <c r="O46" i="44"/>
  <c r="N46" i="44"/>
  <c r="M46" i="44"/>
  <c r="L46" i="44"/>
  <c r="K46" i="44"/>
  <c r="J46" i="44"/>
  <c r="I46" i="44"/>
  <c r="H46" i="44"/>
  <c r="R1159" i="79" l="1"/>
  <c r="R769"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3" i="79"/>
  <c r="Q1109" i="79"/>
  <c r="Q1106" i="79"/>
  <c r="Q1103" i="79"/>
  <c r="Q1099" i="79"/>
  <c r="Q1096" i="79"/>
  <c r="Q1093" i="79"/>
  <c r="Q1090" i="79"/>
  <c r="Q1087" i="79"/>
  <c r="Q1084" i="79"/>
  <c r="Q1081" i="79"/>
  <c r="Q1078" i="79"/>
  <c r="Q1060" i="79"/>
  <c r="Q1057" i="79"/>
  <c r="Q1054" i="79"/>
  <c r="Q1051" i="79"/>
  <c r="Q1047" i="79"/>
  <c r="Q1044" i="79"/>
  <c r="Q1040" i="79"/>
  <c r="Q1036" i="79"/>
  <c r="Q1033" i="79"/>
  <c r="Q1030" i="79"/>
  <c r="Q957" i="79"/>
  <c r="Q954" i="79"/>
  <c r="Q951" i="79"/>
  <c r="Q948" i="79"/>
  <c r="Q945" i="79"/>
  <c r="Q942" i="79"/>
  <c r="Q939" i="79"/>
  <c r="Q933" i="79"/>
  <c r="Q930" i="79"/>
  <c r="Q927" i="79"/>
  <c r="Q924" i="79"/>
  <c r="Q921" i="79"/>
  <c r="Q918" i="79"/>
  <c r="Q914" i="79"/>
  <c r="Q911" i="79"/>
  <c r="Q908" i="79"/>
  <c r="Q904" i="79"/>
  <c r="Q901" i="79"/>
  <c r="Q898" i="79"/>
  <c r="Q895" i="79"/>
  <c r="Q892" i="79"/>
  <c r="Q889" i="79"/>
  <c r="Q886" i="79"/>
  <c r="Q883" i="79"/>
  <c r="Q865" i="79"/>
  <c r="Q862" i="79"/>
  <c r="Q859" i="79"/>
  <c r="Q856" i="79"/>
  <c r="Q852" i="79"/>
  <c r="Q849" i="79"/>
  <c r="Q845" i="79"/>
  <c r="Q841" i="79"/>
  <c r="Q838" i="79"/>
  <c r="Q835" i="79"/>
  <c r="Q767" i="79"/>
  <c r="Q764" i="79"/>
  <c r="Q761" i="79"/>
  <c r="Q758" i="79"/>
  <c r="Q755" i="79"/>
  <c r="Q752" i="79"/>
  <c r="Q749" i="79"/>
  <c r="Q743" i="79"/>
  <c r="Q740" i="79"/>
  <c r="Q737" i="79"/>
  <c r="Q734" i="79"/>
  <c r="Q731" i="79"/>
  <c r="Q728" i="79"/>
  <c r="Q724" i="79"/>
  <c r="Q721" i="79"/>
  <c r="Q718" i="79"/>
  <c r="Q714" i="79"/>
  <c r="Q711" i="79"/>
  <c r="Q708" i="79"/>
  <c r="Q705" i="79"/>
  <c r="Q701" i="79"/>
  <c r="Q697" i="79"/>
  <c r="Q690"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7" i="79" l="1"/>
  <c r="AF1087" i="79"/>
  <c r="AE1074" i="79"/>
  <c r="AE1071" i="79"/>
  <c r="AJ1044" i="79"/>
  <c r="AF1044" i="79"/>
  <c r="AE1044" i="79"/>
  <c r="AE1051" i="79"/>
  <c r="AR1047" i="79"/>
  <c r="AQ1047" i="79"/>
  <c r="AP1047" i="79"/>
  <c r="AO1047" i="79"/>
  <c r="AN1047" i="79"/>
  <c r="AM1047" i="79"/>
  <c r="AL1047" i="79"/>
  <c r="AK1047" i="79"/>
  <c r="AJ1047" i="79"/>
  <c r="AI1047" i="79"/>
  <c r="AH1047" i="79"/>
  <c r="AG1047" i="79"/>
  <c r="AF1047" i="79"/>
  <c r="AE1047" i="79"/>
  <c r="AR1044" i="79"/>
  <c r="AQ1044" i="79"/>
  <c r="AP1044" i="79"/>
  <c r="AO1044" i="79"/>
  <c r="AN1044" i="79"/>
  <c r="AM1044" i="79"/>
  <c r="AL1044" i="79"/>
  <c r="AK1044" i="79"/>
  <c r="AI1044" i="79"/>
  <c r="AH1044" i="79"/>
  <c r="AG1044" i="79"/>
  <c r="AE1040" i="79"/>
  <c r="AE1033" i="79"/>
  <c r="AE1030" i="79"/>
  <c r="AE1026" i="79"/>
  <c r="AE1017" i="79"/>
  <c r="AE1014" i="79"/>
  <c r="AE1010" i="79"/>
  <c r="AE908" i="79"/>
  <c r="AR904" i="79"/>
  <c r="AE865" i="79"/>
  <c r="AE852" i="79"/>
  <c r="AR852" i="79"/>
  <c r="AQ852" i="79"/>
  <c r="AP852" i="79"/>
  <c r="AO852" i="79"/>
  <c r="AN852" i="79"/>
  <c r="AM852" i="79"/>
  <c r="AL852" i="79"/>
  <c r="AK852" i="79"/>
  <c r="AJ852" i="79"/>
  <c r="AI852" i="79"/>
  <c r="AH852" i="79"/>
  <c r="AG852" i="79"/>
  <c r="AF852" i="79"/>
  <c r="AS851" i="79"/>
  <c r="AR849" i="79"/>
  <c r="AQ849" i="79"/>
  <c r="AP849" i="79"/>
  <c r="AO849" i="79"/>
  <c r="AN849" i="79"/>
  <c r="AM849" i="79"/>
  <c r="AL849" i="79"/>
  <c r="AK849" i="79"/>
  <c r="AJ849" i="79"/>
  <c r="AI849" i="79"/>
  <c r="AH849" i="79"/>
  <c r="AG849" i="79"/>
  <c r="AF849" i="79"/>
  <c r="AE849" i="79"/>
  <c r="AS848" i="79"/>
  <c r="AE845" i="79"/>
  <c r="AE724" i="79"/>
  <c r="AE71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6" i="79"/>
  <c r="AS953" i="79"/>
  <c r="AS950" i="79"/>
  <c r="AS947" i="79"/>
  <c r="AS944" i="79"/>
  <c r="AS941" i="79"/>
  <c r="AS938" i="79"/>
  <c r="AS935" i="79"/>
  <c r="AS932" i="79"/>
  <c r="AS929" i="79"/>
  <c r="AS926" i="79"/>
  <c r="AS923" i="79"/>
  <c r="AS920" i="79"/>
  <c r="AS917" i="79"/>
  <c r="AS913" i="79"/>
  <c r="AS910" i="79"/>
  <c r="AS907" i="79"/>
  <c r="AS903" i="79"/>
  <c r="AS900" i="79"/>
  <c r="AS897" i="79"/>
  <c r="AS894" i="79"/>
  <c r="AS891" i="79"/>
  <c r="AS888" i="79"/>
  <c r="AS885" i="79"/>
  <c r="AS882" i="79"/>
  <c r="AS878" i="79"/>
  <c r="AS875" i="79"/>
  <c r="AS872" i="79"/>
  <c r="AS869" i="79"/>
  <c r="AS864" i="79"/>
  <c r="AS861" i="79"/>
  <c r="AS858" i="79"/>
  <c r="AS855" i="79"/>
  <c r="AS844" i="79"/>
  <c r="AS840" i="79"/>
  <c r="AS837" i="79"/>
  <c r="AS834" i="79"/>
  <c r="AS830" i="79"/>
  <c r="AS827" i="79"/>
  <c r="AS824" i="79"/>
  <c r="AS821" i="79"/>
  <c r="AS818" i="79"/>
  <c r="AS814" i="79"/>
  <c r="AS811" i="79"/>
  <c r="AS808" i="79"/>
  <c r="AS805" i="79"/>
  <c r="AS802" i="79"/>
  <c r="AS766" i="79"/>
  <c r="AS763" i="79"/>
  <c r="AS760" i="79"/>
  <c r="AS757" i="79"/>
  <c r="AS754" i="79"/>
  <c r="AS751" i="79"/>
  <c r="AS748" i="79"/>
  <c r="AS745" i="79"/>
  <c r="AS742" i="79"/>
  <c r="AS739" i="79"/>
  <c r="AS736" i="79"/>
  <c r="AS733" i="79"/>
  <c r="AS730" i="79"/>
  <c r="AS727" i="79"/>
  <c r="AS723" i="79"/>
  <c r="AS720" i="79"/>
  <c r="AS717" i="79"/>
  <c r="AS713" i="79"/>
  <c r="AS710" i="79"/>
  <c r="AS707" i="79"/>
  <c r="AS703" i="79"/>
  <c r="AS699" i="79"/>
  <c r="AS696" i="79"/>
  <c r="AS692"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E1057"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J1051" i="79"/>
  <c r="AI1051" i="79"/>
  <c r="AH1051" i="79"/>
  <c r="AG1051" i="79"/>
  <c r="AF1051" i="79"/>
  <c r="AR865" i="79"/>
  <c r="AQ865" i="79"/>
  <c r="AP865" i="79"/>
  <c r="AO865" i="79"/>
  <c r="AN865" i="79"/>
  <c r="AM865" i="79"/>
  <c r="AL865" i="79"/>
  <c r="AK865" i="79"/>
  <c r="AJ865" i="79"/>
  <c r="AI865" i="79"/>
  <c r="AH865" i="79"/>
  <c r="AG865" i="79"/>
  <c r="AF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6" i="79"/>
  <c r="AQ856" i="79"/>
  <c r="AP856" i="79"/>
  <c r="AO856" i="79"/>
  <c r="AN856" i="79"/>
  <c r="AM856" i="79"/>
  <c r="AL856" i="79"/>
  <c r="AK856" i="79"/>
  <c r="AJ856" i="79"/>
  <c r="AI856" i="79"/>
  <c r="AH856" i="79"/>
  <c r="AG856" i="79"/>
  <c r="AF856" i="79"/>
  <c r="AE856"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K1113" i="79"/>
  <c r="AJ1113" i="79"/>
  <c r="AI1113" i="79"/>
  <c r="AH1113" i="79"/>
  <c r="AG1113" i="79"/>
  <c r="AF1113" i="79"/>
  <c r="AE1113"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3" i="79"/>
  <c r="AQ1103" i="79"/>
  <c r="AP1103" i="79"/>
  <c r="AO1103" i="79"/>
  <c r="AN1103" i="79"/>
  <c r="AM1103" i="79"/>
  <c r="AL1103" i="79"/>
  <c r="AK1103" i="79"/>
  <c r="AJ1103" i="79"/>
  <c r="AI1103" i="79"/>
  <c r="AH1103" i="79"/>
  <c r="AG1103" i="79"/>
  <c r="AF1103" i="79"/>
  <c r="AE1103"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J1087" i="79"/>
  <c r="AI1087" i="79"/>
  <c r="AH1087" i="79"/>
  <c r="AG1087" i="79"/>
  <c r="AE1087" i="79"/>
  <c r="AR1084" i="79"/>
  <c r="AQ1084" i="79"/>
  <c r="AP1084" i="79"/>
  <c r="AO1084" i="79"/>
  <c r="AN1084" i="79"/>
  <c r="AM1084" i="79"/>
  <c r="AL1084" i="79"/>
  <c r="AK1084" i="79"/>
  <c r="AJ1084" i="79"/>
  <c r="AI1084" i="79"/>
  <c r="AH1084" i="79"/>
  <c r="AG1084" i="79"/>
  <c r="AF1084" i="79"/>
  <c r="AE1084" i="79"/>
  <c r="AR1081" i="79"/>
  <c r="AQ1081" i="79"/>
  <c r="AP1081" i="79"/>
  <c r="AO1081" i="79"/>
  <c r="AN1081" i="79"/>
  <c r="AM1081" i="79"/>
  <c r="AL1081" i="79"/>
  <c r="AK1081" i="79"/>
  <c r="AJ1081" i="79"/>
  <c r="AI1081" i="79"/>
  <c r="AH1081" i="79"/>
  <c r="AG1081" i="79"/>
  <c r="AF1081" i="79"/>
  <c r="AE1081" i="79"/>
  <c r="AR1078" i="79"/>
  <c r="AQ1078" i="79"/>
  <c r="AP1078" i="79"/>
  <c r="AO1078" i="79"/>
  <c r="AN1078" i="79"/>
  <c r="AM1078" i="79"/>
  <c r="AL1078" i="79"/>
  <c r="AK1078" i="79"/>
  <c r="AJ1078" i="79"/>
  <c r="AI1078" i="79"/>
  <c r="AH1078" i="79"/>
  <c r="AG1078" i="79"/>
  <c r="AF1078" i="79"/>
  <c r="AE1078" i="79"/>
  <c r="AR1074" i="79"/>
  <c r="AQ1074" i="79"/>
  <c r="AP1074" i="79"/>
  <c r="AO1074" i="79"/>
  <c r="AN1074" i="79"/>
  <c r="AM1074" i="79"/>
  <c r="AL1074" i="79"/>
  <c r="AK1074" i="79"/>
  <c r="AJ1074" i="79"/>
  <c r="AI1074" i="79"/>
  <c r="AH1074" i="79"/>
  <c r="AG1074" i="79"/>
  <c r="AF1074" i="79"/>
  <c r="AR1071" i="79"/>
  <c r="AQ1071" i="79"/>
  <c r="AP1071" i="79"/>
  <c r="AO1071" i="79"/>
  <c r="AN1071" i="79"/>
  <c r="AM1071" i="79"/>
  <c r="AL1071" i="79"/>
  <c r="AK1071" i="79"/>
  <c r="AJ1071" i="79"/>
  <c r="AI1071" i="79"/>
  <c r="AH1071" i="79"/>
  <c r="AG1071" i="79"/>
  <c r="AF1071" i="79"/>
  <c r="AR1068" i="79"/>
  <c r="AQ1068" i="79"/>
  <c r="AP1068" i="79"/>
  <c r="AO1068" i="79"/>
  <c r="AN1068" i="79"/>
  <c r="AM1068" i="79"/>
  <c r="AL1068" i="79"/>
  <c r="AK1068" i="79"/>
  <c r="AJ1068" i="79"/>
  <c r="AI1068" i="79"/>
  <c r="AH1068" i="79"/>
  <c r="AG1068" i="79"/>
  <c r="AF1068" i="79"/>
  <c r="AE1068" i="79"/>
  <c r="AR1065" i="79"/>
  <c r="AQ1065" i="79"/>
  <c r="AP1065" i="79"/>
  <c r="AO1065" i="79"/>
  <c r="AN1065" i="79"/>
  <c r="AM1065" i="79"/>
  <c r="AL1065" i="79"/>
  <c r="AK1065" i="79"/>
  <c r="AJ1065" i="79"/>
  <c r="AI1065" i="79"/>
  <c r="AH1065" i="79"/>
  <c r="AG1065" i="79"/>
  <c r="AF1065" i="79"/>
  <c r="AE1065" i="79"/>
  <c r="AR1040" i="79"/>
  <c r="AQ1040" i="79"/>
  <c r="AP1040" i="79"/>
  <c r="AO1040" i="79"/>
  <c r="AN1040" i="79"/>
  <c r="AM1040" i="79"/>
  <c r="AL1040" i="79"/>
  <c r="AK1040" i="79"/>
  <c r="AJ1040" i="79"/>
  <c r="AI1040" i="79"/>
  <c r="AH1040" i="79"/>
  <c r="AG1040" i="79"/>
  <c r="AF1040" i="79"/>
  <c r="AR1036" i="79"/>
  <c r="AQ1036" i="79"/>
  <c r="AP1036" i="79"/>
  <c r="AO1036" i="79"/>
  <c r="AN1036" i="79"/>
  <c r="AM1036" i="79"/>
  <c r="AL1036" i="79"/>
  <c r="AK1036" i="79"/>
  <c r="AJ1036" i="79"/>
  <c r="AI1036" i="79"/>
  <c r="AH1036" i="79"/>
  <c r="AG1036" i="79"/>
  <c r="AF1036" i="79"/>
  <c r="AE1036" i="79"/>
  <c r="AR1033" i="79"/>
  <c r="AQ1033" i="79"/>
  <c r="AP1033" i="79"/>
  <c r="AO1033" i="79"/>
  <c r="AN1033" i="79"/>
  <c r="AM1033" i="79"/>
  <c r="AL1033" i="79"/>
  <c r="AK1033" i="79"/>
  <c r="AJ1033" i="79"/>
  <c r="AI1033" i="79"/>
  <c r="AH1033" i="79"/>
  <c r="AG1033" i="79"/>
  <c r="AF1033" i="79"/>
  <c r="AR1030" i="79"/>
  <c r="AQ1030" i="79"/>
  <c r="AP1030" i="79"/>
  <c r="AO1030" i="79"/>
  <c r="AN1030" i="79"/>
  <c r="AM1030" i="79"/>
  <c r="AL1030" i="79"/>
  <c r="AK1030" i="79"/>
  <c r="AJ1030" i="79"/>
  <c r="AI1030" i="79"/>
  <c r="AH1030" i="79"/>
  <c r="AG1030" i="79"/>
  <c r="AF1030" i="79"/>
  <c r="AR1026" i="79"/>
  <c r="AQ1026" i="79"/>
  <c r="AP1026" i="79"/>
  <c r="AO1026" i="79"/>
  <c r="AN1026" i="79"/>
  <c r="AM1026" i="79"/>
  <c r="AL1026" i="79"/>
  <c r="AK1026" i="79"/>
  <c r="AJ1026" i="79"/>
  <c r="AI1026" i="79"/>
  <c r="AH1026" i="79"/>
  <c r="AG1026" i="79"/>
  <c r="AF1026" i="79"/>
  <c r="AR1023" i="79"/>
  <c r="AQ1023" i="79"/>
  <c r="AP1023" i="79"/>
  <c r="AO1023" i="79"/>
  <c r="AN1023" i="79"/>
  <c r="AM1023" i="79"/>
  <c r="AL1023" i="79"/>
  <c r="AK1023" i="79"/>
  <c r="AJ1023" i="79"/>
  <c r="AI1023" i="79"/>
  <c r="AH1023" i="79"/>
  <c r="AG1023" i="79"/>
  <c r="AF1023" i="79"/>
  <c r="AE1023" i="79"/>
  <c r="AR1020" i="79"/>
  <c r="AQ1020" i="79"/>
  <c r="AP1020" i="79"/>
  <c r="AO1020" i="79"/>
  <c r="AN1020" i="79"/>
  <c r="AM1020" i="79"/>
  <c r="AL1020" i="79"/>
  <c r="AK1020" i="79"/>
  <c r="AJ1020" i="79"/>
  <c r="AI1020" i="79"/>
  <c r="AH1020" i="79"/>
  <c r="AG1020" i="79"/>
  <c r="AF1020" i="79"/>
  <c r="AE1020" i="79"/>
  <c r="AR1017" i="79"/>
  <c r="AQ1017" i="79"/>
  <c r="AP1017" i="79"/>
  <c r="AO1017" i="79"/>
  <c r="AN1017" i="79"/>
  <c r="AM1017" i="79"/>
  <c r="AL1017" i="79"/>
  <c r="AK1017" i="79"/>
  <c r="AJ1017" i="79"/>
  <c r="AI1017" i="79"/>
  <c r="AH1017" i="79"/>
  <c r="AG1017" i="79"/>
  <c r="AF1017" i="79"/>
  <c r="AR1014" i="79"/>
  <c r="AQ1014" i="79"/>
  <c r="AP1014" i="79"/>
  <c r="AO1014" i="79"/>
  <c r="AN1014" i="79"/>
  <c r="AM1014" i="79"/>
  <c r="AL1014" i="79"/>
  <c r="AK1014" i="79"/>
  <c r="AJ1014" i="79"/>
  <c r="AI1014" i="79"/>
  <c r="AH1014" i="79"/>
  <c r="AG1014" i="79"/>
  <c r="AF1014" i="79"/>
  <c r="AR1010" i="79"/>
  <c r="AQ1010" i="79"/>
  <c r="AP1010" i="79"/>
  <c r="AO1010" i="79"/>
  <c r="AN1010" i="79"/>
  <c r="AM1010" i="79"/>
  <c r="AL1010" i="79"/>
  <c r="AK1010" i="79"/>
  <c r="AJ1010" i="79"/>
  <c r="AI1010" i="79"/>
  <c r="AH1010" i="79"/>
  <c r="AG1010" i="79"/>
  <c r="AF1010" i="79"/>
  <c r="AR1007" i="79"/>
  <c r="AQ1007" i="79"/>
  <c r="AP1007" i="79"/>
  <c r="AO1007" i="79"/>
  <c r="AN1007" i="79"/>
  <c r="AM1007" i="79"/>
  <c r="AL1007" i="79"/>
  <c r="AK1007" i="79"/>
  <c r="AJ1007" i="79"/>
  <c r="AI1007" i="79"/>
  <c r="AH1007" i="79"/>
  <c r="AG1007" i="79"/>
  <c r="AF1007" i="79"/>
  <c r="AE1007" i="79"/>
  <c r="AR1004" i="79"/>
  <c r="AQ1004" i="79"/>
  <c r="AP1004" i="79"/>
  <c r="AO1004" i="79"/>
  <c r="AN1004" i="79"/>
  <c r="AM1004" i="79"/>
  <c r="AL1004" i="79"/>
  <c r="AK1004" i="79"/>
  <c r="AJ1004" i="79"/>
  <c r="AI1004" i="79"/>
  <c r="AH1004" i="79"/>
  <c r="AG1004" i="79"/>
  <c r="AF1004" i="79"/>
  <c r="AE1004" i="79"/>
  <c r="AR1001" i="79"/>
  <c r="AQ1001" i="79"/>
  <c r="AP1001" i="79"/>
  <c r="AO1001" i="79"/>
  <c r="AN1001" i="79"/>
  <c r="AM1001" i="79"/>
  <c r="AL1001" i="79"/>
  <c r="AK1001" i="79"/>
  <c r="AJ1001" i="79"/>
  <c r="AI1001" i="79"/>
  <c r="AH1001" i="79"/>
  <c r="AG1001" i="79"/>
  <c r="AF1001" i="79"/>
  <c r="AE1001" i="79"/>
  <c r="AR998" i="79"/>
  <c r="AQ998" i="79"/>
  <c r="AP998" i="79"/>
  <c r="AO998" i="79"/>
  <c r="AN998" i="79"/>
  <c r="AM998" i="79"/>
  <c r="AL998" i="79"/>
  <c r="AK998" i="79"/>
  <c r="AJ998" i="79"/>
  <c r="AI998" i="79"/>
  <c r="AH998" i="79"/>
  <c r="AG998" i="79"/>
  <c r="AF998" i="79"/>
  <c r="AE998"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6" i="79"/>
  <c r="AQ936" i="79"/>
  <c r="AP936" i="79"/>
  <c r="AO936" i="79"/>
  <c r="AN936" i="79"/>
  <c r="AM936" i="79"/>
  <c r="AL936" i="79"/>
  <c r="AK936" i="79"/>
  <c r="AJ936" i="79"/>
  <c r="AI936" i="79"/>
  <c r="AH936" i="79"/>
  <c r="AG936" i="79"/>
  <c r="AF936" i="79"/>
  <c r="AE936" i="79"/>
  <c r="AR933" i="79"/>
  <c r="AQ933" i="79"/>
  <c r="AP933" i="79"/>
  <c r="AO933" i="79"/>
  <c r="AN933" i="79"/>
  <c r="AM933" i="79"/>
  <c r="AL933" i="79"/>
  <c r="AK933" i="79"/>
  <c r="AJ933" i="79"/>
  <c r="AI933" i="79"/>
  <c r="AH933" i="79"/>
  <c r="AG933" i="79"/>
  <c r="AF933" i="79"/>
  <c r="AE933" i="79"/>
  <c r="AR930" i="79"/>
  <c r="AQ930" i="79"/>
  <c r="AP930" i="79"/>
  <c r="AO930" i="79"/>
  <c r="AN930" i="79"/>
  <c r="AM930" i="79"/>
  <c r="AL930" i="79"/>
  <c r="AK930" i="79"/>
  <c r="AJ930" i="79"/>
  <c r="AI930" i="79"/>
  <c r="AH930" i="79"/>
  <c r="AG930" i="79"/>
  <c r="AF930" i="79"/>
  <c r="AE930" i="79"/>
  <c r="AR927" i="79"/>
  <c r="AQ927" i="79"/>
  <c r="AP927" i="79"/>
  <c r="AO927" i="79"/>
  <c r="AN927" i="79"/>
  <c r="AM927" i="79"/>
  <c r="AL927" i="79"/>
  <c r="AK927" i="79"/>
  <c r="AJ927" i="79"/>
  <c r="AI927" i="79"/>
  <c r="AH927" i="79"/>
  <c r="AG927" i="79"/>
  <c r="AF927" i="79"/>
  <c r="AE927" i="79"/>
  <c r="AR924" i="79"/>
  <c r="AQ924" i="79"/>
  <c r="AP924" i="79"/>
  <c r="AO924" i="79"/>
  <c r="AN924" i="79"/>
  <c r="AM924" i="79"/>
  <c r="AL924" i="79"/>
  <c r="AK924" i="79"/>
  <c r="AJ924" i="79"/>
  <c r="AI924" i="79"/>
  <c r="AH924" i="79"/>
  <c r="AG924" i="79"/>
  <c r="AF924" i="79"/>
  <c r="AE924" i="79"/>
  <c r="AR921" i="79"/>
  <c r="AQ921" i="79"/>
  <c r="AP921" i="79"/>
  <c r="AO921" i="79"/>
  <c r="AN921" i="79"/>
  <c r="AM921" i="79"/>
  <c r="AL921" i="79"/>
  <c r="AK921" i="79"/>
  <c r="AJ921" i="79"/>
  <c r="AI921" i="79"/>
  <c r="AH921" i="79"/>
  <c r="AG921" i="79"/>
  <c r="AF921" i="79"/>
  <c r="AE921" i="79"/>
  <c r="AR918" i="79"/>
  <c r="AQ918" i="79"/>
  <c r="AP918" i="79"/>
  <c r="AO918" i="79"/>
  <c r="AN918" i="79"/>
  <c r="AM918" i="79"/>
  <c r="AL918" i="79"/>
  <c r="AK918" i="79"/>
  <c r="AJ918" i="79"/>
  <c r="AI918" i="79"/>
  <c r="AH918" i="79"/>
  <c r="AG918" i="79"/>
  <c r="AF918" i="79"/>
  <c r="AE918" i="79"/>
  <c r="AR914" i="79"/>
  <c r="AQ914" i="79"/>
  <c r="AP914" i="79"/>
  <c r="AO914" i="79"/>
  <c r="AN914" i="79"/>
  <c r="AM914" i="79"/>
  <c r="AL914" i="79"/>
  <c r="AK914" i="79"/>
  <c r="AJ914" i="79"/>
  <c r="AI914" i="79"/>
  <c r="AH914" i="79"/>
  <c r="AG914" i="79"/>
  <c r="AF914" i="79"/>
  <c r="AE914" i="79"/>
  <c r="AR911" i="79"/>
  <c r="AQ911" i="79"/>
  <c r="AP911" i="79"/>
  <c r="AO911" i="79"/>
  <c r="AN911" i="79"/>
  <c r="AM911" i="79"/>
  <c r="AL911" i="79"/>
  <c r="AK911" i="79"/>
  <c r="AJ911" i="79"/>
  <c r="AI911" i="79"/>
  <c r="AH911" i="79"/>
  <c r="AG911" i="79"/>
  <c r="AF911" i="79"/>
  <c r="AE911" i="79"/>
  <c r="AR908" i="79"/>
  <c r="AQ908" i="79"/>
  <c r="AP908" i="79"/>
  <c r="AO908" i="79"/>
  <c r="AN908" i="79"/>
  <c r="AM908" i="79"/>
  <c r="AL908" i="79"/>
  <c r="AK908" i="79"/>
  <c r="AJ908" i="79"/>
  <c r="AI908" i="79"/>
  <c r="AH908" i="79"/>
  <c r="AG908" i="79"/>
  <c r="AF908" i="79"/>
  <c r="AQ904" i="79"/>
  <c r="AP904" i="79"/>
  <c r="AO904" i="79"/>
  <c r="AN904" i="79"/>
  <c r="AM904" i="79"/>
  <c r="AL904" i="79"/>
  <c r="AK904" i="79"/>
  <c r="AJ904" i="79"/>
  <c r="AI904" i="79"/>
  <c r="AH904" i="79"/>
  <c r="AG904" i="79"/>
  <c r="AF904" i="79"/>
  <c r="AE904" i="79"/>
  <c r="AR901" i="79"/>
  <c r="AQ901" i="79"/>
  <c r="AP901" i="79"/>
  <c r="AO901" i="79"/>
  <c r="AN901" i="79"/>
  <c r="AM901" i="79"/>
  <c r="AR898" i="79"/>
  <c r="AQ898" i="79"/>
  <c r="AP898" i="79"/>
  <c r="AO898" i="79"/>
  <c r="AN898" i="79"/>
  <c r="AM898" i="79"/>
  <c r="AR895" i="79"/>
  <c r="AQ895" i="79"/>
  <c r="AP895" i="79"/>
  <c r="AO895" i="79"/>
  <c r="AN895" i="79"/>
  <c r="AM895" i="79"/>
  <c r="AL895" i="79"/>
  <c r="AK895" i="79"/>
  <c r="AJ895" i="79"/>
  <c r="AI895" i="79"/>
  <c r="AH895" i="79"/>
  <c r="AG895" i="79"/>
  <c r="AF895" i="79"/>
  <c r="AE895" i="79"/>
  <c r="AR892" i="79"/>
  <c r="AQ892" i="79"/>
  <c r="AP892" i="79"/>
  <c r="AO892" i="79"/>
  <c r="AN892" i="79"/>
  <c r="AM892" i="79"/>
  <c r="AL892" i="79"/>
  <c r="AK892" i="79"/>
  <c r="AJ892" i="79"/>
  <c r="AI892" i="79"/>
  <c r="AH892" i="79"/>
  <c r="AG892" i="79"/>
  <c r="AF892" i="79"/>
  <c r="AE892" i="79"/>
  <c r="AR889" i="79"/>
  <c r="AQ889" i="79"/>
  <c r="AP889" i="79"/>
  <c r="AO889" i="79"/>
  <c r="AN889" i="79"/>
  <c r="AM889" i="79"/>
  <c r="AL889" i="79"/>
  <c r="AK889" i="79"/>
  <c r="AJ889" i="79"/>
  <c r="AI889" i="79"/>
  <c r="AH889" i="79"/>
  <c r="AG889" i="79"/>
  <c r="AF889" i="79"/>
  <c r="AE889" i="79"/>
  <c r="AR886" i="79"/>
  <c r="AQ886" i="79"/>
  <c r="AP886" i="79"/>
  <c r="AO886" i="79"/>
  <c r="AN886" i="79"/>
  <c r="AM886" i="79"/>
  <c r="AR883" i="79"/>
  <c r="AQ883" i="79"/>
  <c r="AP883" i="79"/>
  <c r="AO883" i="79"/>
  <c r="AN883" i="79"/>
  <c r="AM883"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70" i="79"/>
  <c r="AQ870" i="79"/>
  <c r="AP870" i="79"/>
  <c r="AO870" i="79"/>
  <c r="AN870" i="79"/>
  <c r="AM870" i="79"/>
  <c r="AL870" i="79"/>
  <c r="AK870" i="79"/>
  <c r="AJ870" i="79"/>
  <c r="AI870" i="79"/>
  <c r="AH870" i="79"/>
  <c r="AG870" i="79"/>
  <c r="AF870" i="79"/>
  <c r="AE870" i="79"/>
  <c r="AR845" i="79"/>
  <c r="AQ845" i="79"/>
  <c r="AP845" i="79"/>
  <c r="AO845" i="79"/>
  <c r="AN845" i="79"/>
  <c r="AM845" i="79"/>
  <c r="AL845" i="79"/>
  <c r="AK845" i="79"/>
  <c r="AJ845" i="79"/>
  <c r="AI845" i="79"/>
  <c r="AH845" i="79"/>
  <c r="AG845" i="79"/>
  <c r="AF845" i="79"/>
  <c r="AR841" i="79"/>
  <c r="AQ841" i="79"/>
  <c r="AP841" i="79"/>
  <c r="AO841" i="79"/>
  <c r="AN841" i="79"/>
  <c r="AM841" i="79"/>
  <c r="AL841" i="79"/>
  <c r="AK841" i="79"/>
  <c r="AJ841" i="79"/>
  <c r="AI841" i="79"/>
  <c r="AH841" i="79"/>
  <c r="AG841" i="79"/>
  <c r="AF841" i="79"/>
  <c r="AE841" i="79"/>
  <c r="AR838" i="79"/>
  <c r="AQ838" i="79"/>
  <c r="AP838" i="79"/>
  <c r="AO838" i="79"/>
  <c r="AN838" i="79"/>
  <c r="AM838" i="79"/>
  <c r="AL838" i="79"/>
  <c r="AK838" i="79"/>
  <c r="AJ838" i="79"/>
  <c r="AI838" i="79"/>
  <c r="AH838" i="79"/>
  <c r="AG838" i="79"/>
  <c r="AF838" i="79"/>
  <c r="AE838" i="79"/>
  <c r="AR835" i="79"/>
  <c r="AQ835" i="79"/>
  <c r="AP835" i="79"/>
  <c r="AO835" i="79"/>
  <c r="AN835" i="79"/>
  <c r="AM835" i="79"/>
  <c r="AL835" i="79"/>
  <c r="AK835" i="79"/>
  <c r="AJ835" i="79"/>
  <c r="AI835" i="79"/>
  <c r="AH835" i="79"/>
  <c r="AG835" i="79"/>
  <c r="AF835" i="79"/>
  <c r="AE835" i="79"/>
  <c r="AR831" i="79"/>
  <c r="AQ831" i="79"/>
  <c r="AP831" i="79"/>
  <c r="AO831" i="79"/>
  <c r="AN831" i="79"/>
  <c r="AM831" i="79"/>
  <c r="AL831" i="79"/>
  <c r="AK831" i="79"/>
  <c r="AJ831" i="79"/>
  <c r="AI831" i="79"/>
  <c r="AH831" i="79"/>
  <c r="AG831" i="79"/>
  <c r="AF831" i="79"/>
  <c r="AE831" i="79"/>
  <c r="AR828" i="79"/>
  <c r="AQ828" i="79"/>
  <c r="AP828" i="79"/>
  <c r="AO828" i="79"/>
  <c r="AN828" i="79"/>
  <c r="AM828" i="79"/>
  <c r="AL828" i="79"/>
  <c r="AK828" i="79"/>
  <c r="AJ828" i="79"/>
  <c r="AI828" i="79"/>
  <c r="AH828" i="79"/>
  <c r="AG828" i="79"/>
  <c r="AF828" i="79"/>
  <c r="AE828" i="79"/>
  <c r="AR825" i="79"/>
  <c r="AQ825" i="79"/>
  <c r="AP825" i="79"/>
  <c r="AO825" i="79"/>
  <c r="AN825" i="79"/>
  <c r="AM825" i="79"/>
  <c r="AL825" i="79"/>
  <c r="AK825" i="79"/>
  <c r="AJ825" i="79"/>
  <c r="AI825" i="79"/>
  <c r="AH825" i="79"/>
  <c r="AG825" i="79"/>
  <c r="AF825" i="79"/>
  <c r="AE825" i="79"/>
  <c r="AR822" i="79"/>
  <c r="AQ822" i="79"/>
  <c r="AP822" i="79"/>
  <c r="AO822" i="79"/>
  <c r="AN822" i="79"/>
  <c r="AM822" i="79"/>
  <c r="AL822" i="79"/>
  <c r="AK822" i="79"/>
  <c r="AJ822" i="79"/>
  <c r="AI822" i="79"/>
  <c r="AH822" i="79"/>
  <c r="AG822" i="79"/>
  <c r="AF822" i="79"/>
  <c r="AE822" i="79"/>
  <c r="AR819" i="79"/>
  <c r="AQ819" i="79"/>
  <c r="AP819" i="79"/>
  <c r="AO819" i="79"/>
  <c r="AN819" i="79"/>
  <c r="AM819" i="79"/>
  <c r="AL819" i="79"/>
  <c r="AK819" i="79"/>
  <c r="AJ819" i="79"/>
  <c r="AI819" i="79"/>
  <c r="AH819" i="79"/>
  <c r="AG819" i="79"/>
  <c r="AF819" i="79"/>
  <c r="AE819" i="79"/>
  <c r="AR815" i="79"/>
  <c r="AQ815" i="79"/>
  <c r="AP815" i="79"/>
  <c r="AO815" i="79"/>
  <c r="AN815" i="79"/>
  <c r="AM815" i="79"/>
  <c r="AL815" i="79"/>
  <c r="AK815" i="79"/>
  <c r="AJ815" i="79"/>
  <c r="AI815" i="79"/>
  <c r="AH815" i="79"/>
  <c r="AG815" i="79"/>
  <c r="AF815" i="79"/>
  <c r="AE815" i="79"/>
  <c r="AR812" i="79"/>
  <c r="AQ812" i="79"/>
  <c r="AP812" i="79"/>
  <c r="AO812" i="79"/>
  <c r="AN812" i="79"/>
  <c r="AM812" i="79"/>
  <c r="AL812" i="79"/>
  <c r="AK812" i="79"/>
  <c r="AJ812" i="79"/>
  <c r="AI812" i="79"/>
  <c r="AH812" i="79"/>
  <c r="AG812" i="79"/>
  <c r="AF812" i="79"/>
  <c r="AE812" i="79"/>
  <c r="AR809" i="79"/>
  <c r="AQ809" i="79"/>
  <c r="AP809" i="79"/>
  <c r="AO809" i="79"/>
  <c r="AN809" i="79"/>
  <c r="AM809" i="79"/>
  <c r="AL809" i="79"/>
  <c r="AK809" i="79"/>
  <c r="AJ809" i="79"/>
  <c r="AI809" i="79"/>
  <c r="AH809" i="79"/>
  <c r="AG809" i="79"/>
  <c r="AF809" i="79"/>
  <c r="AE809" i="79"/>
  <c r="AR806" i="79"/>
  <c r="AQ806" i="79"/>
  <c r="AP806" i="79"/>
  <c r="AO806" i="79"/>
  <c r="AN806" i="79"/>
  <c r="AM806" i="79"/>
  <c r="AL806" i="79"/>
  <c r="AK806" i="79"/>
  <c r="AJ806" i="79"/>
  <c r="AI806" i="79"/>
  <c r="AH806" i="79"/>
  <c r="AG806" i="79"/>
  <c r="AF806" i="79"/>
  <c r="AE806" i="79"/>
  <c r="AR803" i="79"/>
  <c r="AQ803" i="79"/>
  <c r="AP803" i="79"/>
  <c r="AO803" i="79"/>
  <c r="AN803" i="79"/>
  <c r="AM803" i="79"/>
  <c r="AL803" i="79"/>
  <c r="AK803" i="79"/>
  <c r="AJ803" i="79"/>
  <c r="AI803" i="79"/>
  <c r="AH803" i="79"/>
  <c r="AG803" i="79"/>
  <c r="AF803" i="79"/>
  <c r="AE803" i="79"/>
  <c r="AR767" i="79"/>
  <c r="AQ767" i="79"/>
  <c r="AP767" i="79"/>
  <c r="AO767" i="79"/>
  <c r="AN767" i="79"/>
  <c r="AM767" i="79"/>
  <c r="AL767" i="79"/>
  <c r="AK767" i="79"/>
  <c r="AJ767" i="79"/>
  <c r="AI767" i="79"/>
  <c r="AH767" i="79"/>
  <c r="AG767" i="79"/>
  <c r="AF767" i="79"/>
  <c r="AE767"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7" i="79"/>
  <c r="AQ737" i="79"/>
  <c r="AP737" i="79"/>
  <c r="AO737" i="79"/>
  <c r="AN737" i="79"/>
  <c r="AM737" i="79"/>
  <c r="AL737" i="79"/>
  <c r="AK737" i="79"/>
  <c r="AJ737" i="79"/>
  <c r="AI737" i="79"/>
  <c r="AH737" i="79"/>
  <c r="AG737" i="79"/>
  <c r="AF737" i="79"/>
  <c r="AE737"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4" i="79"/>
  <c r="AQ724" i="79"/>
  <c r="AP724" i="79"/>
  <c r="AO724" i="79"/>
  <c r="AN724" i="79"/>
  <c r="AM724" i="79"/>
  <c r="AL724" i="79"/>
  <c r="AK724" i="79"/>
  <c r="AJ724" i="79"/>
  <c r="AI724" i="79"/>
  <c r="AH724" i="79"/>
  <c r="AG724" i="79"/>
  <c r="AF724" i="79"/>
  <c r="AR721" i="79"/>
  <c r="AQ721" i="79"/>
  <c r="AP721" i="79"/>
  <c r="AO721" i="79"/>
  <c r="AN721" i="79"/>
  <c r="AM721" i="79"/>
  <c r="AL721" i="79"/>
  <c r="AK721" i="79"/>
  <c r="AJ721" i="79"/>
  <c r="AI721" i="79"/>
  <c r="AH721" i="79"/>
  <c r="AG721" i="79"/>
  <c r="AF721" i="79"/>
  <c r="AE721" i="79"/>
  <c r="AR718" i="79"/>
  <c r="AQ718" i="79"/>
  <c r="AP718" i="79"/>
  <c r="AO718" i="79"/>
  <c r="AN718" i="79"/>
  <c r="AM718" i="79"/>
  <c r="AL718" i="79"/>
  <c r="AK718" i="79"/>
  <c r="AJ718" i="79"/>
  <c r="AI718" i="79"/>
  <c r="AH718" i="79"/>
  <c r="AG718" i="79"/>
  <c r="AF718" i="79"/>
  <c r="AR697" i="79"/>
  <c r="AQ697" i="79"/>
  <c r="AP697" i="79"/>
  <c r="AO697" i="79"/>
  <c r="AN697" i="79"/>
  <c r="AM697" i="79"/>
  <c r="AL697" i="79"/>
  <c r="AK697" i="79"/>
  <c r="AJ697" i="79"/>
  <c r="AI697" i="79"/>
  <c r="AH697" i="79"/>
  <c r="AG697" i="79"/>
  <c r="AF697" i="79"/>
  <c r="AE697"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R508" i="79"/>
  <c r="AQ508" i="79"/>
  <c r="AP508" i="79"/>
  <c r="AO508" i="79"/>
  <c r="AN508" i="79"/>
  <c r="AM508" i="79"/>
  <c r="AL508" i="79"/>
  <c r="AK508" i="79"/>
  <c r="AJ508" i="79"/>
  <c r="AI508" i="79"/>
  <c r="AE508" i="79"/>
  <c r="AR505" i="79"/>
  <c r="AQ505" i="79"/>
  <c r="AP505" i="79"/>
  <c r="AO505" i="79"/>
  <c r="AN505" i="79"/>
  <c r="AM505" i="79"/>
  <c r="AL505" i="79"/>
  <c r="AK505" i="79"/>
  <c r="AJ505" i="79"/>
  <c r="AI505" i="79"/>
  <c r="AH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X424" i="46" s="1"/>
  <c r="AW297" i="46"/>
  <c r="AW424" i="46" s="1"/>
  <c r="AV297" i="46"/>
  <c r="AU297" i="46"/>
  <c r="AT297" i="46"/>
  <c r="AT424" i="46" s="1"/>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U424" i="46" l="1"/>
  <c r="AY424" i="46"/>
  <c r="AV424" i="46"/>
  <c r="AZ424" i="46"/>
  <c r="AG769" i="79"/>
  <c r="AJ409" i="79"/>
  <c r="AF981" i="79"/>
  <c r="AF964" i="79"/>
  <c r="AF786" i="79"/>
  <c r="AF790" i="79"/>
  <c r="AF787" i="79"/>
  <c r="AF791" i="79"/>
  <c r="AF788" i="79"/>
  <c r="AF792" i="79"/>
  <c r="AF785" i="79"/>
  <c r="AF789" i="79"/>
  <c r="AF793" i="79"/>
  <c r="AE793" i="79"/>
  <c r="AE789" i="79"/>
  <c r="AE785" i="79"/>
  <c r="AE792" i="79"/>
  <c r="AE788" i="79"/>
  <c r="AE791" i="79"/>
  <c r="AE787" i="79"/>
  <c r="AE790" i="79"/>
  <c r="AE786" i="79"/>
  <c r="AT550" i="46"/>
  <c r="AT554" i="46"/>
  <c r="AT553" i="46"/>
  <c r="AT551" i="46"/>
  <c r="AT555" i="46"/>
  <c r="AT552" i="46"/>
  <c r="AX550" i="46"/>
  <c r="AX554" i="46"/>
  <c r="AX552" i="46"/>
  <c r="AX553" i="46"/>
  <c r="AX551" i="46"/>
  <c r="AX555" i="46"/>
  <c r="AM425" i="46"/>
  <c r="AM424" i="46"/>
  <c r="AU551" i="46"/>
  <c r="AU555" i="46"/>
  <c r="AU550" i="46"/>
  <c r="AU554" i="46"/>
  <c r="AU553" i="46"/>
  <c r="AU552" i="46"/>
  <c r="AY551" i="46"/>
  <c r="AY555" i="46"/>
  <c r="AY550" i="46"/>
  <c r="AY554" i="46"/>
  <c r="AY552" i="46"/>
  <c r="AY553" i="46"/>
  <c r="AN424" i="46"/>
  <c r="AN425" i="46"/>
  <c r="AV552" i="46"/>
  <c r="AV554" i="46"/>
  <c r="AV551" i="46"/>
  <c r="AV555" i="46"/>
  <c r="AV553" i="46"/>
  <c r="AV550" i="46"/>
  <c r="AZ552" i="46"/>
  <c r="AZ555" i="46"/>
  <c r="AZ551" i="46"/>
  <c r="AZ550" i="46"/>
  <c r="AZ554" i="46"/>
  <c r="AZ553" i="46"/>
  <c r="AW553" i="46"/>
  <c r="AW551" i="46"/>
  <c r="AW552" i="46"/>
  <c r="AW550" i="46"/>
  <c r="AW554" i="46"/>
  <c r="AW555" i="46"/>
  <c r="AF1177" i="79"/>
  <c r="AF1181" i="79"/>
  <c r="AF1183" i="79"/>
  <c r="AF1178" i="79"/>
  <c r="AF1182" i="79"/>
  <c r="AF1180" i="79"/>
  <c r="AF1179" i="79"/>
  <c r="AF982" i="79"/>
  <c r="AF986" i="79"/>
  <c r="AF983" i="79"/>
  <c r="AF987" i="79"/>
  <c r="AF985" i="79"/>
  <c r="AF984" i="79"/>
  <c r="AF988"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81" i="79"/>
  <c r="AE1177" i="79"/>
  <c r="AE1180" i="79"/>
  <c r="AE1183" i="79"/>
  <c r="AE1182" i="79"/>
  <c r="AE1179" i="79"/>
  <c r="AE1178" i="79"/>
  <c r="AE985" i="79"/>
  <c r="AE981" i="79"/>
  <c r="AE988" i="79"/>
  <c r="AE984" i="79"/>
  <c r="AE986" i="79"/>
  <c r="AE983" i="79"/>
  <c r="AE982" i="79"/>
  <c r="AE987"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6" i="79"/>
  <c r="AL416" i="79"/>
  <c r="AL1190" i="79"/>
  <c r="AL800" i="79"/>
  <c r="AL981" i="79" s="1"/>
  <c r="AM1688" i="79"/>
  <c r="AM1634" i="79"/>
  <c r="AM1581" i="79"/>
  <c r="AM1190" i="79"/>
  <c r="AM606" i="79"/>
  <c r="AM226" i="79"/>
  <c r="AM1607" i="79"/>
  <c r="AM36" i="79"/>
  <c r="AM1661" i="79"/>
  <c r="AM416" i="79"/>
  <c r="AM800" i="79"/>
  <c r="AM981" i="79" s="1"/>
  <c r="AM1384" i="79"/>
  <c r="AQ1688" i="79"/>
  <c r="AQ1634" i="79"/>
  <c r="AQ1581" i="79"/>
  <c r="AQ1190" i="79"/>
  <c r="AQ606" i="79"/>
  <c r="AQ226" i="79"/>
  <c r="AQ1384" i="79"/>
  <c r="AQ1607" i="79"/>
  <c r="AQ36" i="79"/>
  <c r="AQ416" i="79"/>
  <c r="AQ1661" i="79"/>
  <c r="AQ800" i="79"/>
  <c r="AO1661" i="79"/>
  <c r="AO1607" i="79"/>
  <c r="AO1384" i="79"/>
  <c r="AO800" i="79"/>
  <c r="AO981" i="79" s="1"/>
  <c r="AO416" i="79"/>
  <c r="AO36" i="79"/>
  <c r="AO606" i="79"/>
  <c r="AO1634" i="79"/>
  <c r="AO1190" i="79"/>
  <c r="AO1581" i="79"/>
  <c r="AO1688" i="79"/>
  <c r="AO226" i="79"/>
  <c r="AP1688" i="79"/>
  <c r="AP1634" i="79"/>
  <c r="AP1661" i="79"/>
  <c r="AP1190" i="79"/>
  <c r="AP800" i="79"/>
  <c r="AP981" i="79" s="1"/>
  <c r="AP1581" i="79"/>
  <c r="AP1384" i="79"/>
  <c r="AP1607" i="79"/>
  <c r="AP226" i="79"/>
  <c r="AP36" i="79"/>
  <c r="AP606" i="79"/>
  <c r="AP416" i="79"/>
  <c r="AN1661" i="79"/>
  <c r="AN1688" i="79"/>
  <c r="AN416" i="79"/>
  <c r="AN226" i="79"/>
  <c r="AN800" i="79"/>
  <c r="AN981" i="79" s="1"/>
  <c r="AN606" i="79"/>
  <c r="AN1634" i="79"/>
  <c r="AN1384" i="79"/>
  <c r="AN1190" i="79"/>
  <c r="AN1607" i="79"/>
  <c r="AN1581" i="79"/>
  <c r="AN36" i="79"/>
  <c r="AR1661" i="79"/>
  <c r="AR1607" i="79"/>
  <c r="AR1634" i="79"/>
  <c r="AR1581" i="79"/>
  <c r="AR36" i="79"/>
  <c r="AR416" i="79"/>
  <c r="AR226" i="79"/>
  <c r="AR1688" i="79"/>
  <c r="AR800" i="79"/>
  <c r="AR981" i="79" s="1"/>
  <c r="AR606" i="79"/>
  <c r="AR1384" i="79"/>
  <c r="AR1190" i="79"/>
  <c r="AL995" i="79"/>
  <c r="AP995" i="79"/>
  <c r="AM995" i="79"/>
  <c r="AQ995" i="79"/>
  <c r="AO995" i="79"/>
  <c r="AN995" i="79"/>
  <c r="AR995"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4"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Q964" i="79" l="1"/>
  <c r="AQ981" i="79"/>
  <c r="AN596" i="79"/>
  <c r="AN594" i="79"/>
  <c r="AN592" i="79"/>
  <c r="AN598" i="79"/>
  <c r="AN599" i="79"/>
  <c r="AN591" i="79"/>
  <c r="AN593" i="79"/>
  <c r="AN590" i="79"/>
  <c r="AN597" i="79"/>
  <c r="AN595" i="79"/>
  <c r="AP598" i="79"/>
  <c r="AP599" i="79"/>
  <c r="AP595" i="79"/>
  <c r="AP594" i="79"/>
  <c r="AP597" i="79"/>
  <c r="AP593" i="79"/>
  <c r="AP591" i="79"/>
  <c r="AP592" i="79"/>
  <c r="AP596" i="79"/>
  <c r="AP590" i="79"/>
  <c r="AN964" i="79"/>
  <c r="AR964" i="79"/>
  <c r="AR599" i="79"/>
  <c r="AR595" i="79"/>
  <c r="AR591" i="79"/>
  <c r="AR594" i="79"/>
  <c r="AR590" i="79"/>
  <c r="AR598" i="79"/>
  <c r="AR597" i="79"/>
  <c r="AR592" i="79"/>
  <c r="AR596" i="79"/>
  <c r="AR593" i="79"/>
  <c r="AQ591" i="79"/>
  <c r="AQ590" i="79"/>
  <c r="AQ598" i="79"/>
  <c r="AQ597" i="79"/>
  <c r="AQ594" i="79"/>
  <c r="AQ593" i="79"/>
  <c r="AQ596" i="79"/>
  <c r="AQ595" i="79"/>
  <c r="AQ599" i="79"/>
  <c r="AQ592" i="79"/>
  <c r="AM598" i="79"/>
  <c r="AM599" i="79"/>
  <c r="AM593" i="79"/>
  <c r="AM591" i="79"/>
  <c r="AM597" i="79"/>
  <c r="AM592" i="79"/>
  <c r="AM594" i="79"/>
  <c r="AM596" i="79"/>
  <c r="AM590" i="79"/>
  <c r="AM595" i="79"/>
  <c r="AL596" i="79"/>
  <c r="AL594" i="79"/>
  <c r="AL599" i="79"/>
  <c r="AL595" i="79"/>
  <c r="AL597" i="79"/>
  <c r="AL590" i="79"/>
  <c r="AL592" i="79"/>
  <c r="AL598" i="79"/>
  <c r="AL591" i="79"/>
  <c r="AL593" i="79"/>
  <c r="AO598" i="79"/>
  <c r="AO590" i="79"/>
  <c r="AO599" i="79"/>
  <c r="AO594" i="79"/>
  <c r="AO597" i="79"/>
  <c r="AO593" i="79"/>
  <c r="AO592" i="79"/>
  <c r="AO596" i="79"/>
  <c r="AO595" i="79"/>
  <c r="AO591"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3" i="79"/>
  <c r="AQ984" i="79"/>
  <c r="AQ988" i="79"/>
  <c r="AQ982" i="79"/>
  <c r="AQ985" i="79"/>
  <c r="AQ986" i="79"/>
  <c r="AQ987" i="79"/>
  <c r="AQ1374" i="79"/>
  <c r="AQ1378" i="79"/>
  <c r="AQ1376" i="79"/>
  <c r="AQ1373" i="79"/>
  <c r="AQ1375" i="79"/>
  <c r="AQ1377" i="79"/>
  <c r="AM1570" i="79"/>
  <c r="AM1569" i="79"/>
  <c r="AM1572" i="79"/>
  <c r="AM1571" i="79"/>
  <c r="AM1568" i="79"/>
  <c r="AM1376" i="79"/>
  <c r="AM1378" i="79"/>
  <c r="AM1375" i="79"/>
  <c r="AM1373" i="79"/>
  <c r="AM1377" i="79"/>
  <c r="AM1374" i="79"/>
  <c r="AL986" i="79"/>
  <c r="AL984" i="79"/>
  <c r="AL982" i="79"/>
  <c r="AL988" i="79"/>
  <c r="AL983" i="79"/>
  <c r="AL987" i="79"/>
  <c r="AL985"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91" i="79"/>
  <c r="AP787" i="79"/>
  <c r="AP792" i="79"/>
  <c r="AP788" i="79"/>
  <c r="AP793" i="79"/>
  <c r="AP789" i="79"/>
  <c r="AP786" i="79"/>
  <c r="AP785" i="79"/>
  <c r="AP790" i="79"/>
  <c r="AP1570" i="79"/>
  <c r="AP1572" i="79"/>
  <c r="AP1569" i="79"/>
  <c r="AP1568" i="79"/>
  <c r="AP1571" i="79"/>
  <c r="AO790" i="79"/>
  <c r="AO785" i="79"/>
  <c r="AO787" i="79"/>
  <c r="AO791" i="79"/>
  <c r="AO792" i="79"/>
  <c r="AO788" i="79"/>
  <c r="AO789" i="79"/>
  <c r="AO786" i="79"/>
  <c r="AO793" i="79"/>
  <c r="AO1569" i="79"/>
  <c r="AO1568" i="79"/>
  <c r="AO1571" i="79"/>
  <c r="AO1570" i="79"/>
  <c r="AO1572" i="79"/>
  <c r="AQ1568" i="79"/>
  <c r="AQ1570" i="79"/>
  <c r="AQ1569" i="79"/>
  <c r="AQ1572" i="79"/>
  <c r="AQ1571" i="79"/>
  <c r="AM987" i="79"/>
  <c r="AM983" i="79"/>
  <c r="AM984" i="79"/>
  <c r="AM986" i="79"/>
  <c r="AM985" i="79"/>
  <c r="AM988" i="79"/>
  <c r="AM982" i="79"/>
  <c r="AL1375" i="79"/>
  <c r="AL1373" i="79"/>
  <c r="AL1374" i="79"/>
  <c r="AL1377" i="79"/>
  <c r="AL1378" i="79"/>
  <c r="AL1376" i="79"/>
  <c r="C95" i="45"/>
  <c r="O56" i="44"/>
  <c r="O55" i="44"/>
  <c r="AL964"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792" i="79"/>
  <c r="AR786" i="79"/>
  <c r="AR785" i="79"/>
  <c r="AR793" i="79"/>
  <c r="AR787" i="79"/>
  <c r="AR788" i="79"/>
  <c r="AR790" i="79"/>
  <c r="AR791" i="79"/>
  <c r="AN792" i="79"/>
  <c r="AN785" i="79"/>
  <c r="AN787" i="79"/>
  <c r="AN791" i="79"/>
  <c r="AN788" i="79"/>
  <c r="AN790" i="79"/>
  <c r="AN786" i="79"/>
  <c r="AN789" i="79"/>
  <c r="AN793"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3" i="79"/>
  <c r="AO985" i="79"/>
  <c r="AO984" i="79"/>
  <c r="AO982" i="79"/>
  <c r="AO986" i="79"/>
  <c r="AO988" i="79"/>
  <c r="AO987" i="79"/>
  <c r="AO964" i="79"/>
  <c r="AT135" i="46"/>
  <c r="AT139" i="46"/>
  <c r="AT143" i="46"/>
  <c r="AT147" i="46"/>
  <c r="AT137" i="46"/>
  <c r="AT138" i="46"/>
  <c r="AT150" i="46"/>
  <c r="AT136" i="46"/>
  <c r="AT140" i="46"/>
  <c r="AT144" i="46"/>
  <c r="AT148" i="46"/>
  <c r="AT141" i="46"/>
  <c r="AT145" i="46"/>
  <c r="AT149" i="46"/>
  <c r="AT142" i="46"/>
  <c r="AT146" i="46"/>
  <c r="AM964"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6" i="79"/>
  <c r="AR988" i="79"/>
  <c r="AR987" i="79"/>
  <c r="AR984" i="79"/>
  <c r="AR983" i="79"/>
  <c r="AR985" i="79"/>
  <c r="AR982" i="79"/>
  <c r="AN1374" i="79"/>
  <c r="AN1376" i="79"/>
  <c r="AN1373" i="79"/>
  <c r="AN1375" i="79"/>
  <c r="AN1377" i="79"/>
  <c r="AN1378" i="79"/>
  <c r="AN987" i="79"/>
  <c r="AN988" i="79"/>
  <c r="AN983" i="79"/>
  <c r="AN982" i="79"/>
  <c r="AN986" i="79"/>
  <c r="AN984" i="79"/>
  <c r="AN985" i="79"/>
  <c r="AP404" i="79"/>
  <c r="AP407" i="79"/>
  <c r="AP408" i="79"/>
  <c r="AP405" i="79"/>
  <c r="AP409" i="79"/>
  <c r="AP402" i="79"/>
  <c r="AP403" i="79"/>
  <c r="AP406" i="79"/>
  <c r="AP983" i="79"/>
  <c r="AP988" i="79"/>
  <c r="AP986" i="79"/>
  <c r="AP984" i="79"/>
  <c r="AP987" i="79"/>
  <c r="AP985" i="79"/>
  <c r="AP982" i="79"/>
  <c r="AO1373" i="79"/>
  <c r="AO1377" i="79"/>
  <c r="AO1374" i="79"/>
  <c r="AO1376" i="79"/>
  <c r="AO1378" i="79"/>
  <c r="AO1375" i="79"/>
  <c r="AQ785" i="79"/>
  <c r="AQ793" i="79"/>
  <c r="AQ790" i="79"/>
  <c r="AQ786" i="79"/>
  <c r="AQ788" i="79"/>
  <c r="AQ787" i="79"/>
  <c r="AQ792" i="79"/>
  <c r="AQ789" i="79"/>
  <c r="AQ791" i="79"/>
  <c r="AM790" i="79"/>
  <c r="AM793" i="79"/>
  <c r="AM787" i="79"/>
  <c r="AM785" i="79"/>
  <c r="AM786" i="79"/>
  <c r="AM788" i="79"/>
  <c r="AM789" i="79"/>
  <c r="AM791" i="79"/>
  <c r="AM792" i="79"/>
  <c r="AL791" i="79"/>
  <c r="AL786" i="79"/>
  <c r="AL790" i="79"/>
  <c r="AL792" i="79"/>
  <c r="AL789" i="79"/>
  <c r="AL793" i="79"/>
  <c r="AL787" i="79"/>
  <c r="AL785" i="79"/>
  <c r="AL788"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9" i="79"/>
  <c r="D964" i="79"/>
  <c r="D769" i="79"/>
  <c r="AR385" i="79" l="1"/>
  <c r="AR575" i="79"/>
  <c r="AR769" i="79"/>
  <c r="AP769" i="79"/>
  <c r="AL769" i="79"/>
  <c r="AM769" i="79"/>
  <c r="AO769" i="79"/>
  <c r="AN769"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800" i="79"/>
  <c r="AJ981" i="79" s="1"/>
  <c r="AJ606" i="79"/>
  <c r="AJ1384" i="79"/>
  <c r="AJ1190" i="79"/>
  <c r="AJ1688" i="79"/>
  <c r="AJ1607" i="79"/>
  <c r="AJ1581" i="79"/>
  <c r="AJ36" i="79"/>
  <c r="AJ416" i="79"/>
  <c r="AJ598" i="79" s="1"/>
  <c r="AJ226" i="79"/>
  <c r="AI1688" i="79"/>
  <c r="AI1634" i="79"/>
  <c r="AI1581" i="79"/>
  <c r="AI1190" i="79"/>
  <c r="AI606" i="79"/>
  <c r="AI226" i="79"/>
  <c r="AI416" i="79"/>
  <c r="AI598" i="79" s="1"/>
  <c r="AI800" i="79"/>
  <c r="AI1384" i="79"/>
  <c r="AI1661" i="79"/>
  <c r="AI1607" i="79"/>
  <c r="AI36" i="79"/>
  <c r="AK1661" i="79"/>
  <c r="AK1607" i="79"/>
  <c r="AK1384" i="79"/>
  <c r="AK800" i="79"/>
  <c r="AK416" i="79"/>
  <c r="AK598" i="79" s="1"/>
  <c r="AK36" i="79"/>
  <c r="AK1190" i="79"/>
  <c r="AK1688" i="79"/>
  <c r="AK1581" i="79"/>
  <c r="AK226" i="79"/>
  <c r="AK1634" i="79"/>
  <c r="AK606" i="79"/>
  <c r="AF1688" i="79"/>
  <c r="AF1661" i="79"/>
  <c r="AF1634" i="79"/>
  <c r="AF1607" i="79"/>
  <c r="AF1581" i="79"/>
  <c r="AF1384" i="79"/>
  <c r="AF1190" i="79"/>
  <c r="AF800" i="79"/>
  <c r="AF606" i="79"/>
  <c r="AF416" i="79"/>
  <c r="AF226" i="79"/>
  <c r="AF385" i="79" s="1"/>
  <c r="AF36" i="79"/>
  <c r="AF214" i="79" s="1"/>
  <c r="AE1688" i="79"/>
  <c r="AE1661" i="79"/>
  <c r="AE1634" i="79"/>
  <c r="AE1607" i="79"/>
  <c r="AE1581" i="79"/>
  <c r="AE1384" i="79"/>
  <c r="AE1548" i="79" s="1"/>
  <c r="AE1190" i="79"/>
  <c r="AE800" i="79"/>
  <c r="AE964" i="79" s="1"/>
  <c r="AE606" i="79"/>
  <c r="AE416" i="79"/>
  <c r="AE575" i="79" s="1"/>
  <c r="AE226" i="79"/>
  <c r="AE385" i="79" s="1"/>
  <c r="AE36" i="79"/>
  <c r="AE214" i="79" s="1"/>
  <c r="AH1634" i="79"/>
  <c r="AH1190" i="79"/>
  <c r="AH226" i="79"/>
  <c r="AH1384" i="79"/>
  <c r="AH416" i="79"/>
  <c r="AH598" i="79" s="1"/>
  <c r="AH1607" i="79"/>
  <c r="AH800" i="79"/>
  <c r="AH964" i="79" s="1"/>
  <c r="AH36" i="79"/>
  <c r="AH1688" i="79"/>
  <c r="AH1581" i="79"/>
  <c r="AH606" i="79"/>
  <c r="AH1661" i="79"/>
  <c r="AG1688" i="79"/>
  <c r="AG1634" i="79"/>
  <c r="AG1581" i="79"/>
  <c r="AG1190" i="79"/>
  <c r="AG606" i="79"/>
  <c r="AG226" i="79"/>
  <c r="AG399" i="79" s="1"/>
  <c r="AG1661" i="79"/>
  <c r="AG1607" i="79"/>
  <c r="AG1384" i="79"/>
  <c r="AG800" i="79"/>
  <c r="AG416" i="79"/>
  <c r="AG598" i="79" s="1"/>
  <c r="AG36" i="79"/>
  <c r="AG995" i="79"/>
  <c r="AF1548" i="79"/>
  <c r="AF995" i="79"/>
  <c r="AJ995" i="79"/>
  <c r="AK995" i="79"/>
  <c r="AH995" i="79"/>
  <c r="AE995" i="79"/>
  <c r="AE1159" i="79" s="1"/>
  <c r="AI995"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4" i="79"/>
  <c r="AP430" i="46"/>
  <c r="G13" i="44"/>
  <c r="AP431" i="46"/>
  <c r="G14" i="44"/>
  <c r="G18" i="44" s="1"/>
  <c r="AP21" i="46"/>
  <c r="AM295" i="46"/>
  <c r="AS159" i="46"/>
  <c r="AP158" i="46"/>
  <c r="G123" i="45"/>
  <c r="AO159" i="46"/>
  <c r="AS431" i="46"/>
  <c r="I43" i="44"/>
  <c r="I54" i="44" s="1"/>
  <c r="E43" i="44"/>
  <c r="AN430" i="46"/>
  <c r="AS158" i="46"/>
  <c r="AO158" i="46"/>
  <c r="H43" i="44"/>
  <c r="H54" i="44" s="1"/>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J54" i="44" l="1"/>
  <c r="AG590" i="79"/>
  <c r="AG597" i="79"/>
  <c r="AG596" i="79"/>
  <c r="AG599" i="79"/>
  <c r="AG591" i="79"/>
  <c r="AI599" i="79"/>
  <c r="AI597" i="79"/>
  <c r="AI596" i="79"/>
  <c r="AI590" i="79"/>
  <c r="AI595" i="79"/>
  <c r="AI591" i="79"/>
  <c r="AI593" i="79"/>
  <c r="AI592" i="79"/>
  <c r="AI594" i="79"/>
  <c r="AJ596" i="79"/>
  <c r="AJ599" i="79"/>
  <c r="AJ597" i="79"/>
  <c r="AJ595" i="79"/>
  <c r="AJ591" i="79"/>
  <c r="AJ592" i="79"/>
  <c r="AJ590" i="79"/>
  <c r="AJ594" i="79"/>
  <c r="AJ593" i="79"/>
  <c r="AK964" i="79"/>
  <c r="AK981" i="79"/>
  <c r="AI964" i="79"/>
  <c r="AI981" i="79"/>
  <c r="AS551" i="46"/>
  <c r="AS555" i="46"/>
  <c r="AS554" i="46"/>
  <c r="AS550" i="46"/>
  <c r="AS553" i="46"/>
  <c r="AS552" i="46"/>
  <c r="AP552" i="46"/>
  <c r="AP555" i="46"/>
  <c r="AP551" i="46"/>
  <c r="AP550" i="46"/>
  <c r="AP554" i="46"/>
  <c r="AP553" i="46"/>
  <c r="AQ553" i="46"/>
  <c r="AQ552" i="46"/>
  <c r="AQ550" i="46"/>
  <c r="AQ551" i="46"/>
  <c r="AQ554" i="46"/>
  <c r="AQ555" i="46"/>
  <c r="AR550" i="46"/>
  <c r="AR554" i="46"/>
  <c r="AR553" i="46"/>
  <c r="AR555" i="46"/>
  <c r="AR551" i="46"/>
  <c r="AR552"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U556" i="46"/>
  <c r="AY556" i="46"/>
  <c r="AV557" i="46"/>
  <c r="AZ557" i="46"/>
  <c r="AW558" i="46"/>
  <c r="AT559" i="46"/>
  <c r="AX559" i="46"/>
  <c r="AQ560" i="46"/>
  <c r="AY560" i="46"/>
  <c r="AR561" i="46"/>
  <c r="AV561" i="46"/>
  <c r="AS562" i="46"/>
  <c r="AO562" i="46"/>
  <c r="AO551" i="46"/>
  <c r="AO555" i="46"/>
  <c r="AQ556" i="46"/>
  <c r="AR557" i="46"/>
  <c r="AS558" i="46"/>
  <c r="AP559" i="46"/>
  <c r="AU560" i="46"/>
  <c r="AZ561" i="46"/>
  <c r="AW562" i="46"/>
  <c r="AO554" i="46"/>
  <c r="AV556" i="46"/>
  <c r="AS557" i="46"/>
  <c r="AP558" i="46"/>
  <c r="AX558" i="46"/>
  <c r="AU559" i="46"/>
  <c r="AR560" i="46"/>
  <c r="AZ560" i="46"/>
  <c r="AW561" i="46"/>
  <c r="AT562" i="46"/>
  <c r="AO561" i="46"/>
  <c r="AO558" i="46"/>
  <c r="AZ556" i="46"/>
  <c r="AQ559" i="46"/>
  <c r="AV560" i="46"/>
  <c r="AP562" i="46"/>
  <c r="AX562" i="46"/>
  <c r="AU558" i="46"/>
  <c r="AT561" i="46"/>
  <c r="AW556" i="46"/>
  <c r="AT557" i="46"/>
  <c r="AQ558" i="46"/>
  <c r="AY558" i="46"/>
  <c r="AV559" i="46"/>
  <c r="AS560" i="46"/>
  <c r="AP561" i="46"/>
  <c r="AX561" i="46"/>
  <c r="AU562" i="46"/>
  <c r="AO560" i="46"/>
  <c r="AO557" i="46"/>
  <c r="AW557" i="46"/>
  <c r="AY559" i="46"/>
  <c r="AO553" i="46"/>
  <c r="AS556" i="46"/>
  <c r="AX557" i="46"/>
  <c r="AR559" i="46"/>
  <c r="AW560" i="46"/>
  <c r="AY562" i="46"/>
  <c r="AO552" i="46"/>
  <c r="AR556" i="46"/>
  <c r="AT558" i="46"/>
  <c r="AS561" i="46"/>
  <c r="AP557" i="46"/>
  <c r="AZ559" i="46"/>
  <c r="AQ562" i="46"/>
  <c r="AH597" i="79"/>
  <c r="AH599" i="79"/>
  <c r="AH596" i="79"/>
  <c r="AH593" i="79"/>
  <c r="AH591" i="79"/>
  <c r="AH594" i="79"/>
  <c r="AH592" i="79"/>
  <c r="AH595" i="79"/>
  <c r="AH590" i="79"/>
  <c r="AK597" i="79"/>
  <c r="AK596" i="79"/>
  <c r="AK599" i="79"/>
  <c r="AK595" i="79"/>
  <c r="AK592" i="79"/>
  <c r="AK594" i="79"/>
  <c r="AK593" i="79"/>
  <c r="AK591" i="79"/>
  <c r="AK590" i="79"/>
  <c r="J53" i="44"/>
  <c r="J56" i="44"/>
  <c r="J55" i="44"/>
  <c r="AK1374" i="79"/>
  <c r="AK1375" i="79"/>
  <c r="AK1378" i="79"/>
  <c r="AK1376" i="79"/>
  <c r="AK1373" i="79"/>
  <c r="AK1377" i="79"/>
  <c r="AJ983" i="79"/>
  <c r="AJ987" i="79"/>
  <c r="AJ984" i="79"/>
  <c r="AJ988" i="79"/>
  <c r="AJ985" i="79"/>
  <c r="AJ982" i="79"/>
  <c r="AJ986"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H53" i="44"/>
  <c r="H55" i="44"/>
  <c r="H56" i="44"/>
  <c r="AK785" i="79"/>
  <c r="AK789" i="79"/>
  <c r="AK792" i="79"/>
  <c r="AK793" i="79"/>
  <c r="AK786" i="79"/>
  <c r="AK791" i="79"/>
  <c r="AK787" i="79"/>
  <c r="AK788" i="79"/>
  <c r="AK790" i="79"/>
  <c r="AK985" i="79"/>
  <c r="AK983" i="79"/>
  <c r="AK984" i="79"/>
  <c r="AK986" i="79"/>
  <c r="AK982" i="79"/>
  <c r="AK987" i="79"/>
  <c r="AK988" i="79"/>
  <c r="AI985" i="79"/>
  <c r="AI982" i="79"/>
  <c r="AI986" i="79"/>
  <c r="AI984" i="79"/>
  <c r="AI983" i="79"/>
  <c r="AI988" i="79"/>
  <c r="AI987" i="79"/>
  <c r="AI1375" i="79"/>
  <c r="AI1374" i="79"/>
  <c r="AI1376" i="79"/>
  <c r="AI1378" i="79"/>
  <c r="AI1377" i="79"/>
  <c r="AI1373" i="79"/>
  <c r="AJ402" i="79"/>
  <c r="AJ403" i="79"/>
  <c r="AJ406" i="79"/>
  <c r="AJ407" i="79"/>
  <c r="AJ404" i="79"/>
  <c r="AJ408" i="79"/>
  <c r="AJ405" i="79"/>
  <c r="AJ785" i="79"/>
  <c r="AJ793" i="79"/>
  <c r="AJ790" i="79"/>
  <c r="AJ786" i="79"/>
  <c r="AJ787" i="79"/>
  <c r="AJ788" i="79"/>
  <c r="AJ789" i="79"/>
  <c r="AJ791" i="79"/>
  <c r="AJ792" i="79"/>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4" i="79"/>
  <c r="AI1569" i="79"/>
  <c r="AI1572" i="79"/>
  <c r="AI1571" i="79"/>
  <c r="AI1568" i="79"/>
  <c r="AI1570" i="79"/>
  <c r="AI786" i="79"/>
  <c r="AI789" i="79"/>
  <c r="AI792" i="79"/>
  <c r="AI791" i="79"/>
  <c r="AI790" i="79"/>
  <c r="AI787" i="79"/>
  <c r="AI785" i="79"/>
  <c r="AI788" i="79"/>
  <c r="AI793"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1" i="79"/>
  <c r="AH981"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3" i="44"/>
  <c r="D52" i="44"/>
  <c r="E50" i="44"/>
  <c r="E46" i="44"/>
  <c r="D50" i="44"/>
  <c r="D46" i="44"/>
  <c r="AH1570" i="79"/>
  <c r="AH1571" i="79"/>
  <c r="AH1569" i="79"/>
  <c r="AH1568" i="79"/>
  <c r="AH1572" i="79"/>
  <c r="AH785" i="79"/>
  <c r="AH787" i="79"/>
  <c r="AH793" i="79"/>
  <c r="AH792" i="79"/>
  <c r="AH786" i="79"/>
  <c r="AH788" i="79"/>
  <c r="AH789" i="79"/>
  <c r="AH791" i="79"/>
  <c r="AH790" i="79"/>
  <c r="AH985" i="79"/>
  <c r="AH982" i="79"/>
  <c r="AH986" i="79"/>
  <c r="AH983" i="79"/>
  <c r="AH987" i="79"/>
  <c r="AH988" i="79"/>
  <c r="AH984"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9" i="79"/>
  <c r="AG1177" i="79"/>
  <c r="AQ265" i="46"/>
  <c r="AQ283" i="46"/>
  <c r="AQ287" i="46"/>
  <c r="AQ285" i="46"/>
  <c r="AQ289" i="46"/>
  <c r="AQ284" i="46"/>
  <c r="AQ288" i="46"/>
  <c r="AQ286" i="46"/>
  <c r="AQ282" i="46"/>
  <c r="AH1354" i="79"/>
  <c r="AK1548" i="79"/>
  <c r="AH1548" i="79"/>
  <c r="AO421" i="46"/>
  <c r="AO417" i="46"/>
  <c r="AO423" i="46"/>
  <c r="AO419" i="46"/>
  <c r="AO422" i="46"/>
  <c r="AO418" i="46"/>
  <c r="AO425" i="46"/>
  <c r="AO420" i="46"/>
  <c r="AQ412" i="46"/>
  <c r="AQ419" i="46"/>
  <c r="AQ423" i="46"/>
  <c r="AQ421" i="46"/>
  <c r="AQ420" i="46"/>
  <c r="AQ425"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3" i="79"/>
  <c r="AG789" i="79"/>
  <c r="AG785" i="79"/>
  <c r="AG792" i="79"/>
  <c r="AG788" i="79"/>
  <c r="AG786" i="79"/>
  <c r="AG791" i="79"/>
  <c r="AG790" i="79"/>
  <c r="AG787"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8" i="79"/>
  <c r="AG984" i="79"/>
  <c r="AG987" i="79"/>
  <c r="AG983" i="79"/>
  <c r="AG986" i="79"/>
  <c r="AG985" i="79"/>
  <c r="AG982"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J38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7" i="79" l="1"/>
  <c r="AF1585" i="79"/>
  <c r="AF1692" i="79"/>
  <c r="AF1695" i="79" s="1"/>
  <c r="AF1551" i="79"/>
  <c r="AF1561" i="79" s="1"/>
  <c r="AF772" i="79"/>
  <c r="AF1162" i="79"/>
  <c r="AF1638" i="79"/>
  <c r="AF967" i="79"/>
  <c r="AF1665" i="79"/>
  <c r="AE1638" i="79"/>
  <c r="AE1585" i="79"/>
  <c r="AE967" i="79"/>
  <c r="AE772" i="79"/>
  <c r="AE1665" i="79"/>
  <c r="AE1162" i="79"/>
  <c r="AE1692" i="79"/>
  <c r="AE1695" i="79" s="1"/>
  <c r="AE1551" i="79"/>
  <c r="AE1357" i="79"/>
  <c r="AN1638" i="79"/>
  <c r="AN1611" i="79"/>
  <c r="AQ1611" i="79"/>
  <c r="AL1611" i="79"/>
  <c r="AL1638" i="79"/>
  <c r="AR1611" i="79"/>
  <c r="AO1611" i="79"/>
  <c r="AO1585" i="79"/>
  <c r="AP1638" i="79"/>
  <c r="AM1692" i="79"/>
  <c r="AM1695" i="79" s="1"/>
  <c r="AN1551" i="79"/>
  <c r="AN1561" i="79" s="1"/>
  <c r="AQ1638" i="79"/>
  <c r="AL1585" i="79"/>
  <c r="AR1638" i="79"/>
  <c r="AO1638" i="79"/>
  <c r="AP1692" i="79"/>
  <c r="AP1695" i="79" s="1"/>
  <c r="AM1665" i="79"/>
  <c r="AN1692" i="79"/>
  <c r="AN1695" i="79" s="1"/>
  <c r="AQ1585" i="79"/>
  <c r="AQ1665" i="79"/>
  <c r="AL1665" i="79"/>
  <c r="AR1585" i="79"/>
  <c r="AR1551" i="79"/>
  <c r="AR1561" i="79" s="1"/>
  <c r="AO1665" i="79"/>
  <c r="AP1551" i="79"/>
  <c r="AP1561" i="79" s="1"/>
  <c r="AP1585" i="79"/>
  <c r="AM1551" i="79"/>
  <c r="AM1561" i="79" s="1"/>
  <c r="AQ1551" i="79"/>
  <c r="AQ1561" i="79" s="1"/>
  <c r="AR1665" i="79"/>
  <c r="AP1611" i="79"/>
  <c r="AM1585" i="79"/>
  <c r="AN1585" i="79"/>
  <c r="AL1692" i="79"/>
  <c r="AL1695" i="79" s="1"/>
  <c r="AP1665" i="79"/>
  <c r="AM1638" i="79"/>
  <c r="AM1611" i="79"/>
  <c r="AO1692" i="79"/>
  <c r="AO1695" i="79" s="1"/>
  <c r="AN1665" i="79"/>
  <c r="AR1692" i="79"/>
  <c r="AR1695" i="79" s="1"/>
  <c r="AQ1692" i="79"/>
  <c r="AQ1695" i="79" s="1"/>
  <c r="AO1551" i="79"/>
  <c r="AO1561" i="79" s="1"/>
  <c r="AL1551" i="79"/>
  <c r="AL1561" i="79" s="1"/>
  <c r="AI1692" i="79"/>
  <c r="AI1695" i="79" s="1"/>
  <c r="AK1611" i="79"/>
  <c r="AK1638" i="79"/>
  <c r="AH1638" i="79"/>
  <c r="AG1551" i="79"/>
  <c r="AG1561" i="79" s="1"/>
  <c r="AG1692" i="79"/>
  <c r="AG1695" i="79" s="1"/>
  <c r="AJ1611" i="79"/>
  <c r="AI1585" i="79"/>
  <c r="AH1611" i="79"/>
  <c r="AK1551" i="79"/>
  <c r="AK1561" i="79" s="1"/>
  <c r="AK1692" i="79"/>
  <c r="AK1695" i="79" s="1"/>
  <c r="AH1665" i="79"/>
  <c r="AF1611" i="79"/>
  <c r="AI1611" i="79"/>
  <c r="AK1665" i="79"/>
  <c r="AH1551" i="79"/>
  <c r="AH1561" i="79" s="1"/>
  <c r="AH1585" i="79"/>
  <c r="AG1611" i="79"/>
  <c r="AG1585" i="79"/>
  <c r="AJ1585" i="79"/>
  <c r="AJ1551" i="79"/>
  <c r="AJ1561" i="79" s="1"/>
  <c r="AE1611" i="79"/>
  <c r="AE1616" i="79" s="1"/>
  <c r="AI1551" i="79"/>
  <c r="AI1561" i="79" s="1"/>
  <c r="AK1585" i="79"/>
  <c r="AH1692" i="79"/>
  <c r="AH1695" i="79" s="1"/>
  <c r="AG1665" i="79"/>
  <c r="AG1672" i="79" s="1"/>
  <c r="AJ1638" i="79"/>
  <c r="AJ1665" i="79"/>
  <c r="AI1638" i="79"/>
  <c r="AI1665" i="79"/>
  <c r="AG1638" i="79"/>
  <c r="AJ1692" i="79"/>
  <c r="AJ1695" i="79" s="1"/>
  <c r="O17" i="45"/>
  <c r="N17" i="45"/>
  <c r="M17" i="45"/>
  <c r="L17" i="45"/>
  <c r="U60" i="46"/>
  <c r="U57" i="46"/>
  <c r="AQ143" i="46" l="1"/>
  <c r="AQ148" i="46"/>
  <c r="AQ146" i="46"/>
  <c r="AI1586" i="79" s="1"/>
  <c r="AQ142" i="46"/>
  <c r="AR147" i="46"/>
  <c r="AR148" i="46"/>
  <c r="AJ1639" i="79" s="1"/>
  <c r="AR140" i="46"/>
  <c r="AR138" i="46"/>
  <c r="AQ147" i="46"/>
  <c r="AQ137" i="46"/>
  <c r="AQ140" i="46"/>
  <c r="AQ150" i="46"/>
  <c r="AI1693" i="79" s="1"/>
  <c r="AR141" i="46"/>
  <c r="AR139" i="46"/>
  <c r="AR150" i="46"/>
  <c r="AJ1693" i="79" s="1"/>
  <c r="AR142" i="46"/>
  <c r="AQ135" i="46"/>
  <c r="AQ136" i="46"/>
  <c r="AQ145" i="46"/>
  <c r="AI1552" i="79" s="1"/>
  <c r="AQ141" i="46"/>
  <c r="AR146" i="46"/>
  <c r="AJ1586" i="79" s="1"/>
  <c r="AR144" i="46"/>
  <c r="AR137" i="46"/>
  <c r="AR145" i="46"/>
  <c r="AJ1552" i="79" s="1"/>
  <c r="AQ139" i="46"/>
  <c r="AQ144" i="46"/>
  <c r="AQ138" i="46"/>
  <c r="AQ149" i="46"/>
  <c r="AI1666" i="79" s="1"/>
  <c r="AR136" i="46"/>
  <c r="AR135" i="46"/>
  <c r="AR149" i="46"/>
  <c r="AR143" i="46"/>
  <c r="AR127" i="46"/>
  <c r="AE1556" i="79"/>
  <c r="AE1561" i="79"/>
  <c r="AP147" i="46"/>
  <c r="AH1612" i="79" s="1"/>
  <c r="AP148" i="46"/>
  <c r="AH1639" i="79" s="1"/>
  <c r="AP141" i="46"/>
  <c r="AP150" i="46"/>
  <c r="AH1693" i="79" s="1"/>
  <c r="AO147" i="46"/>
  <c r="AG1612" i="79" s="1"/>
  <c r="AO140" i="46"/>
  <c r="AO141" i="46"/>
  <c r="AO146" i="46"/>
  <c r="AP137" i="46"/>
  <c r="AO136" i="46"/>
  <c r="AO142" i="46"/>
  <c r="AP135" i="46"/>
  <c r="AP136" i="46"/>
  <c r="AP138" i="46"/>
  <c r="AP145" i="46"/>
  <c r="AH1552" i="79" s="1"/>
  <c r="AO135" i="46"/>
  <c r="AO138" i="46"/>
  <c r="AO144" i="46"/>
  <c r="AO145" i="46"/>
  <c r="AG1552" i="79" s="1"/>
  <c r="AP143" i="46"/>
  <c r="AP142" i="46"/>
  <c r="AO137" i="46"/>
  <c r="AP139" i="46"/>
  <c r="AP140" i="46"/>
  <c r="AP146" i="46"/>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5" i="79"/>
  <c r="AF1169" i="79"/>
  <c r="AF1166" i="79"/>
  <c r="AF1170" i="79"/>
  <c r="AF1163" i="79"/>
  <c r="AF1167" i="79"/>
  <c r="AF1171" i="79"/>
  <c r="AF1168" i="79"/>
  <c r="AF1172" i="79"/>
  <c r="AF1164"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6" i="79"/>
  <c r="AJ1560" i="79"/>
  <c r="AJ1563" i="79"/>
  <c r="AJ1559" i="79"/>
  <c r="AJ1553" i="79"/>
  <c r="AJ1562"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53" i="79"/>
  <c r="AM1556" i="79"/>
  <c r="AM1560" i="79"/>
  <c r="AM1554" i="79"/>
  <c r="AM1563" i="79"/>
  <c r="AM1558" i="79"/>
  <c r="AR1554" i="79"/>
  <c r="AR1558" i="79"/>
  <c r="AR1555" i="79"/>
  <c r="AR1552" i="79"/>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776" i="79"/>
  <c r="AF780" i="79"/>
  <c r="AF773" i="79"/>
  <c r="AF777" i="79"/>
  <c r="AF774" i="79"/>
  <c r="AF778" i="79"/>
  <c r="AF779" i="79"/>
  <c r="AF775" i="79"/>
  <c r="AF1588" i="79"/>
  <c r="AF1592" i="79"/>
  <c r="AF1596" i="79"/>
  <c r="AF1589" i="79"/>
  <c r="AF1593" i="79"/>
  <c r="AF1597" i="79"/>
  <c r="AF1586" i="79"/>
  <c r="AF1590" i="79"/>
  <c r="AF1594" i="79"/>
  <c r="AF1587" i="79"/>
  <c r="AF1591" i="79"/>
  <c r="AF1595" i="79"/>
  <c r="AI1669" i="79"/>
  <c r="AI1673" i="79"/>
  <c r="AI1677"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66" i="79"/>
  <c r="AJ1670" i="79"/>
  <c r="AJ1674" i="79"/>
  <c r="AJ1669" i="79"/>
  <c r="AJ1673" i="79"/>
  <c r="AJ1675" i="79"/>
  <c r="AJ1667" i="79"/>
  <c r="AJ1677" i="79"/>
  <c r="AJ1588" i="79"/>
  <c r="AJ1592" i="79"/>
  <c r="AJ1596" i="79"/>
  <c r="AJ1589" i="79"/>
  <c r="AJ1593" i="79"/>
  <c r="AJ1597" i="79"/>
  <c r="AJ1590" i="79"/>
  <c r="AJ1594" i="79"/>
  <c r="AJ1595" i="79"/>
  <c r="AJ1587" i="79"/>
  <c r="AI1589" i="79"/>
  <c r="AI1593" i="79"/>
  <c r="AI1597" i="79"/>
  <c r="AI1590" i="79"/>
  <c r="AI1594" i="79"/>
  <c r="AI1587" i="79"/>
  <c r="AI1595" i="79"/>
  <c r="AI1588" i="79"/>
  <c r="AI1592" i="79"/>
  <c r="AI1596" i="79"/>
  <c r="AL1552" i="79"/>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968" i="79"/>
  <c r="AF972" i="79"/>
  <c r="AF976" i="79"/>
  <c r="AF969" i="79"/>
  <c r="AF973" i="79"/>
  <c r="AF970" i="79"/>
  <c r="AF974" i="79"/>
  <c r="AF975" i="79"/>
  <c r="AF971" i="79"/>
  <c r="AF1554" i="79"/>
  <c r="AF1558" i="79"/>
  <c r="AF1555" i="79"/>
  <c r="AF1552" i="79"/>
  <c r="AF1556" i="79"/>
  <c r="AF1560" i="79"/>
  <c r="AF1563" i="79"/>
  <c r="AF1553" i="79"/>
  <c r="AF1562" i="79"/>
  <c r="AF1559" i="79"/>
  <c r="AF1557" i="79"/>
  <c r="AF1359" i="79"/>
  <c r="AF1363" i="79"/>
  <c r="AF1367" i="79"/>
  <c r="AF1358" i="79"/>
  <c r="AF1360" i="79"/>
  <c r="AF1364" i="79"/>
  <c r="AF1368" i="79"/>
  <c r="AF1361" i="79"/>
  <c r="AF1365" i="79"/>
  <c r="AF1362" i="79"/>
  <c r="AF1366"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2"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7" i="79"/>
  <c r="AJ1701" i="79"/>
  <c r="AJ1702" i="79"/>
  <c r="AJ1694" i="79"/>
  <c r="AK1587" i="79"/>
  <c r="AK1595" i="79"/>
  <c r="AK1588" i="79"/>
  <c r="AK1592" i="79"/>
  <c r="AK1596" i="79"/>
  <c r="AK1589" i="79"/>
  <c r="AK1593" i="79"/>
  <c r="AK1597" i="79"/>
  <c r="AK1594" i="79"/>
  <c r="AK1586" i="79"/>
  <c r="AK1590" i="79"/>
  <c r="AH1556" i="79"/>
  <c r="AH1560" i="79"/>
  <c r="AH1563" i="79"/>
  <c r="AH1553" i="79"/>
  <c r="AH1554" i="79"/>
  <c r="AH1558" i="79"/>
  <c r="AH1562"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42" i="79"/>
  <c r="AJ1646" i="79"/>
  <c r="AJ1650" i="79"/>
  <c r="AJ1643" i="79"/>
  <c r="AJ1647" i="79"/>
  <c r="AJ1648" i="79"/>
  <c r="AJ1640" i="79"/>
  <c r="AJ1645" i="79"/>
  <c r="AJ1649" i="79"/>
  <c r="AI1555" i="79"/>
  <c r="AI1559" i="79"/>
  <c r="AI156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3" i="79"/>
  <c r="AO1694" i="79"/>
  <c r="AO1702" i="79"/>
  <c r="AO1699" i="79"/>
  <c r="AO1703" i="79"/>
  <c r="AO1696" i="79"/>
  <c r="AO1700" i="79"/>
  <c r="AO1704" i="79"/>
  <c r="AO1693" i="79"/>
  <c r="AO1697" i="79"/>
  <c r="AO1701" i="79"/>
  <c r="AL1693"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56" i="79"/>
  <c r="AP1560" i="79"/>
  <c r="AP1563" i="79"/>
  <c r="AP1553" i="79"/>
  <c r="AP1554" i="79"/>
  <c r="AP1558" i="79"/>
  <c r="AP1555" i="79"/>
  <c r="AP1562" i="79"/>
  <c r="AP1559" i="79"/>
  <c r="AL1666"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39"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H1586" i="79" l="1"/>
  <c r="AG1586" i="79"/>
  <c r="AE1564" i="79"/>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3" i="79"/>
  <c r="AE975" i="79"/>
  <c r="AE974" i="79"/>
  <c r="AE972" i="79"/>
  <c r="AE976" i="79"/>
  <c r="AN967" i="79"/>
  <c r="AR967" i="79"/>
  <c r="AL967" i="79"/>
  <c r="AO967" i="79"/>
  <c r="AQ967" i="79"/>
  <c r="AP967" i="79"/>
  <c r="AM967" i="79"/>
  <c r="AK967" i="79"/>
  <c r="AH967" i="79"/>
  <c r="AG967" i="79"/>
  <c r="AJ967" i="79"/>
  <c r="AI967" i="79"/>
  <c r="AL772" i="79"/>
  <c r="AR772" i="79"/>
  <c r="AP772" i="79"/>
  <c r="AN772" i="79"/>
  <c r="AM772" i="79"/>
  <c r="AQ772" i="79"/>
  <c r="AO772" i="79"/>
  <c r="AH772" i="79"/>
  <c r="AJ772" i="79"/>
  <c r="AI772" i="79"/>
  <c r="AK772" i="79"/>
  <c r="AG772" i="79"/>
  <c r="AR1162" i="79"/>
  <c r="AO1162" i="79"/>
  <c r="AN1162" i="79"/>
  <c r="AQ1162" i="79"/>
  <c r="AL1162" i="79"/>
  <c r="AP1162" i="79"/>
  <c r="AM1162" i="79"/>
  <c r="AI1162" i="79"/>
  <c r="AG1162" i="79"/>
  <c r="AJ1162" i="79"/>
  <c r="AK1162" i="79"/>
  <c r="AH1162" i="79"/>
  <c r="AE1169" i="79"/>
  <c r="AE1172" i="79"/>
  <c r="AE1168" i="79"/>
  <c r="AE1170" i="79"/>
  <c r="AE1171" i="79"/>
  <c r="AE1167" i="79"/>
  <c r="AE779" i="79"/>
  <c r="AE778" i="79"/>
  <c r="AE77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6" i="79"/>
  <c r="AN780" i="79"/>
  <c r="AN773" i="79"/>
  <c r="AN777" i="79"/>
  <c r="AN774" i="79"/>
  <c r="AN778" i="79"/>
  <c r="AN779" i="79"/>
  <c r="AN775" i="79"/>
  <c r="AO971" i="79"/>
  <c r="AO975" i="79"/>
  <c r="AO968" i="79"/>
  <c r="AO972" i="79"/>
  <c r="AO976" i="79"/>
  <c r="AO969" i="79"/>
  <c r="AO973" i="79"/>
  <c r="AO970" i="79"/>
  <c r="AO974"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68" i="79"/>
  <c r="AJ972" i="79"/>
  <c r="AJ976" i="79"/>
  <c r="AJ969" i="79"/>
  <c r="AJ973" i="79"/>
  <c r="AJ970" i="79"/>
  <c r="AJ974" i="79"/>
  <c r="AJ971" i="79"/>
  <c r="AJ975" i="79"/>
  <c r="AM969" i="79"/>
  <c r="AM973" i="79"/>
  <c r="AM970" i="79"/>
  <c r="AM974" i="79"/>
  <c r="AM971" i="79"/>
  <c r="AM975" i="79"/>
  <c r="AM972" i="79"/>
  <c r="AM976" i="79"/>
  <c r="AM968" i="79"/>
  <c r="AL970" i="79"/>
  <c r="AL974" i="79"/>
  <c r="AL971" i="79"/>
  <c r="AL975" i="79"/>
  <c r="AL968" i="79"/>
  <c r="AL972" i="79"/>
  <c r="AL976" i="79"/>
  <c r="AL969" i="79"/>
  <c r="AL973"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5" i="79"/>
  <c r="AG779" i="79"/>
  <c r="AG776" i="79"/>
  <c r="AG773" i="79"/>
  <c r="AG777" i="79"/>
  <c r="AG774" i="79"/>
  <c r="AG778" i="79"/>
  <c r="AG780" i="79"/>
  <c r="AK971" i="79"/>
  <c r="AK975" i="79"/>
  <c r="AK968" i="79"/>
  <c r="AK972" i="79"/>
  <c r="AK976" i="79"/>
  <c r="AK969" i="79"/>
  <c r="AK973" i="79"/>
  <c r="AK970" i="79"/>
  <c r="AK974"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3" i="79"/>
  <c r="AQ777" i="79"/>
  <c r="AQ774" i="79"/>
  <c r="AQ775" i="79"/>
  <c r="AQ779" i="79"/>
  <c r="AQ780" i="79"/>
  <c r="AQ778" i="79"/>
  <c r="AQ776" i="79"/>
  <c r="AR776" i="79"/>
  <c r="AR780" i="79"/>
  <c r="AR773" i="79"/>
  <c r="AR777" i="79"/>
  <c r="AR774" i="79"/>
  <c r="AR778" i="79"/>
  <c r="AR775" i="79"/>
  <c r="AR779" i="79"/>
  <c r="AG971" i="79"/>
  <c r="AG975" i="79"/>
  <c r="AG968" i="79"/>
  <c r="AG972" i="79"/>
  <c r="AG976" i="79"/>
  <c r="AG969" i="79"/>
  <c r="AG973" i="79"/>
  <c r="AG970" i="79"/>
  <c r="AG974" i="79"/>
  <c r="AP970" i="79"/>
  <c r="AP974" i="79"/>
  <c r="AP971" i="79"/>
  <c r="AP975" i="79"/>
  <c r="AP968" i="79"/>
  <c r="AP972" i="79"/>
  <c r="AP976" i="79"/>
  <c r="AP973" i="79"/>
  <c r="AP969" i="79"/>
  <c r="AR968" i="79"/>
  <c r="AR972" i="79"/>
  <c r="AR976" i="79"/>
  <c r="AR969" i="79"/>
  <c r="AR973" i="79"/>
  <c r="AR970" i="79"/>
  <c r="AR974" i="79"/>
  <c r="AR971" i="79"/>
  <c r="AR975"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4" i="79"/>
  <c r="AH778" i="79"/>
  <c r="AH775" i="79"/>
  <c r="AH776" i="79"/>
  <c r="AH780" i="79"/>
  <c r="AH777" i="79"/>
  <c r="AH779" i="79"/>
  <c r="AH773" i="79"/>
  <c r="AI969" i="79"/>
  <c r="AI973" i="79"/>
  <c r="AI970" i="79"/>
  <c r="AI974" i="79"/>
  <c r="AI971" i="79"/>
  <c r="AI975" i="79"/>
  <c r="AI976" i="79"/>
  <c r="AI968" i="79"/>
  <c r="AI972" i="79"/>
  <c r="AJ1359" i="79"/>
  <c r="AJ1367" i="79"/>
  <c r="AJ1360" i="79"/>
  <c r="AJ1364" i="79"/>
  <c r="AJ1368" i="79"/>
  <c r="AJ1361" i="79"/>
  <c r="AJ1365" i="79"/>
  <c r="AJ1362" i="79"/>
  <c r="AJ1358" i="79"/>
  <c r="AJ1366" i="79"/>
  <c r="AP1163" i="79"/>
  <c r="AP1167" i="79"/>
  <c r="AP1171" i="79"/>
  <c r="AP1164" i="79"/>
  <c r="AP1172" i="79"/>
  <c r="AP1165" i="79"/>
  <c r="AP1169" i="79"/>
  <c r="AP1166" i="79"/>
  <c r="AP1170" i="79"/>
  <c r="AI773" i="79"/>
  <c r="AI777" i="79"/>
  <c r="AI774" i="79"/>
  <c r="AI778" i="79"/>
  <c r="AI775" i="79"/>
  <c r="AI779" i="79"/>
  <c r="AI780" i="79"/>
  <c r="AI776"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0" i="79"/>
  <c r="AH974" i="79"/>
  <c r="AH971" i="79"/>
  <c r="AH975" i="79"/>
  <c r="AH968" i="79"/>
  <c r="AH972" i="79"/>
  <c r="AH976" i="79"/>
  <c r="AH969" i="79"/>
  <c r="AH973" i="79"/>
  <c r="AQ969" i="79"/>
  <c r="AQ973" i="79"/>
  <c r="AQ970" i="79"/>
  <c r="AQ974" i="79"/>
  <c r="AQ971" i="79"/>
  <c r="AQ975" i="79"/>
  <c r="AQ968" i="79"/>
  <c r="AQ972" i="79"/>
  <c r="AQ976" i="79"/>
  <c r="AN968" i="79"/>
  <c r="AN972" i="79"/>
  <c r="AN976" i="79"/>
  <c r="AN969" i="79"/>
  <c r="AN973" i="79"/>
  <c r="AN970" i="79"/>
  <c r="AN974" i="79"/>
  <c r="AN971" i="79"/>
  <c r="AN975"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AS1552" i="79"/>
  <c r="AE1598" i="79"/>
  <c r="D101" i="43" s="1"/>
  <c r="AS1361" i="79"/>
  <c r="AS1613" i="79"/>
  <c r="AS1612" i="79"/>
  <c r="AE1624" i="79"/>
  <c r="D105" i="43" s="1"/>
  <c r="AS1556" i="79"/>
  <c r="AS1555" i="79"/>
  <c r="AE1369" i="79"/>
  <c r="D85"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90" i="79" l="1"/>
  <c r="AR1690" i="79"/>
  <c r="AL1663" i="79"/>
  <c r="AL1679" i="79" s="1"/>
  <c r="K114" i="43" s="1"/>
  <c r="AP1663" i="79"/>
  <c r="AP1679" i="79" s="1"/>
  <c r="O114" i="43" s="1"/>
  <c r="AN1636" i="79"/>
  <c r="AR1636" i="79"/>
  <c r="AO1690" i="79"/>
  <c r="AO1706" i="79" s="1"/>
  <c r="N118" i="43" s="1"/>
  <c r="AM1663" i="79"/>
  <c r="AM1679" i="79" s="1"/>
  <c r="L114" i="43" s="1"/>
  <c r="AQ1663" i="79"/>
  <c r="AO1636" i="79"/>
  <c r="AL1690" i="79"/>
  <c r="AL1706" i="79" s="1"/>
  <c r="K118" i="43" s="1"/>
  <c r="AP1690" i="79"/>
  <c r="AP1706" i="79" s="1"/>
  <c r="O118" i="43" s="1"/>
  <c r="AN1663" i="79"/>
  <c r="AR1663" i="79"/>
  <c r="AR1679" i="79" s="1"/>
  <c r="Q114" i="43" s="1"/>
  <c r="AL1636" i="79"/>
  <c r="AL1652" i="79" s="1"/>
  <c r="K110" i="43" s="1"/>
  <c r="AP1636" i="79"/>
  <c r="AP1652" i="79" s="1"/>
  <c r="O110" i="43" s="1"/>
  <c r="AM1636" i="79"/>
  <c r="AM1690" i="79"/>
  <c r="AO1663" i="79"/>
  <c r="AO1679" i="79" s="1"/>
  <c r="N114" i="43" s="1"/>
  <c r="AQ1636" i="79"/>
  <c r="AQ1690" i="79"/>
  <c r="AG1663" i="79"/>
  <c r="AK1663" i="79"/>
  <c r="AH1636" i="79"/>
  <c r="AH1652" i="79" s="1"/>
  <c r="G110" i="43" s="1"/>
  <c r="AF1636" i="79"/>
  <c r="AE1663" i="79"/>
  <c r="AH1663" i="79"/>
  <c r="AH1679" i="79" s="1"/>
  <c r="G114" i="43" s="1"/>
  <c r="AF1663" i="79"/>
  <c r="AF1679" i="79" s="1"/>
  <c r="E114" i="43" s="1"/>
  <c r="E115" i="43" s="1"/>
  <c r="AI1636" i="79"/>
  <c r="AK1636" i="79"/>
  <c r="AJ1663" i="79"/>
  <c r="AJ1679" i="79" s="1"/>
  <c r="I114" i="43" s="1"/>
  <c r="AJ1690" i="79"/>
  <c r="AJ1706" i="79" s="1"/>
  <c r="I118" i="43" s="1"/>
  <c r="AE1690" i="79"/>
  <c r="AG1690" i="79"/>
  <c r="AG1706" i="79" s="1"/>
  <c r="F118" i="43" s="1"/>
  <c r="AE1636" i="79"/>
  <c r="AE1652" i="79" s="1"/>
  <c r="AG1636" i="79"/>
  <c r="AG1652" i="79" s="1"/>
  <c r="F110" i="43" s="1"/>
  <c r="AF1690" i="79"/>
  <c r="AI1690" i="79"/>
  <c r="AI1663" i="79"/>
  <c r="AI1679" i="79" s="1"/>
  <c r="H114" i="43" s="1"/>
  <c r="AJ1636" i="79"/>
  <c r="AJ1652" i="79" s="1"/>
  <c r="I110" i="43" s="1"/>
  <c r="AH1690" i="79"/>
  <c r="AK1690" i="79"/>
  <c r="AF388" i="79"/>
  <c r="AF394" i="79" s="1"/>
  <c r="AF578" i="79"/>
  <c r="AF582" i="79" s="1"/>
  <c r="AF198" i="79"/>
  <c r="AF200" i="79" s="1"/>
  <c r="AN130" i="46"/>
  <c r="AN404" i="46"/>
  <c r="AN540" i="46"/>
  <c r="AN268" i="46"/>
  <c r="AN269" i="46" s="1"/>
  <c r="AI1652" i="79"/>
  <c r="H110" i="43" s="1"/>
  <c r="AL1583" i="79"/>
  <c r="AL1599" i="79" s="1"/>
  <c r="K102" i="43" s="1"/>
  <c r="AJ1549" i="79"/>
  <c r="AJ1565" i="79" s="1"/>
  <c r="I89" i="43" s="1"/>
  <c r="AN1355" i="79"/>
  <c r="AN1370" i="79" s="1"/>
  <c r="M86" i="43" s="1"/>
  <c r="AG1679" i="79"/>
  <c r="F114" i="43" s="1"/>
  <c r="AM1652" i="79"/>
  <c r="L110" i="43" s="1"/>
  <c r="AP1583" i="79"/>
  <c r="AP1599" i="79" s="1"/>
  <c r="O102" i="43" s="1"/>
  <c r="AN1549" i="79"/>
  <c r="AN1565" i="79" s="1"/>
  <c r="M89" i="43" s="1"/>
  <c r="AO1355" i="79"/>
  <c r="AO1370" i="79" s="1"/>
  <c r="N86" i="43" s="1"/>
  <c r="AK1679" i="79"/>
  <c r="J114" i="43" s="1"/>
  <c r="AQ1652" i="79"/>
  <c r="P110" i="43" s="1"/>
  <c r="AR1549" i="79"/>
  <c r="AR1565" i="79" s="1"/>
  <c r="Q89" i="43" s="1"/>
  <c r="AJ1355" i="79"/>
  <c r="AJ1370" i="79" s="1"/>
  <c r="I86" i="43" s="1"/>
  <c r="AR1355" i="79"/>
  <c r="AR1370" i="79" s="1"/>
  <c r="Q86" i="43" s="1"/>
  <c r="AE1609" i="79"/>
  <c r="AE1625" i="79" s="1"/>
  <c r="AF1355" i="79"/>
  <c r="AF1370" i="79" s="1"/>
  <c r="E86" i="43" s="1"/>
  <c r="AH1583" i="79"/>
  <c r="AH1599" i="79" s="1"/>
  <c r="G102" i="43" s="1"/>
  <c r="AF1549" i="79"/>
  <c r="AF1565" i="79" s="1"/>
  <c r="E89" i="43" s="1"/>
  <c r="AK1355" i="79"/>
  <c r="AK1370" i="79" s="1"/>
  <c r="J86" i="43" s="1"/>
  <c r="AG1355" i="79"/>
  <c r="AG1370" i="79" s="1"/>
  <c r="F86" i="43" s="1"/>
  <c r="AE1583" i="79"/>
  <c r="AE1599" i="79" s="1"/>
  <c r="AO1609" i="79"/>
  <c r="AO1625" i="79" s="1"/>
  <c r="N106" i="43" s="1"/>
  <c r="AG1549" i="79"/>
  <c r="AG1565" i="79" s="1"/>
  <c r="F89" i="43" s="1"/>
  <c r="AH1609" i="79"/>
  <c r="AH1625" i="79" s="1"/>
  <c r="G106" i="43" s="1"/>
  <c r="AI1355" i="79"/>
  <c r="AI1370" i="79" s="1"/>
  <c r="H86" i="43" s="1"/>
  <c r="AL1549" i="79"/>
  <c r="AL1565" i="79" s="1"/>
  <c r="K89" i="43" s="1"/>
  <c r="AQ1583" i="79"/>
  <c r="AQ1599" i="79" s="1"/>
  <c r="P102" i="43" s="1"/>
  <c r="AR1652" i="79"/>
  <c r="Q110" i="43" s="1"/>
  <c r="AM1609" i="79"/>
  <c r="AM1625" i="79" s="1"/>
  <c r="L106" i="43" s="1"/>
  <c r="AM1549" i="79"/>
  <c r="AM1565" i="79" s="1"/>
  <c r="L89" i="43" s="1"/>
  <c r="AN1583" i="79"/>
  <c r="AN1599" i="79" s="1"/>
  <c r="M102" i="43" s="1"/>
  <c r="AO1652" i="79"/>
  <c r="N110" i="43" s="1"/>
  <c r="AE1706" i="79"/>
  <c r="AR1609" i="79"/>
  <c r="AR1625" i="79" s="1"/>
  <c r="Q106" i="43" s="1"/>
  <c r="AP1355" i="79"/>
  <c r="AP1370" i="79" s="1"/>
  <c r="O86" i="43" s="1"/>
  <c r="AI1549" i="79"/>
  <c r="AI1565" i="79" s="1"/>
  <c r="H89" i="43" s="1"/>
  <c r="AK1652" i="79"/>
  <c r="J110" i="43" s="1"/>
  <c r="AQ1706" i="79"/>
  <c r="P118" i="43" s="1"/>
  <c r="AN1609" i="79"/>
  <c r="AN1625" i="79" s="1"/>
  <c r="M106" i="43" s="1"/>
  <c r="AE1679" i="79"/>
  <c r="AH1355" i="79"/>
  <c r="AH1370" i="79" s="1"/>
  <c r="G86" i="43" s="1"/>
  <c r="AK1549" i="79"/>
  <c r="AK1565" i="79" s="1"/>
  <c r="J89" i="43" s="1"/>
  <c r="AK1706" i="79"/>
  <c r="J118" i="43" s="1"/>
  <c r="AL1609" i="79"/>
  <c r="AL1625" i="79" s="1"/>
  <c r="K106" i="43" s="1"/>
  <c r="AM1355" i="79"/>
  <c r="AM1370" i="79" s="1"/>
  <c r="L86" i="43" s="1"/>
  <c r="AP1549" i="79"/>
  <c r="AP1565" i="79" s="1"/>
  <c r="O89" i="43" s="1"/>
  <c r="AF1652" i="79"/>
  <c r="E110" i="43" s="1"/>
  <c r="E111" i="43" s="1"/>
  <c r="AH1706" i="79"/>
  <c r="G118" i="43" s="1"/>
  <c r="AQ1609" i="79"/>
  <c r="AQ1625" i="79" s="1"/>
  <c r="P106" i="43" s="1"/>
  <c r="AQ1549" i="79"/>
  <c r="AQ1565" i="79" s="1"/>
  <c r="P89" i="43" s="1"/>
  <c r="AR1583" i="79"/>
  <c r="AR1599" i="79" s="1"/>
  <c r="Q102" i="43" s="1"/>
  <c r="AI1706" i="79"/>
  <c r="H118" i="43" s="1"/>
  <c r="AF1609" i="79"/>
  <c r="AF1625" i="79" s="1"/>
  <c r="E106" i="43" s="1"/>
  <c r="E107" i="43" s="1"/>
  <c r="AG1583" i="79"/>
  <c r="AG1599" i="79" s="1"/>
  <c r="F102" i="43" s="1"/>
  <c r="AN1706" i="79"/>
  <c r="M118" i="43" s="1"/>
  <c r="AG1609" i="79"/>
  <c r="AG1625" i="79" s="1"/>
  <c r="F106" i="43" s="1"/>
  <c r="AL1355" i="79"/>
  <c r="AL1370" i="79" s="1"/>
  <c r="K86" i="43" s="1"/>
  <c r="AO1549" i="79"/>
  <c r="AO1565" i="79" s="1"/>
  <c r="N89" i="43" s="1"/>
  <c r="AN1679" i="79"/>
  <c r="M114" i="43" s="1"/>
  <c r="AP1609" i="79"/>
  <c r="AP1625" i="79" s="1"/>
  <c r="O106" i="43" s="1"/>
  <c r="AQ1355" i="79"/>
  <c r="AQ1370" i="79" s="1"/>
  <c r="P86" i="43" s="1"/>
  <c r="AI1583" i="79"/>
  <c r="AI1599" i="79" s="1"/>
  <c r="H102" i="43" s="1"/>
  <c r="AE1549" i="79"/>
  <c r="AE1565" i="79" s="1"/>
  <c r="AF1583" i="79"/>
  <c r="AF1599" i="79" s="1"/>
  <c r="E102" i="43" s="1"/>
  <c r="E103" i="43" s="1"/>
  <c r="AM1706" i="79"/>
  <c r="L118" i="43" s="1"/>
  <c r="AJ1609" i="79"/>
  <c r="AJ1625" i="79" s="1"/>
  <c r="I106" i="43" s="1"/>
  <c r="AK1583" i="79"/>
  <c r="AK1599" i="79" s="1"/>
  <c r="J102" i="43" s="1"/>
  <c r="AQ1679" i="79"/>
  <c r="P114" i="43" s="1"/>
  <c r="AR1706" i="79"/>
  <c r="Q118" i="43" s="1"/>
  <c r="AK1609" i="79"/>
  <c r="AK1625" i="79" s="1"/>
  <c r="J106" i="43" s="1"/>
  <c r="AE1355" i="79"/>
  <c r="AE1370" i="79" s="1"/>
  <c r="AH1549" i="79"/>
  <c r="AH1565" i="79" s="1"/>
  <c r="G89" i="43" s="1"/>
  <c r="AM1583" i="79"/>
  <c r="AM1599" i="79" s="1"/>
  <c r="L102" i="43" s="1"/>
  <c r="AN1652" i="79"/>
  <c r="M110" i="43" s="1"/>
  <c r="AI1609" i="79"/>
  <c r="AI1625" i="79" s="1"/>
  <c r="H106" i="43" s="1"/>
  <c r="AJ1583" i="79"/>
  <c r="AJ1599" i="79" s="1"/>
  <c r="I102" i="43" s="1"/>
  <c r="AO1583" i="79"/>
  <c r="AO1599" i="79" s="1"/>
  <c r="N102" i="43" s="1"/>
  <c r="AF1706" i="79"/>
  <c r="E118" i="43" s="1"/>
  <c r="E119" i="43" s="1"/>
  <c r="AM130" i="46"/>
  <c r="AM404" i="46"/>
  <c r="AM540" i="46"/>
  <c r="AM268" i="46"/>
  <c r="AM269" i="46" s="1"/>
  <c r="AE576" i="79"/>
  <c r="AF576" i="79"/>
  <c r="AF386" i="79"/>
  <c r="AF196" i="79"/>
  <c r="AF1160" i="79"/>
  <c r="AE770" i="79"/>
  <c r="AE196" i="79"/>
  <c r="AF965" i="79"/>
  <c r="AE965" i="79"/>
  <c r="AE1160" i="79"/>
  <c r="AE386" i="79"/>
  <c r="AF770"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5" i="79"/>
  <c r="AL770" i="79"/>
  <c r="AN576" i="79"/>
  <c r="AR196" i="79"/>
  <c r="AU538" i="46"/>
  <c r="AO965" i="79"/>
  <c r="AP965" i="79"/>
  <c r="AL386" i="79"/>
  <c r="AR576" i="79"/>
  <c r="AL965" i="79"/>
  <c r="AP386" i="79"/>
  <c r="AN1160" i="79"/>
  <c r="AO1160" i="79"/>
  <c r="AY538" i="46"/>
  <c r="AO196" i="79"/>
  <c r="AQ386" i="79"/>
  <c r="AT538" i="46"/>
  <c r="AL576" i="79"/>
  <c r="AR386" i="79"/>
  <c r="AR770" i="79"/>
  <c r="AP576" i="79"/>
  <c r="AX538" i="46"/>
  <c r="AQ196" i="79"/>
  <c r="AM196" i="79"/>
  <c r="AM1160" i="79"/>
  <c r="AM576" i="79"/>
  <c r="AV538" i="46"/>
  <c r="AQ1160" i="79"/>
  <c r="AN196" i="79"/>
  <c r="AN965" i="79"/>
  <c r="AP1160" i="79"/>
  <c r="AL196" i="79"/>
  <c r="AL1160" i="79"/>
  <c r="AR965" i="79"/>
  <c r="AO386" i="79"/>
  <c r="AZ538" i="46"/>
  <c r="AQ770" i="79"/>
  <c r="AN386" i="79"/>
  <c r="AP196" i="79"/>
  <c r="AR1160" i="79"/>
  <c r="AN770" i="79"/>
  <c r="AW538" i="46"/>
  <c r="AQ576" i="79"/>
  <c r="AO576" i="79"/>
  <c r="AO770" i="79"/>
  <c r="AM965" i="79"/>
  <c r="AM538" i="46"/>
  <c r="AP538" i="46"/>
  <c r="AK1160" i="79"/>
  <c r="AJ386" i="79"/>
  <c r="AI576" i="79"/>
  <c r="AQ538" i="46"/>
  <c r="AH965" i="79"/>
  <c r="AG1160" i="79"/>
  <c r="AJ196" i="79"/>
  <c r="AK770" i="79"/>
  <c r="AO538" i="46"/>
  <c r="AS538" i="46"/>
  <c r="AI386" i="79"/>
  <c r="AH770" i="79"/>
  <c r="AI1160" i="79"/>
  <c r="AK386" i="79"/>
  <c r="AR538" i="46"/>
  <c r="AG576" i="79"/>
  <c r="AJ1160" i="79"/>
  <c r="AK965" i="79"/>
  <c r="AH386" i="79"/>
  <c r="AH1160" i="79"/>
  <c r="AG770" i="79"/>
  <c r="AJ576" i="79"/>
  <c r="AK576" i="79"/>
  <c r="AN538" i="46"/>
  <c r="AI965" i="79"/>
  <c r="AH576" i="79"/>
  <c r="AG196" i="79"/>
  <c r="AJ965" i="79"/>
  <c r="AI196" i="79"/>
  <c r="AK196" i="79"/>
  <c r="AJ770" i="79"/>
  <c r="AG386" i="79"/>
  <c r="AG965"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R86"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80" i="79"/>
  <c r="AE773" i="79"/>
  <c r="AE1174" i="79"/>
  <c r="AQ587" i="79"/>
  <c r="P74" i="43" s="1"/>
  <c r="AM546" i="46"/>
  <c r="D65" i="43" s="1"/>
  <c r="AR546" i="46"/>
  <c r="I65" i="43" s="1"/>
  <c r="AM542" i="46"/>
  <c r="AM541" i="46"/>
  <c r="AM543" i="46"/>
  <c r="AM544" i="46"/>
  <c r="AO546" i="46"/>
  <c r="F65" i="43" s="1"/>
  <c r="AO587" i="79"/>
  <c r="N74" i="43" s="1"/>
  <c r="AM396" i="79"/>
  <c r="L71" i="43" s="1"/>
  <c r="AN978" i="79"/>
  <c r="M80" i="43" s="1"/>
  <c r="AP978" i="79"/>
  <c r="O80" i="43" s="1"/>
  <c r="AO978" i="79"/>
  <c r="N80" i="43" s="1"/>
  <c r="AF978" i="79"/>
  <c r="E80" i="43" s="1"/>
  <c r="AQ978" i="79"/>
  <c r="P80" i="43" s="1"/>
  <c r="AK978" i="79"/>
  <c r="J80" i="43" s="1"/>
  <c r="AI978" i="79"/>
  <c r="H80" i="43" s="1"/>
  <c r="AG978" i="79"/>
  <c r="F80" i="43" s="1"/>
  <c r="AH978" i="79"/>
  <c r="G80" i="43" s="1"/>
  <c r="AM978" i="79"/>
  <c r="L80" i="43" s="1"/>
  <c r="AE587" i="79"/>
  <c r="AP1174" i="79"/>
  <c r="AR1174" i="79"/>
  <c r="AQ1174" i="79"/>
  <c r="AN1174" i="79"/>
  <c r="AI1174" i="79"/>
  <c r="AK1174" i="79"/>
  <c r="AH1174" i="79"/>
  <c r="AJ1174"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1"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AS1363" i="79"/>
  <c r="AS1369" i="79" s="1"/>
  <c r="AS1371" i="79" s="1"/>
  <c r="AG1369" i="79"/>
  <c r="F85" i="43" s="1"/>
  <c r="AG1671" i="79"/>
  <c r="AM1564" i="79"/>
  <c r="L88" i="43" s="1"/>
  <c r="AL1369" i="79"/>
  <c r="K85" i="43" s="1"/>
  <c r="AH1369" i="79"/>
  <c r="G85" i="43" s="1"/>
  <c r="AN1369" i="79"/>
  <c r="M85" i="43" s="1"/>
  <c r="AP1564" i="79"/>
  <c r="O88" i="43" s="1"/>
  <c r="AR1369" i="79"/>
  <c r="Q85" i="43" s="1"/>
  <c r="AO1369" i="79"/>
  <c r="N85" i="43" s="1"/>
  <c r="AI1369" i="79"/>
  <c r="H85" i="43" s="1"/>
  <c r="AS1557" i="79"/>
  <c r="AS1564" i="79" s="1"/>
  <c r="AS1566" i="79" s="1"/>
  <c r="AG1564" i="79"/>
  <c r="F88" i="43" s="1"/>
  <c r="AG1598" i="79"/>
  <c r="F101" i="43" s="1"/>
  <c r="F103" i="43" s="1"/>
  <c r="AM1369" i="79"/>
  <c r="L85" i="43" s="1"/>
  <c r="AL1564" i="79"/>
  <c r="K88" i="43" s="1"/>
  <c r="AQ1564" i="79"/>
  <c r="P88" i="43" s="1"/>
  <c r="AH1564" i="79"/>
  <c r="G88" i="43" s="1"/>
  <c r="AJ1369" i="79"/>
  <c r="I85" i="43" s="1"/>
  <c r="AK1369" i="79"/>
  <c r="J85" i="43" s="1"/>
  <c r="AR1564" i="79"/>
  <c r="Q88" i="43" s="1"/>
  <c r="AQ1369" i="79"/>
  <c r="P85" i="43" s="1"/>
  <c r="AN1564" i="79"/>
  <c r="M88" i="43" s="1"/>
  <c r="AJ1564" i="79"/>
  <c r="I88" i="43" s="1"/>
  <c r="AK1564" i="79"/>
  <c r="J88" i="43" s="1"/>
  <c r="AS1168" i="79"/>
  <c r="AE969" i="79"/>
  <c r="AE968" i="79"/>
  <c r="AE971"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40" i="43" s="1"/>
  <c r="AE581" i="79"/>
  <c r="AM545" i="46"/>
  <c r="V21" i="47"/>
  <c r="BA269" i="46"/>
  <c r="AF1174"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8" i="79"/>
  <c r="Q19" i="47"/>
  <c r="Q24" i="47"/>
  <c r="AJ205" i="79"/>
  <c r="I68" i="43" s="1"/>
  <c r="AW545" i="46"/>
  <c r="N64" i="43" s="1"/>
  <c r="AV545" i="46"/>
  <c r="M64" i="43" s="1"/>
  <c r="Q26" i="47"/>
  <c r="AQ205" i="79"/>
  <c r="P68" i="43" s="1"/>
  <c r="AE970"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3" i="79"/>
  <c r="AS1166" i="79"/>
  <c r="AY409" i="46"/>
  <c r="P62" i="43" s="1"/>
  <c r="AR205" i="79"/>
  <c r="Q68" i="43" s="1"/>
  <c r="AL205" i="79"/>
  <c r="K68" i="43" s="1"/>
  <c r="AL978" i="79"/>
  <c r="K80" i="43" s="1"/>
  <c r="AR978" i="79"/>
  <c r="Q80" i="43" s="1"/>
  <c r="AE582" i="79"/>
  <c r="AO396" i="79"/>
  <c r="N71" i="43" s="1"/>
  <c r="AE392" i="79"/>
  <c r="AM1174" i="79"/>
  <c r="AQ782" i="79"/>
  <c r="AM782" i="79"/>
  <c r="AJ978" i="79"/>
  <c r="I80" i="43" s="1"/>
  <c r="AE390" i="79"/>
  <c r="AE389" i="79"/>
  <c r="AG1174" i="79"/>
  <c r="AJ782" i="79"/>
  <c r="AO1174" i="79"/>
  <c r="AL1174"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6" i="47"/>
  <c r="S34" i="47"/>
  <c r="S33"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7" i="47" l="1"/>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82" i="79"/>
  <c r="R88" i="43"/>
  <c r="R85" i="43"/>
  <c r="AS1174" i="79"/>
  <c r="L140" i="43" s="1"/>
  <c r="AG1678" i="79"/>
  <c r="F113" i="43" s="1"/>
  <c r="F115" i="43" s="1"/>
  <c r="AS780" i="79"/>
  <c r="AG1705" i="79"/>
  <c r="F117" i="43" s="1"/>
  <c r="F119" i="43" s="1"/>
  <c r="AH1644" i="79"/>
  <c r="AH1591" i="79"/>
  <c r="AH1617" i="79"/>
  <c r="AS587" i="79"/>
  <c r="AS976" i="79"/>
  <c r="AS978" i="79"/>
  <c r="K140" i="43" s="1"/>
  <c r="AE395" i="79"/>
  <c r="D70" i="43" s="1"/>
  <c r="K83" i="43"/>
  <c r="N83" i="43"/>
  <c r="I77" i="43"/>
  <c r="F83" i="43"/>
  <c r="P77" i="43"/>
  <c r="E83" i="43"/>
  <c r="N77" i="43"/>
  <c r="L83" i="43"/>
  <c r="L77" i="43"/>
  <c r="AS1165" i="79"/>
  <c r="AS1164" i="79"/>
  <c r="AS1163" i="79"/>
  <c r="AS390" i="79"/>
  <c r="S56" i="47"/>
  <c r="P39" i="47"/>
  <c r="R55" i="43"/>
  <c r="M45" i="47"/>
  <c r="V39" i="47"/>
  <c r="R30" i="47"/>
  <c r="N51" i="47"/>
  <c r="AF781"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5" i="79"/>
  <c r="AS779" i="79"/>
  <c r="AS774" i="79"/>
  <c r="AS773" i="79"/>
  <c r="AS969" i="79"/>
  <c r="AS201" i="79"/>
  <c r="BA406" i="46"/>
  <c r="BA133" i="46"/>
  <c r="AS971" i="79"/>
  <c r="AS778" i="79"/>
  <c r="AS776" i="79"/>
  <c r="AS777" i="79"/>
  <c r="AS202" i="79"/>
  <c r="AS203" i="79"/>
  <c r="AS580" i="79"/>
  <c r="D80" i="43"/>
  <c r="R80" i="43" s="1"/>
  <c r="AS972" i="79"/>
  <c r="AS394" i="79"/>
  <c r="AS582" i="79"/>
  <c r="R74" i="43"/>
  <c r="BA409" i="46"/>
  <c r="E140" i="43" s="1"/>
  <c r="AS579" i="79"/>
  <c r="AS974" i="79"/>
  <c r="AS396" i="79"/>
  <c r="H140" i="43" s="1"/>
  <c r="AS583" i="79"/>
  <c r="AY408" i="46"/>
  <c r="P61" i="43" s="1"/>
  <c r="AS393" i="79"/>
  <c r="AS392" i="79"/>
  <c r="AS584" i="79"/>
  <c r="AS968" i="79"/>
  <c r="AS970" i="79"/>
  <c r="AS973" i="79"/>
  <c r="AS975"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7"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7" i="79"/>
  <c r="I129" i="43"/>
  <c r="P53" i="47"/>
  <c r="P36" i="47"/>
  <c r="P31" i="47"/>
  <c r="H131" i="43"/>
  <c r="AM977" i="79"/>
  <c r="AO395" i="79"/>
  <c r="N70" i="43" s="1"/>
  <c r="I134" i="43"/>
  <c r="L130" i="43"/>
  <c r="R62" i="43"/>
  <c r="P46" i="47"/>
  <c r="P52" i="47"/>
  <c r="P41" i="47"/>
  <c r="J132" i="43"/>
  <c r="L131" i="43"/>
  <c r="K129" i="43"/>
  <c r="P45" i="47"/>
  <c r="P49" i="47"/>
  <c r="L138" i="43"/>
  <c r="M138" i="43" s="1"/>
  <c r="I130" i="43"/>
  <c r="AK395" i="79"/>
  <c r="J70" i="43" s="1"/>
  <c r="AF586" i="79"/>
  <c r="E73" i="43" s="1"/>
  <c r="AN977" i="79"/>
  <c r="K135" i="43"/>
  <c r="AJ781" i="79"/>
  <c r="I76" i="43" s="1"/>
  <c r="J129" i="43"/>
  <c r="AK977" i="79"/>
  <c r="AQ781" i="79"/>
  <c r="P76" i="43" s="1"/>
  <c r="L129" i="43"/>
  <c r="G133" i="43"/>
  <c r="AI977" i="79"/>
  <c r="J130" i="43"/>
  <c r="L133" i="43"/>
  <c r="AR781" i="79"/>
  <c r="Q76" i="43" s="1"/>
  <c r="AL781" i="79"/>
  <c r="K76" i="43" s="1"/>
  <c r="AJ977" i="79"/>
  <c r="J131" i="43"/>
  <c r="I132" i="43"/>
  <c r="AI781" i="79"/>
  <c r="H76" i="43" s="1"/>
  <c r="K136" i="43"/>
  <c r="AO781" i="79"/>
  <c r="N76" i="43" s="1"/>
  <c r="AG781" i="79"/>
  <c r="F76" i="43" s="1"/>
  <c r="I133" i="43"/>
  <c r="K132" i="43"/>
  <c r="L135" i="43"/>
  <c r="AP977" i="79"/>
  <c r="K134" i="43"/>
  <c r="AK781" i="79"/>
  <c r="J76" i="43" s="1"/>
  <c r="AF977" i="79"/>
  <c r="AR977" i="79"/>
  <c r="L137" i="43"/>
  <c r="AG977" i="79"/>
  <c r="AO977" i="79"/>
  <c r="AH977" i="79"/>
  <c r="AP781" i="79"/>
  <c r="O76" i="43" s="1"/>
  <c r="AN781" i="79"/>
  <c r="M76" i="43" s="1"/>
  <c r="AQ977" i="79"/>
  <c r="AM781" i="79"/>
  <c r="L76" i="43" s="1"/>
  <c r="AH781"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7" i="79"/>
  <c r="AS979" i="79" s="1"/>
  <c r="AS586" i="79"/>
  <c r="AS588" i="79" s="1"/>
  <c r="AS1173" i="79"/>
  <c r="AS1175" i="79" s="1"/>
  <c r="AS781" i="79"/>
  <c r="AS783" i="79" s="1"/>
  <c r="AH1598" i="79"/>
  <c r="G101" i="43" s="1"/>
  <c r="G103" i="43" s="1"/>
  <c r="AO1173"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4" i="47" l="1"/>
  <c r="S143" i="47"/>
  <c r="S168" i="47"/>
  <c r="S191" i="47"/>
  <c r="S188" i="47"/>
  <c r="S165" i="47"/>
  <c r="S182" i="47"/>
  <c r="S190" i="47"/>
  <c r="S166" i="47"/>
  <c r="S169" i="47"/>
  <c r="S170" i="47"/>
  <c r="T146" i="47"/>
  <c r="M141" i="47"/>
  <c r="S180" i="47"/>
  <c r="S186" i="47"/>
  <c r="S187" i="47"/>
  <c r="L137" i="47"/>
  <c r="S185" i="47"/>
  <c r="S171" i="47"/>
  <c r="S189" i="47"/>
  <c r="S181" i="47"/>
  <c r="S167" i="47"/>
  <c r="S175" i="47"/>
  <c r="S176" i="47"/>
  <c r="S173" i="47"/>
  <c r="S172" i="47"/>
  <c r="S174" i="47"/>
  <c r="S183"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F82" i="43" s="1"/>
  <c r="K188" i="47" s="1"/>
  <c r="AP1173" i="79"/>
  <c r="O82" i="43" s="1"/>
  <c r="T185" i="47" s="1"/>
  <c r="K142" i="47"/>
  <c r="K139" i="47"/>
  <c r="K144" i="47"/>
  <c r="K138" i="47"/>
  <c r="AE1173" i="79"/>
  <c r="D82" i="43" s="1"/>
  <c r="I173" i="47" s="1"/>
  <c r="E82" i="43"/>
  <c r="J168" i="47" s="1"/>
  <c r="AJ1173" i="79"/>
  <c r="I82" i="43" s="1"/>
  <c r="N180" i="47" s="1"/>
  <c r="S157" i="47"/>
  <c r="S152" i="47"/>
  <c r="AQ1173" i="79"/>
  <c r="P82" i="43" s="1"/>
  <c r="U165" i="47" s="1"/>
  <c r="AL1173" i="79"/>
  <c r="K82" i="43" s="1"/>
  <c r="P166" i="47" s="1"/>
  <c r="AK1173"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G82" i="43" s="1"/>
  <c r="L189" i="47" s="1"/>
  <c r="T136" i="47"/>
  <c r="T143" i="47"/>
  <c r="T135" i="47"/>
  <c r="L139" i="47"/>
  <c r="L142" i="47"/>
  <c r="L136" i="47"/>
  <c r="AM1173" i="79"/>
  <c r="L82" i="43" s="1"/>
  <c r="Q174" i="47" s="1"/>
  <c r="T145" i="47"/>
  <c r="S158" i="47"/>
  <c r="L146" i="47"/>
  <c r="S151" i="47"/>
  <c r="T141" i="47"/>
  <c r="T139" i="47"/>
  <c r="S159" i="47"/>
  <c r="L145" i="47"/>
  <c r="O139" i="47"/>
  <c r="S155" i="47"/>
  <c r="S160" i="47"/>
  <c r="AR1173" i="79"/>
  <c r="Q82" i="43" s="1"/>
  <c r="V186" i="47" s="1"/>
  <c r="AN1173" i="79"/>
  <c r="M82" i="43" s="1"/>
  <c r="R17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H82" i="43" s="1"/>
  <c r="M171"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76" i="47" l="1"/>
  <c r="N165" i="47"/>
  <c r="V167" i="47"/>
  <c r="Q184" i="47"/>
  <c r="V172" i="47"/>
  <c r="O174" i="47"/>
  <c r="R184" i="47"/>
  <c r="U182" i="47"/>
  <c r="O169" i="47"/>
  <c r="L165" i="47"/>
  <c r="V190" i="47"/>
  <c r="R189" i="47"/>
  <c r="Q166" i="47"/>
  <c r="N169" i="47"/>
  <c r="K175" i="47"/>
  <c r="U174" i="47"/>
  <c r="L167" i="47"/>
  <c r="R186" i="47"/>
  <c r="J165" i="47"/>
  <c r="Q176" i="47"/>
  <c r="Q169" i="47"/>
  <c r="U173" i="47"/>
  <c r="V166" i="47"/>
  <c r="N182" i="47"/>
  <c r="J172" i="47"/>
  <c r="L181" i="47"/>
  <c r="P183" i="47"/>
  <c r="J174" i="47"/>
  <c r="J181" i="47"/>
  <c r="O166" i="47"/>
  <c r="U191" i="47"/>
  <c r="P167" i="47"/>
  <c r="N168" i="47"/>
  <c r="N181" i="47"/>
  <c r="R181" i="47"/>
  <c r="P190" i="47"/>
  <c r="J190" i="47"/>
  <c r="O191" i="47"/>
  <c r="U166" i="47"/>
  <c r="Q181" i="47"/>
  <c r="R185" i="47"/>
  <c r="U189" i="47"/>
  <c r="J184" i="47"/>
  <c r="O176" i="47"/>
  <c r="O187" i="47"/>
  <c r="P191" i="47"/>
  <c r="J171" i="47"/>
  <c r="U184" i="47"/>
  <c r="V183" i="47"/>
  <c r="O190" i="47"/>
  <c r="M188" i="47"/>
  <c r="I165" i="47"/>
  <c r="E39" i="43"/>
  <c r="R172" i="47"/>
  <c r="R182" i="47"/>
  <c r="E33" i="43"/>
  <c r="L173" i="47"/>
  <c r="L185" i="47"/>
  <c r="L191" i="47"/>
  <c r="L175" i="47"/>
  <c r="L166" i="47"/>
  <c r="E41" i="43"/>
  <c r="T165" i="47"/>
  <c r="T180" i="47"/>
  <c r="T183" i="47"/>
  <c r="T190" i="47"/>
  <c r="T175" i="47"/>
  <c r="T173" i="47"/>
  <c r="T171" i="47"/>
  <c r="T176" i="47"/>
  <c r="R167" i="47"/>
  <c r="M168" i="47"/>
  <c r="U171" i="47"/>
  <c r="P169" i="47"/>
  <c r="U172" i="47"/>
  <c r="V170" i="47"/>
  <c r="K184" i="47"/>
  <c r="K185" i="47"/>
  <c r="L169" i="47"/>
  <c r="T181" i="47"/>
  <c r="K191" i="47"/>
  <c r="M182" i="47"/>
  <c r="V165" i="47"/>
  <c r="I189" i="47"/>
  <c r="N187" i="47"/>
  <c r="I172" i="47"/>
  <c r="O182" i="47"/>
  <c r="R168" i="47"/>
  <c r="R171" i="47"/>
  <c r="U169" i="47"/>
  <c r="K173" i="47"/>
  <c r="P165" i="47"/>
  <c r="U168" i="47"/>
  <c r="U180" i="47"/>
  <c r="L183" i="47"/>
  <c r="J183" i="47"/>
  <c r="O189" i="47"/>
  <c r="I182" i="47"/>
  <c r="M170" i="47"/>
  <c r="J175" i="47"/>
  <c r="V187" i="47"/>
  <c r="N175" i="47"/>
  <c r="V171" i="47"/>
  <c r="L174" i="47"/>
  <c r="L186" i="47"/>
  <c r="R191" i="47"/>
  <c r="O185" i="47"/>
  <c r="R180" i="47"/>
  <c r="J186" i="47"/>
  <c r="P168" i="47"/>
  <c r="V168" i="47"/>
  <c r="U188" i="47"/>
  <c r="Q191" i="47"/>
  <c r="L182" i="47"/>
  <c r="Q180" i="47"/>
  <c r="Q172" i="47"/>
  <c r="Q173" i="47"/>
  <c r="M165" i="47"/>
  <c r="I183" i="47"/>
  <c r="M167" i="47"/>
  <c r="U181" i="47"/>
  <c r="E34" i="43"/>
  <c r="M173" i="47"/>
  <c r="M185" i="47"/>
  <c r="M180" i="47"/>
  <c r="M190" i="47"/>
  <c r="E30" i="43"/>
  <c r="I184" i="47"/>
  <c r="I191" i="47"/>
  <c r="I170" i="47"/>
  <c r="I187" i="47"/>
  <c r="I166" i="47"/>
  <c r="I190" i="47"/>
  <c r="M187" i="47"/>
  <c r="I174" i="47"/>
  <c r="M175" i="47"/>
  <c r="M191" i="47"/>
  <c r="E43" i="43"/>
  <c r="V180" i="47"/>
  <c r="V189" i="47"/>
  <c r="V191" i="47"/>
  <c r="V185" i="47"/>
  <c r="V176" i="47"/>
  <c r="V173" i="47"/>
  <c r="V182" i="47"/>
  <c r="V174" i="47"/>
  <c r="V184" i="47"/>
  <c r="E38" i="43"/>
  <c r="Q175" i="47"/>
  <c r="Q183" i="47"/>
  <c r="Q189" i="47"/>
  <c r="Q190" i="47"/>
  <c r="Q171" i="47"/>
  <c r="Q187" i="47"/>
  <c r="Q182" i="47"/>
  <c r="Q185" i="47"/>
  <c r="E37" i="43"/>
  <c r="P171" i="47"/>
  <c r="P187" i="47"/>
  <c r="P189" i="47"/>
  <c r="P180" i="47"/>
  <c r="P172" i="47"/>
  <c r="P173" i="47"/>
  <c r="P182" i="47"/>
  <c r="E35" i="43"/>
  <c r="N186" i="47"/>
  <c r="N167" i="47"/>
  <c r="N166" i="47"/>
  <c r="N173" i="47"/>
  <c r="E32" i="43"/>
  <c r="K183" i="47"/>
  <c r="K171" i="47"/>
  <c r="K181" i="47"/>
  <c r="K172" i="47"/>
  <c r="K169" i="47"/>
  <c r="K186" i="47"/>
  <c r="K190" i="47"/>
  <c r="R190" i="47"/>
  <c r="R183" i="47"/>
  <c r="P185" i="47"/>
  <c r="P181" i="47"/>
  <c r="I181" i="47"/>
  <c r="N184" i="47"/>
  <c r="O180" i="47"/>
  <c r="K165" i="47"/>
  <c r="L190" i="47"/>
  <c r="L168" i="47"/>
  <c r="T184" i="47"/>
  <c r="Q188" i="47"/>
  <c r="N174" i="47"/>
  <c r="I185" i="47"/>
  <c r="O167" i="47"/>
  <c r="O165" i="47"/>
  <c r="O171" i="47"/>
  <c r="R187" i="47"/>
  <c r="I167" i="47"/>
  <c r="N176" i="47"/>
  <c r="N189" i="47"/>
  <c r="P170" i="47"/>
  <c r="U185" i="47"/>
  <c r="Q186" i="47"/>
  <c r="V188" i="47"/>
  <c r="L184" i="47"/>
  <c r="T186" i="47"/>
  <c r="L188" i="47"/>
  <c r="L171" i="47"/>
  <c r="J180" i="47"/>
  <c r="O184" i="47"/>
  <c r="I171" i="47"/>
  <c r="K187" i="47"/>
  <c r="O175" i="47"/>
  <c r="L180" i="47"/>
  <c r="U187" i="47"/>
  <c r="O186" i="47"/>
  <c r="R170" i="47"/>
  <c r="V169" i="47"/>
  <c r="Q170" i="47"/>
  <c r="P175" i="47"/>
  <c r="P188" i="47"/>
  <c r="K176" i="47"/>
  <c r="T166" i="47"/>
  <c r="N171" i="47"/>
  <c r="K182" i="47"/>
  <c r="T170" i="47"/>
  <c r="N170" i="47"/>
  <c r="V181" i="47"/>
  <c r="M186" i="47"/>
  <c r="K174" i="47"/>
  <c r="L172" i="47"/>
  <c r="I169" i="47"/>
  <c r="M189" i="47"/>
  <c r="T174" i="47"/>
  <c r="R188" i="47"/>
  <c r="V175" i="47"/>
  <c r="O181" i="47"/>
  <c r="M181" i="47"/>
  <c r="M174" i="47"/>
  <c r="M176" i="47"/>
  <c r="I168" i="47"/>
  <c r="I180" i="47"/>
  <c r="M183" i="47"/>
  <c r="E42" i="43"/>
  <c r="U183" i="47"/>
  <c r="U176" i="47"/>
  <c r="E31" i="43"/>
  <c r="J166" i="47"/>
  <c r="J185" i="47"/>
  <c r="J188" i="47"/>
  <c r="J170" i="47"/>
  <c r="J173" i="47"/>
  <c r="R166" i="47"/>
  <c r="I176" i="47"/>
  <c r="P176" i="47"/>
  <c r="U186" i="47"/>
  <c r="N188" i="47"/>
  <c r="M166" i="47"/>
  <c r="J167" i="47"/>
  <c r="O183" i="47"/>
  <c r="I186" i="47"/>
  <c r="T167" i="47"/>
  <c r="T169" i="47"/>
  <c r="K167" i="47"/>
  <c r="N190" i="47"/>
  <c r="N172" i="47"/>
  <c r="T188" i="47"/>
  <c r="O170" i="47"/>
  <c r="R173" i="47"/>
  <c r="O173" i="47"/>
  <c r="O168" i="47"/>
  <c r="R175" i="47"/>
  <c r="N183" i="47"/>
  <c r="J187" i="47"/>
  <c r="N191" i="47"/>
  <c r="P174" i="47"/>
  <c r="N185" i="47"/>
  <c r="T189" i="47"/>
  <c r="K168" i="47"/>
  <c r="L187" i="47"/>
  <c r="Q165" i="47"/>
  <c r="T182" i="47"/>
  <c r="T168" i="47"/>
  <c r="M184" i="47"/>
  <c r="I188" i="47"/>
  <c r="Q167" i="47"/>
  <c r="J191" i="47"/>
  <c r="L176" i="47"/>
  <c r="R169" i="47"/>
  <c r="U167" i="47"/>
  <c r="K170" i="47"/>
  <c r="R165" i="47"/>
  <c r="J182" i="47"/>
  <c r="K189" i="47"/>
  <c r="P184" i="47"/>
  <c r="U170" i="47"/>
  <c r="U175" i="47"/>
  <c r="T172" i="47"/>
  <c r="J169" i="47"/>
  <c r="O188" i="47"/>
  <c r="I175" i="47"/>
  <c r="J189" i="47"/>
  <c r="O172" i="47"/>
  <c r="K166" i="47"/>
  <c r="L170" i="47"/>
  <c r="T191" i="47"/>
  <c r="Q168" i="47"/>
  <c r="M169" i="47"/>
  <c r="M172" i="47"/>
  <c r="T187" i="47"/>
  <c r="U190" i="47"/>
  <c r="J176" i="47"/>
  <c r="K180" i="47"/>
  <c r="P186" i="47"/>
  <c r="R113" i="43"/>
  <c r="R115" i="43" s="1"/>
  <c r="G115" i="43"/>
  <c r="R105" i="43"/>
  <c r="R107" i="43" s="1"/>
  <c r="G107" i="43"/>
  <c r="R117" i="43"/>
  <c r="R119" i="43" s="1"/>
  <c r="G119" i="43"/>
  <c r="R109" i="43"/>
  <c r="AS1651" i="79"/>
  <c r="AS1653"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R92" i="43" s="1"/>
  <c r="G142" i="43"/>
  <c r="W104" i="47"/>
  <c r="W117" i="47" s="1"/>
  <c r="H141" i="43"/>
  <c r="H142" i="43" s="1"/>
  <c r="G32" i="43" l="1"/>
  <c r="G44" i="43" s="1"/>
  <c r="H21" i="43"/>
  <c r="H22" i="43" s="1"/>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<sst xmlns="http://schemas.openxmlformats.org/spreadsheetml/2006/main" count="5614" uniqueCount="1115">
  <si>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</si>
  <si>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</si>
  <si>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</si>
  <si>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</si>
  <si>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</si>
  <si>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</si>
  <si>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</si>
  <si>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</si>
  <si>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</si>
  <si>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</si>
  <si>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</si>
  <si>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</si>
  <si>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</si>
  <si>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</si>
  <si>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</si>
  <si>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</si>
  <si>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</si>
  <si>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</si>
  <si>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</si>
  <si>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</si>
  <si>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</si>
  <si>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</si>
  <si>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</si>
  <si>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</si>
  <si>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</si>
  <si>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</si>
  <si>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</si>
  <si>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</si>
  <si>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</si>
  <si>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</si>
  <si>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</si>
  <si>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</si>
  <si>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</si>
  <si>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</si>
  <si>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</si>
  <si>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</si>
  <si>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</si>
  <si>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</si>
  <si>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</si>
  <si>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</si>
  <si>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</si>
  <si>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</si>
  <si>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</si>
  <si>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</si>
  <si>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</si>
  <si>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</si>
  <si>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</si>
  <si>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</si>
  <si>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</si>
  <si>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</si>
  <si>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</si>
  <si>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</si>
  <si>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</si>
  <si>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</si>
  <si>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</si>
  <si>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</si>
  <si>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</si>
  <si>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</si>
  <si>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</si>
  <si>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</si>
  <si>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</si>
  <si>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</si>
  <si>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</si>
  <si>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</si>
  <si>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</si>
  <si>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</si>
  <si>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</si>
  <si>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</si>
  <si>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</si>
  <si>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</si>
  <si>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</si>
  <si>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</si>
  <si>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</si>
  <si>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</si>
  <si>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</si>
  <si>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</si>
  <si>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</si>
  <si>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</si>
  <si>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</si>
  <si>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</si>
  <si>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</si>
  <si>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</si>
  <si>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</si>
  <si>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</si>
  <si>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</si>
  <si>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</si>
  <si>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</si>
  <si>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</si>
  <si>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</si>
  <si>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</si>
  <si>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</si>
  <si>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</si>
  <si>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</si>
  <si>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</si>
  <si>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</si>
  <si>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</si>
  <si>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</si>
  <si>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</si>
  <si>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</si>
  <si>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</si>
  <si>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</si>
  <si>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</si>
  <si>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</si>
  <si>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</si>
  <si>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</si>
  <si>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</si>
  <si>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</si>
  <si>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</si>
  <si>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</si>
  <si>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</si>
  <si>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</si>
  <si>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</si>
  <si>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</si>
  <si>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</si>
  <si>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</si>
  <si>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</si>
  <si>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</si>
  <si>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</si>
  <si>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</si>
  <si>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</si>
  <si>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</si>
  <si>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</si>
  <si>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</si>
  <si>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</si>
  <si>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</si>
  <si>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</si>
  <si>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</si>
  <si>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</si>
  <si>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</si>
  <si>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</si>
  <si>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</si>
  <si>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</si>
  <si>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</si>
  <si>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</si>
  <si>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</si>
  <si>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</si>
  <si>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</si>
  <si>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</si>
  <si>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</si>
  <si>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</si>
  <si>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</si>
  <si>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</si>
  <si>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</si>
  <si>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</si>
  <si>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</si>
  <si>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</si>
  <si>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</si>
  <si>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</si>
  <si>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</si>
  <si>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</si>
  <si>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</si>
  <si>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</si>
  <si>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</si>
  <si>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</si>
  <si>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</si>
  <si>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</si>
  <si>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</si>
  <si>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</si>
  <si>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</si>
  <si>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</si>
  <si>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</si>
  <si>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</si>
  <si>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</si>
  <si>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</si>
  <si>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</si>
  <si>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</si>
  <si>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</si>
  <si>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</si>
  <si>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</si>
  <si>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</si>
  <si>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</si>
  <si>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</si>
  <si>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</si>
  <si>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</si>
  <si>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</si>
  <si>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</si>
  <si>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</si>
  <si>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</si>
  <si>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</si>
  <si>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</si>
  <si>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</si>
  <si>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</si>
  <si>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</si>
  <si>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</si>
  <si>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</si>
  <si>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</si>
  <si>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</si>
  <si>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</si>
  <si>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</si>
  <si>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</si>
  <si>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</si>
  <si>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</si>
  <si>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</si>
  <si>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</si>
  <si>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</si>
  <si>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</si>
  <si>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</si>
  <si>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</si>
  <si>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</si>
  <si>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</si>
  <si>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</si>
  <si>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</si>
  <si>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</si>
  <si>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</si>
  <si>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</si>
  <si>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</si>
  <si>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</si>
  <si>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</si>
  <si>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</si>
  <si>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</si>
  <si>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</si>
  <si>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</si>
  <si>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</si>
  <si>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</si>
  <si>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</si>
  <si>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</si>
  <si>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</si>
  <si>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</si>
  <si>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</si>
  <si>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</si>
  <si>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</si>
  <si>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</si>
  <si>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</si>
  <si>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</si>
  <si>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</si>
  <si>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</si>
  <si>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</si>
  <si>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</si>
  <si>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</si>
  <si>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</si>
  <si>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</si>
  <si>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</si>
  <si>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</si>
  <si>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</si>
  <si>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</si>
  <si>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</si>
  <si>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</si>
  <si>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</si>
  <si>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</si>
  <si>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</si>
  <si>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</si>
  <si>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</si>
  <si>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</si>
  <si>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</si>
  <si>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</si>
  <si>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</si>
  <si>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</si>
  <si>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</si>
  <si>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</si>
  <si>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</si>
  <si>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</si>
  <si>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</si>
  <si>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</si>
  <si>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</si>
  <si>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</si>
  <si>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</si>
  <si>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</si>
  <si>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</si>
  <si>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</si>
  <si>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</si>
  <si>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</si>
  <si>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</si>
  <si>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</si>
  <si>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</si>
  <si>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</si>
  <si>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</si>
  <si>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</si>
  <si>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</si>
  <si>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</si>
  <si>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</si>
  <si>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</si>
  <si>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</si>
  <si>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</si>
  <si>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</si>
  <si>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</si>
  <si>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</si>
  <si>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</si>
  <si>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</si>
  <si>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</si>
  <si>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</si>
  <si>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</si>
  <si>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</si>
  <si>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</si>
  <si>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</si>
  <si>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</si>
  <si>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</si>
  <si>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</si>
  <si>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</si>
  <si>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</si>
  <si>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</si>
  <si>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</si>
  <si>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</si>
  <si>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</si>
  <si>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</si>
  <si>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</si>
  <si>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</si>
  <si>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</si>
  <si>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</si>
  <si>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</si>
  <si>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</si>
  <si>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</si>
  <si>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</si>
  <si>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</si>
  <si>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</si>
  <si>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</si>
  <si>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</si>
  <si>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</si>
  <si>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</si>
  <si>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</si>
  <si>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</si>
  <si>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</si>
  <si>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</si>
  <si>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</si>
  <si>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</si>
  <si>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</si>
  <si>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</si>
  <si>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</si>
  <si>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</si>
  <si>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</si>
  <si>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</si>
  <si>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</si>
  <si>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</si>
  <si>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</si>
  <si>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</si>
  <si>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</si>
  <si>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</si>
  <si>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</si>
  <si>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</si>
  <si>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</si>
  <si>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</si>
  <si>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</si>
  <si>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</si>
  <si>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</si>
  <si>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</si>
  <si>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</si>
  <si>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</si>
  <si>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</si>
  <si>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</si>
  <si>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</si>
  <si>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</si>
  <si>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</si>
  <si>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</si>
  <si>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</si>
  <si>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</si>
  <si>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</si>
  <si>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</si>
  <si>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</si>
  <si>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</si>
  <si>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</si>
  <si>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</si>
  <si>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</si>
  <si>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</si>
  <si>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</si>
  <si>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</si>
  <si>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</si>
  <si>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</si>
  <si>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</si>
  <si>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</si>
  <si>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</si>
  <si>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</si>
  <si>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</si>
  <si>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</si>
  <si>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</si>
  <si>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</si>
  <si>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</si>
  <si>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</si>
  <si>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</si>
  <si>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</si>
  <si>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</si>
  <si>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</si>
  <si>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</si>
  <si>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</si>
  <si>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</si>
  <si>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</si>
  <si>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</si>
  <si>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</si>
  <si>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</si>
  <si>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</si>
  <si>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</si>
  <si>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</si>
  <si>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</si>
  <si>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</si>
  <si>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</si>
  <si>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</si>
  <si>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</si>
  <si>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</si>
  <si>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</si>
  <si>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</si>
  <si>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</si>
  <si>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</si>
  <si>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</si>
  <si>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</si>
  <si>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</si>
  <si>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</si>
  <si>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</si>
  <si>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</si>
  <si>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</si>
  <si>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</si>
  <si>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</si>
  <si>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</si>
  <si>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</si>
  <si>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</si>
  <si>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</si>
  <si>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</si>
  <si>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</si>
  <si>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</si>
  <si>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</si>
  <si>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</si>
  <si>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</si>
  <si>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</si>
  <si>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</si>
  <si>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</si>
  <si>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</si>
  <si>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</si>
  <si>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</si>
  <si>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</si>
  <si>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</si>
  <si>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</si>
  <si>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</si>
  <si>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</si>
  <si>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</si>
  <si>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</si>
  <si>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</si>
  <si>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</si>
  <si>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</si>
  <si>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</si>
  <si>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</si>
  <si>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</si>
  <si>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</si>
  <si>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</si>
  <si>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</si>
  <si>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</si>
  <si>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</si>
  <si>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</si>
  <si>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</si>
  <si>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</si>
  <si>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</si>
  <si>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</si>
  <si>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</si>
  <si>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</si>
  <si>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</si>
  <si>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</si>
  <si>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</si>
  <si>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</si>
  <si>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</si>
  <si>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</si>
  <si>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</si>
  <si>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</si>
  <si>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</si>
  <si>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</si>
  <si>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</si>
  <si>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</si>
  <si>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</si>
  <si>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</si>
  <si>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</si>
  <si>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</si>
  <si>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</si>
  <si>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</si>
  <si>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</si>
  <si>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</si>
  <si>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</si>
  <si>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</si>
  <si>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</si>
  <si>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</si>
  <si>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</si>
  <si>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</si>
  <si>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</si>
  <si>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</si>
  <si>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</si>
  <si>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</si>
  <si>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</si>
  <si>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</si>
  <si>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</si>
  <si>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</si>
  <si>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</si>
  <si>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</si>
  <si>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</si>
  <si>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</si>
  <si>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</si>
  <si>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</si>
  <si>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</si>
  <si>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</si>
  <si>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</si>
  <si>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</si>
  <si>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</si>
  <si>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</si>
  <si>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</si>
  <si>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</si>
  <si>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</si>
  <si>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</si>
  <si>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</si>
  <si>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</si>
  <si>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</si>
  <si>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</si>
  <si>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</si>
  <si>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</si>
  <si>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</si>
  <si>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</si>
  <si>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</si>
  <si>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</si>
  <si>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</si>
  <si>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</si>
  <si>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</si>
  <si>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</si>
  <si>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</si>
  <si>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</si>
  <si>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</si>
  <si>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</si>
  <si>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</si>
  <si>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</si>
  <si>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</si>
  <si>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</si>
  <si>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</si>
  <si>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</si>
  <si>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</si>
  <si>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</si>
  <si>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</si>
  <si>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</si>
  <si>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</si>
  <si>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</si>
  <si>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</si>
  <si>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</si>
  <si>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</si>
  <si>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</si>
  <si>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</si>
  <si>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</si>
  <si>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</si>
  <si>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</si>
  <si>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</si>
  <si>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</si>
  <si>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</si>
  <si>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</si>
  <si>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</si>
  <si>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</si>
  <si>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</si>
  <si>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</si>
  <si>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</si>
  <si>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</si>
  <si>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</si>
  <si>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</si>
  <si>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</si>
  <si>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</si>
  <si>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</si>
  <si>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</si>
  <si>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</si>
  <si>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</si>
  <si>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</si>
  <si>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</si>
  <si>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</si>
  <si>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</si>
  <si>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</si>
  <si>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</si>
  <si>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</si>
  <si>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</si>
  <si>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</si>
  <si>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</si>
  <si>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</si>
  <si>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</si>
  <si>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</si>
  <si>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</si>
  <si>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</si>
  <si>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</si>
  <si>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</si>
  <si>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</si>
  <si>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</si>
  <si>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</si>
  <si>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</si>
  <si>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</si>
  <si>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</si>
  <si>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</si>
  <si>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</si>
  <si>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</si>
  <si>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</si>
  <si>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</si>
  <si>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</si>
  <si>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</si>
  <si>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</si>
  <si>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</si>
  <si>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</si>
  <si>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</si>
  <si>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</si>
  <si>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</si>
  <si>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</si>
  <si>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</si>
  <si>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</si>
  <si>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</si>
  <si>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</si>
  <si>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</si>
  <si>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</si>
  <si>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</si>
  <si>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</si>
  <si>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</si>
  <si>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</si>
  <si>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</si>
  <si>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</si>
  <si>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</si>
  <si>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</si>
  <si>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</si>
  <si>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</si>
  <si>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</si>
  <si>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</si>
  <si>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</si>
  <si>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</si>
  <si>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</si>
  <si>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</si>
  <si>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</si>
  <si>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</si>
  <si>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</si>
  <si>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</si>
  <si>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</si>
  <si>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</si>
  <si>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</si>
  <si>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</si>
  <si>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</si>
  <si>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</si>
  <si>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</si>
  <si>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</si>
  <si>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</si>
  <si>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</si>
  <si>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</si>
  <si>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</si>
  <si>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</si>
  <si>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</si>
  <si>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</si>
  <si>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</si>
  <si>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</si>
  <si>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</si>
  <si>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</si>
  <si>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</si>
  <si>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</si>
  <si>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</si>
  <si>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</si>
  <si>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</si>
  <si>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</si>
  <si>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</si>
  <si>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</si>
  <si>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</si>
  <si>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</si>
  <si>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</si>
  <si>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</si>
  <si>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</si>
  <si>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</si>
  <si>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</si>
  <si>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</si>
  <si>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</si>
  <si>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</si>
  <si>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</si>
  <si>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</si>
  <si>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</si>
  <si>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</si>
  <si>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</si>
  <si>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</si>
  <si>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</si>
  <si>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</si>
  <si>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</si>
  <si>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</si>
  <si>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</si>
  <si>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</si>
  <si>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</si>
  <si>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</si>
  <si>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</si>
  <si>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</si>
  <si>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</si>
  <si>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</si>
  <si>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</si>
  <si>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</si>
  <si>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</si>
  <si>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</si>
  <si>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</si>
  <si>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</si>
  <si>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</si>
  <si>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</si>
  <si>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</si>
  <si>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</si>
  <si>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</si>
  <si>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</si>
  <si>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</si>
  <si>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</si>
  <si>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</si>
  <si>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</si>
  <si>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</si>
  <si>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</si>
  <si>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</si>
  <si>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</si>
  <si>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</si>
  <si>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</si>
  <si>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</si>
  <si>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</si>
  <si>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</si>
  <si>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</si>
  <si>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</si>
  <si>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</si>
  <si>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</si>
  <si>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</si>
  <si>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</si>
  <si>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</si>
  <si>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</si>
  <si>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</si>
  <si>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</si>
  <si>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</si>
  <si>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</si>
  <si>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</si>
  <si>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</si>
  <si>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</si>
  <si>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</si>
  <si>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</si>
  <si>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</si>
  <si>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</si>
  <si>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</si>
  <si>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</si>
  <si>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</si>
  <si>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</si>
  <si>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</si>
  <si>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</si>
  <si>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</si>
  <si>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</si>
  <si>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</si>
  <si>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</si>
  <si>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</si>
  <si>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</si>
  <si>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</si>
  <si>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</si>
  <si>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</si>
  <si>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</si>
  <si>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</si>
  <si>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</si>
  <si>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</si>
  <si>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</si>
  <si>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</si>
  <si>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</si>
  <si>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</si>
  <si>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</si>
  <si>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</si>
  <si>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</si>
  <si>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</si>
  <si>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</si>
  <si>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</si>
  <si>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</si>
  <si>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</si>
  <si>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</si>
  <si>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</si>
  <si>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</si>
  <si>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</si>
  <si>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</si>
  <si>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</si>
  <si>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</si>
  <si>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</si>
  <si>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</si>
  <si>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</si>
  <si>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</si>
  <si>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</si>
  <si>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</si>
  <si>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</si>
  <si>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</si>
  <si>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</si>
  <si>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</si>
  <si>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</si>
  <si>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</si>
  <si>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</si>
  <si>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</si>
  <si>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</si>
  <si>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</si>
  <si>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</si>
  <si>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</si>
  <si>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</si>
  <si>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</si>
  <si>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</si>
  <si>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</si>
  <si>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</si>
  <si>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</si>
  <si>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</si>
  <si>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</si>
  <si>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</si>
  <si>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</si>
  <si>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</si>
  <si>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</si>
  <si>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</si>
  <si>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</si>
  <si>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</si>
  <si>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</si>
  <si>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</si>
  <si>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</si>
  <si>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</si>
  <si>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</si>
  <si>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</si>
  <si>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</si>
  <si>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</si>
  <si>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</si>
  <si>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</si>
  <si>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</si>
  <si>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</si>
  <si>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</si>
  <si>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</si>
  <si>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</si>
  <si>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</si>
  <si>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</si>
  <si>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</si>
  <si>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</si>
  <si>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</si>
  <si>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</si>
  <si>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</si>
  <si>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</si>
  <si>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</si>
  <si>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</si>
  <si>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</si>
  <si>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</si>
  <si>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</si>
  <si>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</si>
  <si>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</si>
  <si>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</si>
  <si>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</si>
  <si>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</si>
  <si>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</si>
  <si>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</si>
  <si>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</si>
  <si>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</si>
  <si>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</si>
  <si>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</si>
  <si>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</si>
  <si>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</si>
  <si>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</si>
  <si>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</si>
  <si>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</si>
  <si>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</si>
  <si>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</si>
  <si>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</si>
  <si>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</si>
  <si>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</si>
  <si>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</si>
  <si>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</si>
  <si>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</si>
  <si>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</si>
  <si>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</si>
  <si>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</si>
  <si>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</si>
  <si>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</si>
  <si>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</si>
  <si>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</si>
  <si>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</si>
  <si>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</si>
  <si>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</si>
  <si>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</si>
  <si>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</si>
  <si>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</si>
  <si>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</si>
  <si>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</si>
  <si>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</si>
  <si>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</si>
  <si>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</si>
  <si>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</si>
  <si>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</si>
  <si>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</si>
  <si>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</si>
  <si>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</si>
  <si>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</si>
  <si>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</si>
  <si>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</si>
  <si>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</si>
  <si>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</si>
  <si>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</si>
  <si>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</si>
  <si>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</si>
  <si>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</si>
  <si>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</si>
  <si>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</si>
  <si>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</si>
  <si>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</si>
  <si>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</si>
  <si>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</si>
  <si>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</si>
  <si>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</si>
  <si>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</si>
  <si>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</si>
  <si>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</si>
  <si>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</si>
  <si>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</si>
  <si>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</si>
  <si>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</si>
  <si>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</si>
  <si>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</si>
  <si>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</si>
  <si>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</si>
  <si>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</si>
  <si>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</si>
  <si>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</si>
  <si>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</si>
  <si>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</si>
  <si>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</si>
  <si>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</si>
  <si>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</si>
  <si>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</si>
  <si>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</si>
  <si>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</si>
  <si>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</si>
  <si>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</si>
  <si>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</si>
  <si>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</si>
  <si>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</si>
  <si>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</si>
  <si>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</si>
  <si>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</si>
  <si>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</si>
  <si>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</si>
  <si>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</si>
  <si>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</si>
  <si>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</si>
  <si>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</si>
  <si>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</si>
  <si>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</si>
  <si>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</si>
  <si>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</si>
  <si>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</si>
  <si>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</si>
  <si>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</si>
  <si>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</si>
  <si>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</si>
  <si>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</si>
  <si>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</si>
  <si>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</si>
  <si>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</si>
  <si>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</si>
  <si>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</si>
  <si>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</si>
  <si>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</si>
  <si>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</si>
  <si>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</si>
  <si>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</si>
  <si>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</si>
  <si>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</si>
  <si>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</si>
  <si>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</si>
  <si>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</si>
  <si>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</si>
  <si>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</si>
  <si>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</si>
  <si>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</si>
  <si>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</si>
  <si>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</si>
  <si>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</si>
  <si>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</si>
  <si>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</si>
  <si>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</si>
  <si>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</si>
  <si>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</si>
  <si>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</si>
  <si>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</si>
  <si>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</si>
  <si>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</si>
  <si>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</si>
  <si>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</si>
  <si>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</si>
  <si>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</si>
  <si>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</si>
  <si>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</si>
  <si>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</si>
  <si>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</si>
  <si>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</si>
  <si>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</si>
  <si>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</si>
  <si>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</si>
  <si>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</si>
  <si>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</si>
  <si>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</si>
  <si>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</si>
  <si>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</si>
  <si>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</si>
  <si>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</si>
  <si>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</si>
  <si>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</si>
  <si>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</si>
  <si>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</si>
  <si>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</si>
  <si>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</si>
  <si>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</si>
  <si>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</si>
  <si>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</si>
  <si>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</si>
  <si>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</si>
  <si>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</si>
  <si>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</si>
  <si>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</si>
  <si>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</si>
  <si>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</si>
  <si>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</si>
  <si>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</si>
  <si>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</si>
  <si>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</si>
  <si>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</si>
  <si>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</si>
  <si>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</si>
  <si>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</si>
  <si>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</si>
  <si>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</si>
  <si>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</si>
  <si>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</si>
  <si>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</si>
  <si>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</si>
  <si>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</si>
  <si>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</si>
  <si>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</si>
  <si>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</si>
  <si>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</si>
  <si>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</si>
  <si>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</si>
  <si>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</si>
  <si>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</si>
  <si>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</si>
  <si>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EB-2021-0005</t>
  </si>
  <si>
    <t>2022 IRM Application</t>
  </si>
  <si>
    <t>EB-2022-0013</t>
  </si>
  <si>
    <t>2023 IRM Application</t>
  </si>
  <si>
    <t>Alectra Utilities Corporation - Enersource Rate Zone</t>
  </si>
  <si>
    <t>GS 50-499 kW</t>
  </si>
  <si>
    <t>GS 500-4999 kW</t>
  </si>
  <si>
    <t>EB-2012-0033, Decision and Order, p.53</t>
  </si>
  <si>
    <t>EB-2019-0018</t>
  </si>
  <si>
    <t>EB-2020-0002</t>
  </si>
  <si>
    <t>Home Depot home Appliance Market uplift Conservation</t>
  </si>
  <si>
    <t>Truckload Event Pilot Program</t>
  </si>
  <si>
    <t>Save on Energy Retrofit Program - P4P</t>
  </si>
  <si>
    <t>Save on Energy Retrofit Program  Streetlight Project - P4P</t>
  </si>
  <si>
    <t>Save on Energy Retrofit Program (excluding SL)</t>
  </si>
  <si>
    <t>Save on Energy Business Refrigeration Program</t>
  </si>
  <si>
    <t>Smart Thermostat Program</t>
  </si>
  <si>
    <t xml:space="preserve">Enersource Hydro Mississauga Inc. - Whole Home Pilot Program </t>
  </si>
  <si>
    <t>Instant Discount Program</t>
  </si>
  <si>
    <t>P/C Report</t>
  </si>
  <si>
    <t>Post P/C Report</t>
  </si>
  <si>
    <t>2019 Trueup</t>
  </si>
  <si>
    <t>Save on Energy Retrofit Program - FCR</t>
  </si>
  <si>
    <t>Smart Thermostat</t>
  </si>
  <si>
    <t>Save on Energy Retrofit Program (exc. Streetlight) FCR</t>
  </si>
  <si>
    <t>Save on Energy Retrofit Program (exc. Streetlight) P4P</t>
  </si>
  <si>
    <t xml:space="preserve">                -  </t>
  </si>
  <si>
    <t xml:space="preserve">          -  </t>
  </si>
  <si>
    <t xml:space="preserve">                      -  </t>
  </si>
  <si>
    <t>Table 8-a:  City of Mississauga</t>
  </si>
  <si>
    <t>First Phase Completed in 2013</t>
  </si>
  <si>
    <t>Persistence in 2014</t>
  </si>
  <si>
    <t>Persistence in 2015</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</si>
  <si>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</si>
  <si>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</si>
  <si>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</si>
  <si>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</si>
  <si>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</si>
  <si>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</si>
  <si>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</si>
  <si>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</si>
  <si>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</si>
  <si>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</si>
  <si>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Persistence in 2026</t>
  </si>
  <si>
    <t>Persistence in 2027</t>
  </si>
  <si>
    <t>High-Pressure Sodium Street Lights (HPS) 100W</t>
  </si>
  <si>
    <t>High-Pressure Sodium Street Lights (HPS) 150W</t>
  </si>
  <si>
    <t>High-Pressure Sodium Street Lights (HPS) 250W</t>
  </si>
  <si>
    <t>High-Pressure Sodium Street Lights (HPS) 400W</t>
  </si>
  <si>
    <t>High-Pressure Sodium Street Lights (HPS) 70W</t>
  </si>
  <si>
    <t>LED100</t>
  </si>
  <si>
    <t>LED120</t>
  </si>
  <si>
    <t>LED30</t>
  </si>
  <si>
    <t>Table 8-b:  City of Mississauga</t>
  </si>
  <si>
    <t>Second Phase Completed in 2016</t>
  </si>
  <si>
    <t>LED16</t>
  </si>
  <si>
    <t>LED32</t>
  </si>
  <si>
    <t>LED40</t>
  </si>
  <si>
    <t>LED44</t>
  </si>
  <si>
    <t>LED48</t>
  </si>
  <si>
    <t>LED60</t>
  </si>
  <si>
    <t>LED80</t>
  </si>
  <si>
    <t>Tier 1</t>
  </si>
  <si>
    <t>Consumer</t>
  </si>
  <si>
    <t>Enersource Hydro Mississauga Inc.</t>
  </si>
  <si>
    <t>EE</t>
  </si>
  <si>
    <t>DR</t>
  </si>
  <si>
    <t>Business</t>
  </si>
  <si>
    <t>Demand Response 3 (part of the Industrial program schedule)</t>
  </si>
  <si>
    <t>Commercial &amp; Institutional</t>
  </si>
  <si>
    <t>Industrial</t>
  </si>
  <si>
    <t>Pre-2011 Programs Completed in 2011</t>
  </si>
  <si>
    <t>C&amp;I</t>
  </si>
  <si>
    <t>Home Assistance</t>
  </si>
  <si>
    <t>Non-Tier 1</t>
  </si>
  <si>
    <t>Residential and Small Commercial Demand Response</t>
  </si>
  <si>
    <t>Tier 1 - 2011 Adjustment</t>
  </si>
  <si>
    <t>Energy Audit Funding</t>
  </si>
  <si>
    <t>DR-3</t>
  </si>
  <si>
    <t>Small Business Lighting</t>
  </si>
  <si>
    <t>Annual Coupons</t>
  </si>
  <si>
    <t>Bi-Annual Retailer Events</t>
  </si>
  <si>
    <t>HVAC</t>
  </si>
  <si>
    <t>peaksaverPLUS</t>
  </si>
  <si>
    <t>peaksaverPLUS (IHD)</t>
  </si>
  <si>
    <t>Non-LDC</t>
  </si>
  <si>
    <t>Commercial</t>
  </si>
  <si>
    <t>Time-of-Use Savings</t>
  </si>
  <si>
    <t>non-Tier 1</t>
  </si>
  <si>
    <t>Commercial Demand Response</t>
  </si>
  <si>
    <t xml:space="preserve">Demand Response 3 </t>
  </si>
  <si>
    <t>Energy Managers</t>
  </si>
  <si>
    <t>2015 Adjustment</t>
  </si>
  <si>
    <t>Save on Energy Heating &amp; Cooling Program</t>
  </si>
  <si>
    <t>Save on Energy Process &amp; Systems Upgrades Program - P4P</t>
  </si>
  <si>
    <t>Home Depot Home Appliance Market Uplift Conservation Fund Pilot Program</t>
  </si>
  <si>
    <t xml:space="preserve">                                  -  </t>
  </si>
  <si>
    <t xml:space="preserve">                  -  </t>
  </si>
  <si>
    <t>Persistence in 2028</t>
  </si>
  <si>
    <t>2020, 2021</t>
  </si>
  <si>
    <t>AG598</t>
  </si>
  <si>
    <t>AF964</t>
  </si>
  <si>
    <t>Formula error - Line "Actual CDM Savings in 2019", GS&lt;50 column formula reference to column D instead of column E.</t>
  </si>
  <si>
    <t>Formula error - Remove reference cell "AG422AG425:" from the formula.</t>
  </si>
  <si>
    <t>Formula error - Line "Actual CDM Savings in 2020", GS&lt;50 column formula reference to column D instead of column E.</t>
  </si>
  <si>
    <t>AF1159</t>
  </si>
  <si>
    <t>2012-2013</t>
  </si>
  <si>
    <t xml:space="preserve">Retrofit (Streetlight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</si>
</sst>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6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10" fontId="41" fillId="28"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0" fontId="91" fillId="2" borderId="0" xfId="0" applyFont="1" applyFill="1" applyAlignment="1" applyProtection="1">
      <alignment vertical="top" wrapText="1"/>
      <protection locked="0"/>
    </xf>
    <xf numFmtId="10" fontId="210" fillId="2"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4" fontId="42" fillId="2" borderId="39" xfId="0" applyNumberFormat="1" applyFont="1" applyFill="1" applyBorder="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3" fontId="91" fillId="0" borderId="88" xfId="0" applyNumberFormat="1" applyFont="1" applyFill="1" applyBorder="1" applyAlignment="1" applyProtection="1">
      <alignment vertical="center"/>
      <protection locked="0"/>
    </xf>
    <xf numFmtId="171" fontId="241" fillId="2" borderId="0" xfId="5151" applyNumberFormat="1" applyFont="1" applyFill="1" applyAlignment="1">
      <alignment vertical="center"/>
    </xf>
    <xf numFmtId="40" fontId="1" fillId="28" borderId="34" xfId="0" quotePrefix="1" applyNumberFormat="1" applyFont="1" applyFill="1" applyBorder="1" applyAlignment="1" applyProtection="1">
      <alignment horizontal="center"/>
      <protection locked="0"/>
    </xf>
    <xf numFmtId="166" fontId="5" fillId="28" borderId="34" xfId="71" quotePrefix="1" applyFont="1" applyFill="1" applyBorder="1" applyProtection="1">
      <protection locked="0"/>
    </xf>
    <xf numFmtId="166" fontId="4" fillId="28" borderId="34" xfId="71" quotePrefix="1" applyFont="1" applyFill="1" applyBorder="1" applyProtection="1">
      <protection locked="0"/>
    </xf>
    <xf numFmtId="171" fontId="242" fillId="2" borderId="0" xfId="5151" applyNumberFormat="1" applyFont="1" applyFill="1" applyAlignment="1">
      <alignment vertical="center"/>
    </xf>
    <xf numFmtId="43" fontId="0" fillId="2" borderId="0" xfId="0" applyNumberFormat="1" applyFill="1"/>
    <xf numFmtId="9" fontId="207" fillId="2" borderId="102" xfId="72" applyFont="1" applyFill="1" applyBorder="1" applyAlignment="1" applyProtection="1">
      <alignment horizontal="left" vertical="center"/>
      <protection locked="0"/>
    </xf>
    <xf numFmtId="285" fontId="45" fillId="2" borderId="0" xfId="0" applyNumberFormat="1" applyFont="1" applyFill="1" applyBorder="1" applyAlignment="1" applyProtection="1">
      <alignment horizontal="center" vertical="center"/>
      <protection locked="0"/>
    </xf>
    <xf numFmtId="233" fontId="45" fillId="2" borderId="0" xfId="72" applyNumberFormat="1" applyFont="1" applyFill="1" applyBorder="1" applyAlignment="1" applyProtection="1">
      <alignment horizontal="center" vertical="center"/>
      <protection locked="0"/>
    </xf>
    <xf numFmtId="266" fontId="45" fillId="2" borderId="0" xfId="0" applyNumberFormat="1" applyFont="1" applyFill="1" applyBorder="1" applyAlignment="1" applyProtection="1">
      <alignment horizontal="center" vertical="center"/>
      <protection locked="0"/>
    </xf>
    <xf numFmtId="3" fontId="42" fillId="95" borderId="39" xfId="0" applyNumberFormat="1" applyFont="1" applyFill="1" applyBorder="1" applyAlignment="1" applyProtection="1">
      <alignment horizontal="center" vertical="center"/>
      <protection locked="0"/>
    </xf>
    <xf numFmtId="3" fontId="45" fillId="95" borderId="0" xfId="0" applyNumberFormat="1" applyFont="1" applyFill="1" applyBorder="1" applyAlignment="1" applyProtection="1">
      <alignment horizontal="center" vertical="center"/>
      <protection locked="0"/>
    </xf>
    <xf numFmtId="171"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66FFFF"/>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08504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107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26254144"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8261467"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1" t="s">
        <v>174</v>
      </c>
      <c r="C3" s="881"/>
    </row>
    <row r="4" spans="1:3" ht="11.25" customHeight="1"/>
    <row r="5" spans="1:3" s="30" customFormat="1" ht="25.5" customHeight="1">
      <c r="B5" s="60" t="s">
        <v>419</v>
      </c>
      <c r="C5" s="60" t="s">
        <v>173</v>
      </c>
    </row>
    <row r="6" spans="1:3" s="173" customFormat="1" ht="48" customHeight="1">
      <c r="A6" s="238"/>
      <c r="B6" s="605" t="s">
        <v>170</v>
      </c>
      <c r="C6" s="657" t="s">
        <v>948</v>
      </c>
    </row>
    <row r="7" spans="1:3" s="173" customFormat="1" ht="21" customHeight="1">
      <c r="A7" s="238"/>
      <c r="B7" s="599" t="s">
        <v>549</v>
      </c>
      <c r="C7" s="658" t="s">
        <v>608</v>
      </c>
    </row>
    <row r="8" spans="1:3" s="173" customFormat="1" ht="32.25" customHeight="1">
      <c r="B8" s="599" t="s">
        <v>366</v>
      </c>
      <c r="C8" s="659" t="s">
        <v>598</v>
      </c>
    </row>
    <row r="9" spans="1:3" s="173" customFormat="1" ht="27.75" customHeight="1">
      <c r="B9" s="599" t="s">
        <v>169</v>
      </c>
      <c r="C9" s="659" t="s">
        <v>599</v>
      </c>
    </row>
    <row r="10" spans="1:3" s="173" customFormat="1" ht="26.25" customHeight="1">
      <c r="B10" s="613" t="s">
        <v>367</v>
      </c>
      <c r="C10" s="661" t="s">
        <v>600</v>
      </c>
    </row>
    <row r="11" spans="1:3" s="173" customFormat="1" ht="39.75" customHeight="1">
      <c r="B11" s="599" t="s">
        <v>827</v>
      </c>
      <c r="C11" s="659" t="s">
        <v>828</v>
      </c>
    </row>
    <row r="12" spans="1:3" s="173" customFormat="1" ht="18" customHeight="1">
      <c r="B12" s="599" t="s">
        <v>369</v>
      </c>
      <c r="C12" s="659" t="s">
        <v>601</v>
      </c>
    </row>
    <row r="13" spans="1:3" s="173" customFormat="1" ht="13.5" customHeight="1">
      <c r="B13" s="599"/>
      <c r="C13" s="660"/>
    </row>
    <row r="14" spans="1:3" s="173" customFormat="1" ht="18" customHeight="1">
      <c r="B14" s="599" t="s">
        <v>654</v>
      </c>
      <c r="C14" s="658" t="s">
        <v>652</v>
      </c>
    </row>
    <row r="15" spans="1:3" s="173" customFormat="1" ht="8.25" customHeight="1">
      <c r="B15" s="599"/>
      <c r="C15" s="660"/>
    </row>
    <row r="16" spans="1:3" s="173" customFormat="1" ht="33" customHeight="1">
      <c r="B16" s="662" t="s">
        <v>597</v>
      </c>
      <c r="C16" s="663" t="s">
        <v>653</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5" zoomScaleNormal="85" workbookViewId="0">
      <pane ySplit="16" topLeftCell="A23" activePane="bottomLeft" state="frozen"/>
      <selection pane="bottomLeft" activeCell="C33" sqref="C33:U33"/>
    </sheetView>
  </sheetViews>
  <sheetFormatPr defaultColWidth="9" defaultRowHeight="15"/>
  <cols>
    <col min="1" max="1" width="9" style="12"/>
    <col min="2" max="2" width="37" style="687"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88" t="s">
        <v>558</v>
      </c>
      <c r="C16" s="888" t="s">
        <v>502</v>
      </c>
      <c r="D16" s="889"/>
      <c r="E16" s="889"/>
      <c r="F16" s="889"/>
      <c r="G16" s="889"/>
      <c r="H16" s="889"/>
      <c r="I16" s="889"/>
      <c r="J16" s="889"/>
      <c r="K16" s="889"/>
      <c r="L16" s="889"/>
      <c r="M16" s="889"/>
      <c r="N16" s="889"/>
      <c r="O16" s="889"/>
      <c r="P16" s="889"/>
      <c r="Q16" s="889"/>
      <c r="R16" s="889"/>
      <c r="S16" s="889"/>
      <c r="T16" s="889"/>
      <c r="U16" s="889"/>
    </row>
    <row r="17" spans="2:21" ht="6.95" customHeight="1">
      <c r="B17" s="851"/>
      <c r="C17" s="852"/>
      <c r="D17" s="852"/>
      <c r="E17" s="852"/>
      <c r="F17" s="852"/>
      <c r="G17" s="852"/>
      <c r="H17" s="852"/>
      <c r="I17" s="852"/>
      <c r="J17" s="852"/>
      <c r="K17" s="852"/>
      <c r="L17" s="852"/>
      <c r="M17" s="852"/>
      <c r="N17" s="852"/>
      <c r="O17" s="852"/>
      <c r="P17" s="852"/>
      <c r="Q17" s="852"/>
      <c r="R17" s="852"/>
      <c r="S17" s="852"/>
      <c r="T17" s="852"/>
      <c r="U17" s="852"/>
    </row>
    <row r="18" spans="2:21" ht="26.25" customHeight="1">
      <c r="B18" s="853" t="s">
        <v>970</v>
      </c>
      <c r="C18" s="895" t="s">
        <v>991</v>
      </c>
      <c r="D18" s="895"/>
      <c r="E18" s="895"/>
      <c r="F18" s="895"/>
      <c r="G18" s="895"/>
      <c r="H18" s="895"/>
      <c r="I18" s="895"/>
      <c r="J18" s="895"/>
      <c r="K18" s="895"/>
      <c r="L18" s="895"/>
      <c r="M18" s="895"/>
      <c r="N18" s="895"/>
      <c r="O18" s="895"/>
      <c r="P18" s="895"/>
      <c r="Q18" s="895"/>
      <c r="R18" s="895"/>
      <c r="S18" s="895"/>
      <c r="T18" s="895"/>
      <c r="U18" s="896"/>
    </row>
    <row r="19" spans="2:21" ht="15.75">
      <c r="B19" s="849" t="s">
        <v>543</v>
      </c>
      <c r="C19" s="894" t="s">
        <v>971</v>
      </c>
      <c r="D19" s="894"/>
      <c r="E19" s="894"/>
      <c r="F19" s="894"/>
      <c r="G19" s="894"/>
      <c r="H19" s="893" t="s">
        <v>972</v>
      </c>
      <c r="I19" s="893"/>
      <c r="J19" s="893"/>
      <c r="K19" s="893"/>
      <c r="L19" s="893"/>
      <c r="M19" s="893"/>
      <c r="N19" s="893"/>
      <c r="O19" s="893" t="s">
        <v>973</v>
      </c>
      <c r="P19" s="893"/>
      <c r="Q19" s="893"/>
      <c r="R19" s="893"/>
      <c r="S19" s="893"/>
      <c r="T19" s="893"/>
      <c r="U19" s="893"/>
    </row>
    <row r="20" spans="2:21" ht="15.75">
      <c r="B20" s="850">
        <v>1</v>
      </c>
      <c r="C20" s="892" t="s">
        <v>974</v>
      </c>
      <c r="D20" s="892"/>
      <c r="E20" s="892"/>
      <c r="F20" s="892"/>
      <c r="G20" s="892"/>
      <c r="H20" s="892" t="s">
        <v>989</v>
      </c>
      <c r="I20" s="892"/>
      <c r="J20" s="892"/>
      <c r="K20" s="892"/>
      <c r="L20" s="892"/>
      <c r="M20" s="892"/>
      <c r="N20" s="892"/>
      <c r="O20" s="892" t="s">
        <v>990</v>
      </c>
      <c r="P20" s="892"/>
      <c r="Q20" s="892"/>
      <c r="R20" s="892"/>
      <c r="S20" s="892"/>
      <c r="T20" s="892"/>
      <c r="U20" s="892"/>
    </row>
    <row r="21" spans="2:21" ht="15.75">
      <c r="B21" s="850">
        <v>2</v>
      </c>
      <c r="C21" s="892" t="s">
        <v>975</v>
      </c>
      <c r="D21" s="892"/>
      <c r="E21" s="892"/>
      <c r="F21" s="892"/>
      <c r="G21" s="892"/>
      <c r="H21" s="892" t="s">
        <v>976</v>
      </c>
      <c r="I21" s="892"/>
      <c r="J21" s="892"/>
      <c r="K21" s="892"/>
      <c r="L21" s="892"/>
      <c r="M21" s="892"/>
      <c r="N21" s="892"/>
      <c r="O21" s="892" t="s">
        <v>977</v>
      </c>
      <c r="P21" s="892"/>
      <c r="Q21" s="892"/>
      <c r="R21" s="892"/>
      <c r="S21" s="892"/>
      <c r="T21" s="892"/>
      <c r="U21" s="892"/>
    </row>
    <row r="22" spans="2:21" ht="15.75">
      <c r="B22" s="850">
        <v>3</v>
      </c>
      <c r="C22" s="892" t="s">
        <v>994</v>
      </c>
      <c r="D22" s="892"/>
      <c r="E22" s="892"/>
      <c r="F22" s="892"/>
      <c r="G22" s="892"/>
      <c r="H22" s="892" t="s">
        <v>978</v>
      </c>
      <c r="I22" s="892"/>
      <c r="J22" s="892"/>
      <c r="K22" s="892"/>
      <c r="L22" s="892"/>
      <c r="M22" s="892"/>
      <c r="N22" s="892"/>
      <c r="O22" s="892" t="s">
        <v>979</v>
      </c>
      <c r="P22" s="892"/>
      <c r="Q22" s="892"/>
      <c r="R22" s="892"/>
      <c r="S22" s="892"/>
      <c r="T22" s="892"/>
      <c r="U22" s="892"/>
    </row>
    <row r="23" spans="2:21" ht="15.75">
      <c r="B23" s="850">
        <v>4</v>
      </c>
      <c r="C23" s="892" t="s">
        <v>995</v>
      </c>
      <c r="D23" s="892"/>
      <c r="E23" s="892"/>
      <c r="F23" s="892"/>
      <c r="G23" s="892"/>
      <c r="H23" s="892" t="s">
        <v>980</v>
      </c>
      <c r="I23" s="892"/>
      <c r="J23" s="892"/>
      <c r="K23" s="892"/>
      <c r="L23" s="892"/>
      <c r="M23" s="892"/>
      <c r="N23" s="892"/>
      <c r="O23" s="892" t="s">
        <v>981</v>
      </c>
      <c r="P23" s="892"/>
      <c r="Q23" s="892"/>
      <c r="R23" s="892"/>
      <c r="S23" s="892"/>
      <c r="T23" s="892"/>
      <c r="U23" s="892"/>
    </row>
    <row r="24" spans="2:21" ht="15.75">
      <c r="B24" s="850">
        <v>5</v>
      </c>
      <c r="C24" s="892" t="s">
        <v>996</v>
      </c>
      <c r="D24" s="892"/>
      <c r="E24" s="892"/>
      <c r="F24" s="892"/>
      <c r="G24" s="892"/>
      <c r="H24" s="892" t="s">
        <v>982</v>
      </c>
      <c r="I24" s="892"/>
      <c r="J24" s="892"/>
      <c r="K24" s="892"/>
      <c r="L24" s="892"/>
      <c r="M24" s="892"/>
      <c r="N24" s="892"/>
      <c r="O24" s="892" t="s">
        <v>983</v>
      </c>
      <c r="P24" s="892"/>
      <c r="Q24" s="892"/>
      <c r="R24" s="892"/>
      <c r="S24" s="892"/>
      <c r="T24" s="892"/>
      <c r="U24" s="892"/>
    </row>
    <row r="25" spans="2:21" ht="15.75">
      <c r="B25" s="850">
        <v>6</v>
      </c>
      <c r="C25" s="892" t="s">
        <v>997</v>
      </c>
      <c r="D25" s="892"/>
      <c r="E25" s="892"/>
      <c r="F25" s="892"/>
      <c r="G25" s="892"/>
      <c r="H25" s="892" t="s">
        <v>984</v>
      </c>
      <c r="I25" s="892"/>
      <c r="J25" s="892"/>
      <c r="K25" s="892"/>
      <c r="L25" s="892"/>
      <c r="M25" s="892"/>
      <c r="N25" s="892"/>
      <c r="O25" s="892" t="s">
        <v>985</v>
      </c>
      <c r="P25" s="892"/>
      <c r="Q25" s="892"/>
      <c r="R25" s="892"/>
      <c r="S25" s="892"/>
      <c r="T25" s="892"/>
      <c r="U25" s="892"/>
    </row>
    <row r="26" spans="2:21" ht="15.75">
      <c r="B26" s="850">
        <v>7</v>
      </c>
      <c r="C26" s="892" t="s">
        <v>986</v>
      </c>
      <c r="D26" s="892"/>
      <c r="E26" s="892"/>
      <c r="F26" s="892"/>
      <c r="G26" s="892"/>
      <c r="H26" s="892" t="s">
        <v>987</v>
      </c>
      <c r="I26" s="892"/>
      <c r="J26" s="892"/>
      <c r="K26" s="892"/>
      <c r="L26" s="892"/>
      <c r="M26" s="892"/>
      <c r="N26" s="892"/>
      <c r="O26" s="892" t="s">
        <v>988</v>
      </c>
      <c r="P26" s="892"/>
      <c r="Q26" s="892"/>
      <c r="R26" s="892"/>
      <c r="S26" s="892"/>
      <c r="T26" s="892"/>
      <c r="U26" s="892"/>
    </row>
    <row r="27" spans="2:21" ht="15.75">
      <c r="B27" s="855"/>
      <c r="C27" s="856"/>
      <c r="D27" s="856"/>
      <c r="E27" s="856"/>
      <c r="F27" s="856"/>
      <c r="G27" s="856"/>
      <c r="H27" s="856"/>
      <c r="I27" s="856"/>
      <c r="J27" s="856"/>
      <c r="K27" s="856"/>
      <c r="L27" s="856"/>
      <c r="M27" s="856"/>
      <c r="N27" s="856"/>
      <c r="O27" s="856"/>
      <c r="P27" s="856"/>
      <c r="Q27" s="856"/>
      <c r="R27" s="856"/>
      <c r="S27" s="856"/>
      <c r="T27" s="856"/>
      <c r="U27" s="857"/>
    </row>
    <row r="28" spans="2:21" ht="26.25" customHeight="1">
      <c r="B28" s="853" t="s">
        <v>970</v>
      </c>
      <c r="C28" s="895" t="s">
        <v>992</v>
      </c>
      <c r="D28" s="895"/>
      <c r="E28" s="895"/>
      <c r="F28" s="895"/>
      <c r="G28" s="895"/>
      <c r="H28" s="895"/>
      <c r="I28" s="895"/>
      <c r="J28" s="895"/>
      <c r="K28" s="895"/>
      <c r="L28" s="895"/>
      <c r="M28" s="895"/>
      <c r="N28" s="895"/>
      <c r="O28" s="895"/>
      <c r="P28" s="895"/>
      <c r="Q28" s="895"/>
      <c r="R28" s="895"/>
      <c r="S28" s="895"/>
      <c r="T28" s="895"/>
      <c r="U28" s="896"/>
    </row>
    <row r="29" spans="2:21" ht="15.75">
      <c r="B29" s="854" t="s">
        <v>543</v>
      </c>
      <c r="C29" s="894" t="s">
        <v>971</v>
      </c>
      <c r="D29" s="894"/>
      <c r="E29" s="894"/>
      <c r="F29" s="894"/>
      <c r="G29" s="894"/>
      <c r="H29" s="893" t="s">
        <v>1005</v>
      </c>
      <c r="I29" s="893"/>
      <c r="J29" s="893"/>
      <c r="K29" s="893"/>
      <c r="L29" s="893"/>
      <c r="M29" s="893"/>
      <c r="N29" s="893"/>
      <c r="O29" s="893" t="s">
        <v>1006</v>
      </c>
      <c r="P29" s="893"/>
      <c r="Q29" s="893"/>
      <c r="R29" s="893"/>
      <c r="S29" s="893"/>
      <c r="T29" s="893"/>
      <c r="U29" s="893"/>
    </row>
    <row r="30" spans="2:21" ht="15.75">
      <c r="B30" s="850">
        <v>1</v>
      </c>
      <c r="C30" s="892" t="s">
        <v>993</v>
      </c>
      <c r="D30" s="892"/>
      <c r="E30" s="892"/>
      <c r="F30" s="892"/>
      <c r="G30" s="892"/>
      <c r="H30" s="892" t="s">
        <v>984</v>
      </c>
      <c r="I30" s="892"/>
      <c r="J30" s="892"/>
      <c r="K30" s="892"/>
      <c r="L30" s="892"/>
      <c r="M30" s="892"/>
      <c r="N30" s="892"/>
      <c r="O30" s="892" t="s">
        <v>1002</v>
      </c>
      <c r="P30" s="892"/>
      <c r="Q30" s="892"/>
      <c r="R30" s="892"/>
      <c r="S30" s="892"/>
      <c r="T30" s="892"/>
      <c r="U30" s="892"/>
    </row>
    <row r="31" spans="2:21" ht="15.75">
      <c r="B31" s="850">
        <v>2</v>
      </c>
      <c r="C31" s="892" t="s">
        <v>998</v>
      </c>
      <c r="D31" s="892"/>
      <c r="E31" s="892"/>
      <c r="F31" s="892"/>
      <c r="G31" s="892"/>
      <c r="H31" s="892" t="s">
        <v>1000</v>
      </c>
      <c r="I31" s="892"/>
      <c r="J31" s="892"/>
      <c r="K31" s="892"/>
      <c r="L31" s="892"/>
      <c r="M31" s="892"/>
      <c r="N31" s="892"/>
      <c r="O31" s="892" t="s">
        <v>1003</v>
      </c>
      <c r="P31" s="892"/>
      <c r="Q31" s="892"/>
      <c r="R31" s="892"/>
      <c r="S31" s="892"/>
      <c r="T31" s="892"/>
      <c r="U31" s="892"/>
    </row>
    <row r="32" spans="2:21" ht="15.75">
      <c r="B32" s="850">
        <v>3</v>
      </c>
      <c r="C32" s="892" t="s">
        <v>999</v>
      </c>
      <c r="D32" s="892"/>
      <c r="E32" s="892"/>
      <c r="F32" s="892"/>
      <c r="G32" s="892"/>
      <c r="H32" s="892" t="s">
        <v>1001</v>
      </c>
      <c r="I32" s="892"/>
      <c r="J32" s="892"/>
      <c r="K32" s="892"/>
      <c r="L32" s="892"/>
      <c r="M32" s="892"/>
      <c r="N32" s="892"/>
      <c r="O32" s="892" t="s">
        <v>1004</v>
      </c>
      <c r="P32" s="892"/>
      <c r="Q32" s="892"/>
      <c r="R32" s="892"/>
      <c r="S32" s="892"/>
      <c r="T32" s="892"/>
      <c r="U32" s="892"/>
    </row>
    <row r="33" spans="2:21" ht="55.5" customHeight="1">
      <c r="B33" s="702" t="s">
        <v>627</v>
      </c>
      <c r="C33" s="884" t="s">
        <v>702</v>
      </c>
      <c r="D33" s="884"/>
      <c r="E33" s="884"/>
      <c r="F33" s="884"/>
      <c r="G33" s="884"/>
      <c r="H33" s="884"/>
      <c r="I33" s="884"/>
      <c r="J33" s="884"/>
      <c r="K33" s="884"/>
      <c r="L33" s="884"/>
      <c r="M33" s="884"/>
      <c r="N33" s="884"/>
      <c r="O33" s="884"/>
      <c r="P33" s="884"/>
      <c r="Q33" s="884"/>
      <c r="R33" s="884"/>
      <c r="S33" s="884"/>
      <c r="T33" s="884"/>
      <c r="U33" s="885"/>
    </row>
    <row r="34" spans="2:21" ht="15.75">
      <c r="B34" s="690"/>
      <c r="C34" s="691"/>
      <c r="D34" s="692"/>
      <c r="E34" s="692"/>
      <c r="F34" s="692"/>
      <c r="G34" s="692"/>
      <c r="H34" s="692"/>
      <c r="I34" s="692"/>
      <c r="J34" s="692"/>
      <c r="K34" s="692"/>
      <c r="L34" s="692"/>
      <c r="M34" s="692"/>
      <c r="N34" s="692"/>
      <c r="O34" s="692"/>
      <c r="P34" s="692"/>
      <c r="Q34" s="692"/>
      <c r="R34" s="692"/>
      <c r="S34" s="692"/>
      <c r="T34" s="692"/>
      <c r="U34" s="693"/>
    </row>
    <row r="35" spans="2:21" ht="15.75">
      <c r="B35" s="690"/>
      <c r="C35" s="691" t="s">
        <v>631</v>
      </c>
      <c r="D35" s="692"/>
      <c r="E35" s="692"/>
      <c r="F35" s="692"/>
      <c r="G35" s="692"/>
      <c r="H35" s="692"/>
      <c r="I35" s="692"/>
      <c r="J35" s="692"/>
      <c r="K35" s="692"/>
      <c r="L35" s="692"/>
      <c r="M35" s="692"/>
      <c r="N35" s="692"/>
      <c r="O35" s="692"/>
      <c r="P35" s="692"/>
      <c r="Q35" s="692"/>
      <c r="R35" s="692"/>
      <c r="S35" s="692"/>
      <c r="T35" s="692"/>
      <c r="U35" s="693"/>
    </row>
    <row r="36" spans="2:21" ht="15.75">
      <c r="B36" s="690"/>
      <c r="C36" s="691"/>
      <c r="D36" s="692"/>
      <c r="E36" s="692"/>
      <c r="F36" s="692"/>
      <c r="G36" s="692"/>
      <c r="H36" s="692"/>
      <c r="I36" s="692"/>
      <c r="J36" s="692"/>
      <c r="K36" s="692"/>
      <c r="L36" s="692"/>
      <c r="M36" s="692"/>
      <c r="N36" s="692"/>
      <c r="O36" s="692"/>
      <c r="P36" s="692"/>
      <c r="Q36" s="692"/>
      <c r="R36" s="692"/>
      <c r="S36" s="692"/>
      <c r="T36" s="692"/>
      <c r="U36" s="693"/>
    </row>
    <row r="37" spans="2:21" ht="15.75">
      <c r="B37" s="690"/>
      <c r="C37" s="691" t="s">
        <v>628</v>
      </c>
      <c r="D37" s="692"/>
      <c r="E37" s="692"/>
      <c r="F37" s="692"/>
      <c r="G37" s="692"/>
      <c r="H37" s="692"/>
      <c r="I37" s="692"/>
      <c r="J37" s="692"/>
      <c r="K37" s="692"/>
      <c r="L37" s="692"/>
      <c r="M37" s="692"/>
      <c r="N37" s="692"/>
      <c r="O37" s="692"/>
      <c r="P37" s="692"/>
      <c r="Q37" s="692"/>
      <c r="R37" s="692"/>
      <c r="S37" s="692"/>
      <c r="T37" s="692"/>
      <c r="U37" s="693"/>
    </row>
    <row r="38" spans="2:21" ht="15.75">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884" t="s">
        <v>629</v>
      </c>
      <c r="D39" s="884"/>
      <c r="E39" s="884"/>
      <c r="F39" s="884"/>
      <c r="G39" s="884"/>
      <c r="H39" s="884"/>
      <c r="I39" s="884"/>
      <c r="J39" s="884"/>
      <c r="K39" s="884"/>
      <c r="L39" s="884"/>
      <c r="M39" s="884"/>
      <c r="N39" s="884"/>
      <c r="O39" s="884"/>
      <c r="P39" s="884"/>
      <c r="Q39" s="884"/>
      <c r="R39" s="884"/>
      <c r="S39" s="884"/>
      <c r="T39" s="692"/>
      <c r="U39" s="693"/>
    </row>
    <row r="40" spans="2:21" ht="15.75">
      <c r="B40" s="690"/>
      <c r="C40" s="691"/>
      <c r="D40" s="692"/>
      <c r="E40" s="692"/>
      <c r="F40" s="692"/>
      <c r="G40" s="692"/>
      <c r="H40" s="692"/>
      <c r="I40" s="692"/>
      <c r="J40" s="692"/>
      <c r="K40" s="692"/>
      <c r="L40" s="692"/>
      <c r="M40" s="692"/>
      <c r="N40" s="692"/>
      <c r="O40" s="692"/>
      <c r="P40" s="692"/>
      <c r="Q40" s="692"/>
      <c r="R40" s="692"/>
      <c r="S40" s="692"/>
      <c r="T40" s="692"/>
      <c r="U40" s="693"/>
    </row>
    <row r="41" spans="2:21" ht="15.75">
      <c r="B41" s="690"/>
      <c r="C41" s="691" t="s">
        <v>632</v>
      </c>
      <c r="D41" s="692"/>
      <c r="E41" s="692"/>
      <c r="F41" s="692"/>
      <c r="G41" s="692"/>
      <c r="H41" s="692"/>
      <c r="I41" s="692"/>
      <c r="J41" s="692"/>
      <c r="K41" s="692"/>
      <c r="L41" s="692"/>
      <c r="M41" s="692"/>
      <c r="N41" s="692"/>
      <c r="O41" s="692"/>
      <c r="P41" s="692"/>
      <c r="Q41" s="692"/>
      <c r="R41" s="692"/>
      <c r="S41" s="692"/>
      <c r="T41" s="692"/>
      <c r="U41" s="693"/>
    </row>
    <row r="42" spans="2:21" ht="15.75">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884" t="s">
        <v>630</v>
      </c>
      <c r="D43" s="884"/>
      <c r="E43" s="884"/>
      <c r="F43" s="884"/>
      <c r="G43" s="884"/>
      <c r="H43" s="884"/>
      <c r="I43" s="884"/>
      <c r="J43" s="884"/>
      <c r="K43" s="884"/>
      <c r="L43" s="884"/>
      <c r="M43" s="884"/>
      <c r="N43" s="884"/>
      <c r="O43" s="884"/>
      <c r="P43" s="884"/>
      <c r="Q43" s="884"/>
      <c r="R43" s="884"/>
      <c r="S43" s="884"/>
      <c r="T43" s="884"/>
      <c r="U43" s="885"/>
    </row>
    <row r="44" spans="2:21" ht="15.75">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884" t="s">
        <v>633</v>
      </c>
      <c r="D45" s="884"/>
      <c r="E45" s="884"/>
      <c r="F45" s="884"/>
      <c r="G45" s="884"/>
      <c r="H45" s="884"/>
      <c r="I45" s="884"/>
      <c r="J45" s="884"/>
      <c r="K45" s="884"/>
      <c r="L45" s="884"/>
      <c r="M45" s="884"/>
      <c r="N45" s="884"/>
      <c r="O45" s="884"/>
      <c r="P45" s="884"/>
      <c r="Q45" s="884"/>
      <c r="R45" s="884"/>
      <c r="S45" s="884"/>
      <c r="T45" s="884"/>
      <c r="U45" s="885"/>
    </row>
    <row r="46" spans="2:21" ht="15.75">
      <c r="B46" s="690"/>
      <c r="C46" s="691"/>
      <c r="D46" s="692"/>
      <c r="E46" s="692"/>
      <c r="F46" s="692"/>
      <c r="G46" s="692"/>
      <c r="H46" s="692"/>
      <c r="I46" s="692"/>
      <c r="J46" s="692"/>
      <c r="K46" s="692"/>
      <c r="L46" s="692"/>
      <c r="M46" s="692"/>
      <c r="N46" s="692"/>
      <c r="O46" s="692"/>
      <c r="P46" s="692"/>
      <c r="Q46" s="692"/>
      <c r="R46" s="692"/>
      <c r="S46" s="692"/>
      <c r="T46" s="692"/>
      <c r="U46" s="693"/>
    </row>
    <row r="47" spans="2:21" ht="15.75">
      <c r="B47" s="690"/>
      <c r="C47" s="691" t="s">
        <v>634</v>
      </c>
      <c r="D47" s="692"/>
      <c r="E47" s="692"/>
      <c r="F47" s="692"/>
      <c r="G47" s="692"/>
      <c r="H47" s="692"/>
      <c r="I47" s="692"/>
      <c r="J47" s="692"/>
      <c r="K47" s="692"/>
      <c r="L47" s="692"/>
      <c r="M47" s="692"/>
      <c r="N47" s="692"/>
      <c r="O47" s="692"/>
      <c r="P47" s="692"/>
      <c r="Q47" s="692"/>
      <c r="R47" s="692"/>
      <c r="S47" s="692"/>
      <c r="T47" s="692"/>
      <c r="U47" s="693"/>
    </row>
    <row r="48" spans="2:21" ht="15.75">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635</v>
      </c>
      <c r="C49" s="890" t="s">
        <v>945</v>
      </c>
      <c r="D49" s="890"/>
      <c r="E49" s="890"/>
      <c r="F49" s="890"/>
      <c r="G49" s="890"/>
      <c r="H49" s="890"/>
      <c r="I49" s="890"/>
      <c r="J49" s="890"/>
      <c r="K49" s="890"/>
      <c r="L49" s="890"/>
      <c r="M49" s="890"/>
      <c r="N49" s="890"/>
      <c r="O49" s="890"/>
      <c r="P49" s="890"/>
      <c r="Q49" s="890"/>
      <c r="R49" s="890"/>
      <c r="S49" s="890"/>
      <c r="T49" s="890"/>
      <c r="U49" s="891"/>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75">
      <c r="B51" s="702" t="s">
        <v>636</v>
      </c>
      <c r="C51" s="703" t="s">
        <v>637</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638</v>
      </c>
      <c r="C53" s="886" t="s">
        <v>639</v>
      </c>
      <c r="D53" s="886"/>
      <c r="E53" s="886"/>
      <c r="F53" s="886"/>
      <c r="G53" s="886"/>
      <c r="H53" s="886"/>
      <c r="I53" s="886"/>
      <c r="J53" s="886"/>
      <c r="K53" s="886"/>
      <c r="L53" s="886"/>
      <c r="M53" s="886"/>
      <c r="N53" s="886"/>
      <c r="O53" s="886"/>
      <c r="P53" s="886"/>
      <c r="Q53" s="886"/>
      <c r="R53" s="886"/>
      <c r="S53" s="886"/>
      <c r="T53" s="886"/>
      <c r="U53" s="887"/>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75">
      <c r="B55" s="689" t="s">
        <v>640</v>
      </c>
      <c r="C55" s="705" t="s">
        <v>641</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704</v>
      </c>
      <c r="C58" s="897" t="s">
        <v>946</v>
      </c>
      <c r="D58" s="897"/>
      <c r="E58" s="897"/>
      <c r="F58" s="897"/>
      <c r="G58" s="897"/>
      <c r="H58" s="897"/>
      <c r="I58" s="897"/>
      <c r="J58" s="897"/>
      <c r="K58" s="897"/>
      <c r="L58" s="897"/>
      <c r="M58" s="897"/>
      <c r="N58" s="897"/>
      <c r="O58" s="897"/>
      <c r="P58" s="897"/>
      <c r="Q58" s="897"/>
      <c r="R58" s="897"/>
      <c r="S58" s="897"/>
      <c r="T58" s="897"/>
      <c r="U58" s="898"/>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882" t="s">
        <v>656</v>
      </c>
      <c r="D60" s="882"/>
      <c r="E60" s="882"/>
      <c r="F60" s="882"/>
      <c r="G60" s="882"/>
      <c r="H60" s="882"/>
      <c r="I60" s="882"/>
      <c r="J60" s="882"/>
      <c r="K60" s="882"/>
      <c r="L60" s="882"/>
      <c r="M60" s="882"/>
      <c r="N60" s="882"/>
      <c r="O60" s="882"/>
      <c r="P60" s="882"/>
      <c r="Q60" s="882"/>
      <c r="R60" s="882"/>
      <c r="S60" s="882"/>
      <c r="T60" s="882"/>
      <c r="U60" s="883"/>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882" t="s">
        <v>642</v>
      </c>
      <c r="D62" s="882"/>
      <c r="E62" s="882"/>
      <c r="F62" s="882"/>
      <c r="G62" s="882"/>
      <c r="H62" s="882"/>
      <c r="I62" s="882"/>
      <c r="J62" s="882"/>
      <c r="K62" s="882"/>
      <c r="L62" s="882"/>
      <c r="M62" s="882"/>
      <c r="N62" s="882"/>
      <c r="O62" s="882"/>
      <c r="P62" s="882"/>
      <c r="Q62" s="882"/>
      <c r="R62" s="882"/>
      <c r="S62" s="882"/>
      <c r="T62" s="882"/>
      <c r="U62" s="883"/>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882" t="s">
        <v>643</v>
      </c>
      <c r="D64" s="882"/>
      <c r="E64" s="882"/>
      <c r="F64" s="882"/>
      <c r="G64" s="882"/>
      <c r="H64" s="882"/>
      <c r="I64" s="882"/>
      <c r="J64" s="882"/>
      <c r="K64" s="882"/>
      <c r="L64" s="882"/>
      <c r="M64" s="882"/>
      <c r="N64" s="882"/>
      <c r="O64" s="882"/>
      <c r="P64" s="882"/>
      <c r="Q64" s="882"/>
      <c r="R64" s="882"/>
      <c r="S64" s="882"/>
      <c r="T64" s="882"/>
      <c r="U64" s="883"/>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882" t="s">
        <v>644</v>
      </c>
      <c r="D66" s="882"/>
      <c r="E66" s="882"/>
      <c r="F66" s="882"/>
      <c r="G66" s="882"/>
      <c r="H66" s="882"/>
      <c r="I66" s="882"/>
      <c r="J66" s="882"/>
      <c r="K66" s="882"/>
      <c r="L66" s="882"/>
      <c r="M66" s="882"/>
      <c r="N66" s="882"/>
      <c r="O66" s="882"/>
      <c r="P66" s="882"/>
      <c r="Q66" s="882"/>
      <c r="R66" s="882"/>
      <c r="S66" s="882"/>
      <c r="T66" s="882"/>
      <c r="U66" s="883"/>
    </row>
    <row r="67" spans="2:21" ht="15.75">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884" t="s">
        <v>655</v>
      </c>
      <c r="D68" s="884"/>
      <c r="E68" s="884"/>
      <c r="F68" s="884"/>
      <c r="G68" s="884"/>
      <c r="H68" s="884"/>
      <c r="I68" s="884"/>
      <c r="J68" s="884"/>
      <c r="K68" s="884"/>
      <c r="L68" s="884"/>
      <c r="M68" s="884"/>
      <c r="N68" s="884"/>
      <c r="O68" s="884"/>
      <c r="P68" s="884"/>
      <c r="Q68" s="884"/>
      <c r="R68" s="884"/>
      <c r="S68" s="884"/>
      <c r="T68" s="884"/>
      <c r="U68" s="885"/>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599999999999994" customHeight="1">
      <c r="B70" s="811" t="s">
        <v>645</v>
      </c>
      <c r="C70" s="886" t="s">
        <v>947</v>
      </c>
      <c r="D70" s="886"/>
      <c r="E70" s="886"/>
      <c r="F70" s="886"/>
      <c r="G70" s="886"/>
      <c r="H70" s="886"/>
      <c r="I70" s="886"/>
      <c r="J70" s="886"/>
      <c r="K70" s="886"/>
      <c r="L70" s="886"/>
      <c r="M70" s="886"/>
      <c r="N70" s="886"/>
      <c r="O70" s="886"/>
      <c r="P70" s="886"/>
      <c r="Q70" s="886"/>
      <c r="R70" s="886"/>
      <c r="S70" s="886"/>
      <c r="T70" s="886"/>
      <c r="U70" s="887"/>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646</v>
      </c>
      <c r="C72" s="886" t="s">
        <v>647</v>
      </c>
      <c r="D72" s="886"/>
      <c r="E72" s="886"/>
      <c r="F72" s="886"/>
      <c r="G72" s="886"/>
      <c r="H72" s="886"/>
      <c r="I72" s="886"/>
      <c r="J72" s="886"/>
      <c r="K72" s="886"/>
      <c r="L72" s="886"/>
      <c r="M72" s="886"/>
      <c r="N72" s="886"/>
      <c r="O72" s="886"/>
      <c r="P72" s="886"/>
      <c r="Q72" s="886"/>
      <c r="R72" s="886"/>
      <c r="S72" s="886"/>
      <c r="T72" s="886"/>
      <c r="U72" s="887"/>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648</v>
      </c>
      <c r="C74" s="710" t="s">
        <v>649</v>
      </c>
      <c r="D74" s="711"/>
      <c r="E74" s="711"/>
      <c r="F74" s="711"/>
      <c r="G74" s="711"/>
      <c r="H74" s="711"/>
      <c r="I74" s="711"/>
      <c r="J74" s="711"/>
      <c r="K74" s="711"/>
      <c r="L74" s="711"/>
      <c r="M74" s="711"/>
      <c r="N74" s="711"/>
      <c r="O74" s="711"/>
      <c r="P74" s="711"/>
      <c r="Q74" s="711"/>
      <c r="R74" s="711"/>
      <c r="S74" s="711"/>
      <c r="T74" s="711"/>
      <c r="U74" s="712"/>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4" zoomScale="70" zoomScaleNormal="70" workbookViewId="0">
      <selection activeCell="B13" sqref="B1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0" t="s">
        <v>943</v>
      </c>
      <c r="C3" s="901"/>
      <c r="D3" s="901"/>
      <c r="E3" s="901"/>
      <c r="F3" s="902"/>
      <c r="G3" s="120"/>
    </row>
    <row r="4" spans="2:20" ht="16.5" customHeight="1">
      <c r="B4" s="903"/>
      <c r="C4" s="904"/>
      <c r="D4" s="904"/>
      <c r="E4" s="904"/>
      <c r="F4" s="905"/>
      <c r="G4" s="120"/>
    </row>
    <row r="5" spans="2:20" ht="71.25" customHeight="1">
      <c r="B5" s="903"/>
      <c r="C5" s="904"/>
      <c r="D5" s="904"/>
      <c r="E5" s="904"/>
      <c r="F5" s="905"/>
      <c r="G5" s="120"/>
    </row>
    <row r="6" spans="2:20" ht="21.75" customHeight="1">
      <c r="B6" s="906"/>
      <c r="C6" s="907"/>
      <c r="D6" s="907"/>
      <c r="E6" s="907"/>
      <c r="F6" s="908"/>
      <c r="G6" s="120"/>
    </row>
    <row r="8" spans="2:20" ht="21">
      <c r="B8" s="899" t="s">
        <v>478</v>
      </c>
      <c r="C8" s="899"/>
      <c r="D8" s="899"/>
      <c r="E8" s="899"/>
      <c r="F8" s="899"/>
      <c r="G8" s="89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590</v>
      </c>
      <c r="G12" s="28"/>
      <c r="L12" s="33"/>
      <c r="M12" s="33"/>
      <c r="N12" s="33"/>
      <c r="O12" s="33"/>
      <c r="P12" s="33"/>
      <c r="Q12" s="68"/>
      <c r="S12" s="8"/>
      <c r="T12" s="8"/>
    </row>
    <row r="13" spans="2:20" s="9" customFormat="1" ht="26.25" customHeight="1" thickBot="1">
      <c r="B13" s="100"/>
      <c r="C13" s="122" t="s">
        <v>623</v>
      </c>
      <c r="G13" s="107"/>
      <c r="L13" s="33"/>
      <c r="M13" s="33"/>
      <c r="N13" s="33"/>
      <c r="O13" s="33"/>
      <c r="P13" s="33"/>
      <c r="Q13" s="68"/>
      <c r="S13" s="8"/>
      <c r="T13" s="8"/>
    </row>
    <row r="14" spans="2:20" s="9" customFormat="1" ht="26.25" customHeight="1" thickBot="1">
      <c r="B14" s="100"/>
      <c r="C14" s="169" t="s">
        <v>618</v>
      </c>
      <c r="G14" s="121"/>
      <c r="L14" s="33"/>
      <c r="M14" s="33"/>
      <c r="N14" s="33"/>
      <c r="O14" s="33"/>
      <c r="P14" s="33"/>
      <c r="Q14" s="68"/>
      <c r="S14" s="8"/>
      <c r="T14" s="8"/>
    </row>
    <row r="15" spans="2:20" s="9" customFormat="1" ht="26.25" customHeight="1" thickBot="1">
      <c r="B15" s="100"/>
      <c r="C15" s="169" t="s">
        <v>619</v>
      </c>
      <c r="G15" s="121"/>
      <c r="L15" s="33"/>
      <c r="M15" s="33"/>
      <c r="N15" s="33"/>
      <c r="O15" s="33"/>
      <c r="P15" s="33"/>
      <c r="Q15" s="68"/>
      <c r="S15" s="8"/>
      <c r="T15" s="8"/>
    </row>
    <row r="16" spans="2:20" s="9" customFormat="1" ht="26.25" customHeight="1" thickBot="1">
      <c r="B16" s="100"/>
      <c r="C16" s="169" t="s">
        <v>620</v>
      </c>
      <c r="G16" s="121"/>
      <c r="L16" s="33"/>
      <c r="M16" s="33"/>
      <c r="N16" s="33"/>
      <c r="O16" s="33"/>
      <c r="P16" s="33"/>
      <c r="Q16" s="68"/>
      <c r="S16" s="8"/>
      <c r="T16" s="8"/>
    </row>
    <row r="17" spans="2:20" s="9" customFormat="1" ht="26.25" customHeight="1" thickBot="1">
      <c r="B17" s="100"/>
      <c r="C17" s="122" t="s">
        <v>621</v>
      </c>
      <c r="G17" s="107"/>
      <c r="L17" s="33"/>
      <c r="M17" s="33"/>
      <c r="N17" s="33"/>
      <c r="O17" s="33"/>
      <c r="P17" s="33"/>
      <c r="Q17" s="68"/>
      <c r="S17" s="8"/>
      <c r="T17" s="8"/>
    </row>
    <row r="18" spans="2:20" s="9" customFormat="1" ht="26.25" customHeight="1" thickBot="1">
      <c r="B18" s="100"/>
      <c r="C18" s="122" t="s">
        <v>622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45" customHeight="1">
      <c r="B21" s="633" t="s">
        <v>540</v>
      </c>
      <c r="C21" s="639" t="s">
        <v>944</v>
      </c>
      <c r="D21" s="642" t="s">
        <v>440</v>
      </c>
      <c r="E21" s="646" t="s">
        <v>589</v>
      </c>
      <c r="F21" s="642" t="s">
        <v>445</v>
      </c>
      <c r="G21" s="171"/>
      <c r="M21" s="631"/>
      <c r="T21" s="631"/>
    </row>
    <row r="22" spans="2:20" s="101" customFormat="1" ht="47.45" customHeight="1">
      <c r="B22" s="634" t="s">
        <v>455</v>
      </c>
      <c r="C22" s="640" t="s">
        <v>955</v>
      </c>
      <c r="D22" s="643" t="s">
        <v>441</v>
      </c>
      <c r="E22" s="647" t="s">
        <v>589</v>
      </c>
      <c r="F22" s="643" t="s">
        <v>445</v>
      </c>
      <c r="G22" s="171"/>
      <c r="M22" s="631"/>
      <c r="T22" s="631"/>
    </row>
    <row r="23" spans="2:20" s="101" customFormat="1" ht="45.6" customHeight="1">
      <c r="B23" s="634" t="s">
        <v>452</v>
      </c>
      <c r="C23" s="640" t="s">
        <v>955</v>
      </c>
      <c r="D23" s="643" t="s">
        <v>442</v>
      </c>
      <c r="E23" s="647" t="s">
        <v>589</v>
      </c>
      <c r="F23" s="643" t="s">
        <v>445</v>
      </c>
      <c r="G23" s="171"/>
      <c r="M23" s="631"/>
      <c r="T23" s="631"/>
    </row>
    <row r="24" spans="2:20" s="101" customFormat="1" ht="32.25" customHeight="1">
      <c r="B24" s="635" t="s">
        <v>453</v>
      </c>
      <c r="C24" s="640" t="s">
        <v>944</v>
      </c>
      <c r="D24" s="643" t="s">
        <v>443</v>
      </c>
      <c r="E24" s="648" t="s">
        <v>603</v>
      </c>
      <c r="F24" s="651"/>
      <c r="G24" s="171"/>
      <c r="M24" s="631"/>
      <c r="T24" s="631"/>
    </row>
    <row r="25" spans="2:20" s="101" customFormat="1" ht="30.75" customHeight="1">
      <c r="B25" s="636" t="s">
        <v>538</v>
      </c>
      <c r="C25" s="640" t="s">
        <v>944</v>
      </c>
      <c r="D25" s="643"/>
      <c r="E25" s="648"/>
      <c r="F25" s="651"/>
      <c r="G25" s="171"/>
      <c r="M25" s="631"/>
      <c r="T25" s="631"/>
    </row>
    <row r="26" spans="2:20" s="101" customFormat="1" ht="32.25" customHeight="1">
      <c r="B26" s="637" t="s">
        <v>539</v>
      </c>
      <c r="C26" s="640" t="s">
        <v>944</v>
      </c>
      <c r="D26" s="644" t="s">
        <v>535</v>
      </c>
      <c r="E26" s="648"/>
      <c r="F26" s="651"/>
      <c r="G26" s="171"/>
      <c r="M26" s="631"/>
      <c r="T26" s="631"/>
    </row>
    <row r="27" spans="2:20" s="101" customFormat="1" ht="27" customHeight="1">
      <c r="B27" s="635" t="s">
        <v>454</v>
      </c>
      <c r="C27" s="640" t="s">
        <v>437</v>
      </c>
      <c r="D27" s="643" t="s">
        <v>479</v>
      </c>
      <c r="E27" s="648" t="s">
        <v>456</v>
      </c>
      <c r="F27" s="651"/>
      <c r="G27" s="171"/>
      <c r="M27" s="631"/>
      <c r="T27" s="631"/>
    </row>
    <row r="28" spans="2:20" s="101" customFormat="1" ht="27" customHeight="1">
      <c r="B28" s="637" t="s">
        <v>449</v>
      </c>
      <c r="C28" s="640" t="s">
        <v>944</v>
      </c>
      <c r="D28" s="643"/>
      <c r="E28" s="648"/>
      <c r="F28" s="643" t="s">
        <v>406</v>
      </c>
      <c r="G28" s="171"/>
      <c r="M28" s="631"/>
      <c r="T28" s="631"/>
    </row>
    <row r="29" spans="2:20" s="101" customFormat="1" ht="32.25" customHeight="1">
      <c r="B29" s="635" t="s">
        <v>207</v>
      </c>
      <c r="C29" s="640" t="s">
        <v>439</v>
      </c>
      <c r="D29" s="643" t="s">
        <v>552</v>
      </c>
      <c r="E29" s="649"/>
      <c r="F29" s="643" t="s">
        <v>551</v>
      </c>
      <c r="G29" s="632"/>
      <c r="M29" s="631"/>
    </row>
    <row r="30" spans="2:20" s="101" customFormat="1" ht="27.75" customHeight="1">
      <c r="B30" s="638" t="s">
        <v>536</v>
      </c>
      <c r="C30" s="641" t="s">
        <v>438</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414</v>
      </c>
      <c r="E1" s="118" t="s">
        <v>447</v>
      </c>
      <c r="F1" s="118" t="s">
        <v>546</v>
      </c>
      <c r="G1" s="118" t="s">
        <v>572</v>
      </c>
      <c r="H1" s="118" t="s">
        <v>583</v>
      </c>
    </row>
    <row r="2" spans="1:8">
      <c r="A2" s="12" t="s">
        <v>29</v>
      </c>
      <c r="B2" s="12" t="s">
        <v>27</v>
      </c>
      <c r="C2" s="10">
        <v>2006</v>
      </c>
      <c r="D2" s="12" t="s">
        <v>415</v>
      </c>
      <c r="E2" s="10">
        <f>'2. LRAMVA Threshold'!D9</f>
        <v>2013</v>
      </c>
      <c r="F2" s="26" t="s">
        <v>170</v>
      </c>
      <c r="G2" s="12" t="s">
        <v>573</v>
      </c>
      <c r="H2" s="12" t="s">
        <v>591</v>
      </c>
    </row>
    <row r="3" spans="1:8">
      <c r="A3" s="12" t="s">
        <v>370</v>
      </c>
      <c r="B3" s="12" t="s">
        <v>27</v>
      </c>
      <c r="C3" s="10">
        <v>2007</v>
      </c>
      <c r="D3" s="12" t="s">
        <v>416</v>
      </c>
      <c r="E3" s="10">
        <f>'2. LRAMVA Threshold'!D24</f>
        <v>0</v>
      </c>
      <c r="F3" s="12" t="s">
        <v>547</v>
      </c>
      <c r="G3" s="12" t="s">
        <v>574</v>
      </c>
      <c r="H3" s="12" t="s">
        <v>584</v>
      </c>
    </row>
    <row r="4" spans="1:8">
      <c r="A4" s="12" t="s">
        <v>371</v>
      </c>
      <c r="B4" s="12" t="s">
        <v>28</v>
      </c>
      <c r="C4" s="10">
        <v>2008</v>
      </c>
      <c r="D4" s="12" t="s">
        <v>417</v>
      </c>
      <c r="F4" s="12" t="s">
        <v>169</v>
      </c>
      <c r="G4" s="12" t="s">
        <v>575</v>
      </c>
    </row>
    <row r="5" spans="1:8">
      <c r="A5" s="12" t="s">
        <v>372</v>
      </c>
      <c r="B5" s="12" t="s">
        <v>28</v>
      </c>
      <c r="C5" s="10">
        <v>2009</v>
      </c>
      <c r="F5" s="12" t="s">
        <v>367</v>
      </c>
      <c r="G5" s="12" t="s">
        <v>576</v>
      </c>
    </row>
    <row r="6" spans="1:8">
      <c r="A6" s="12" t="s">
        <v>373</v>
      </c>
      <c r="B6" s="12" t="s">
        <v>28</v>
      </c>
      <c r="C6" s="10">
        <v>2010</v>
      </c>
      <c r="F6" s="12" t="s">
        <v>368</v>
      </c>
      <c r="G6" s="12" t="s">
        <v>577</v>
      </c>
    </row>
    <row r="7" spans="1:8">
      <c r="A7" s="12" t="s">
        <v>374</v>
      </c>
      <c r="B7" s="12" t="s">
        <v>28</v>
      </c>
      <c r="C7" s="10">
        <v>2011</v>
      </c>
      <c r="F7" s="12" t="s">
        <v>369</v>
      </c>
      <c r="G7" s="12" t="s">
        <v>578</v>
      </c>
    </row>
    <row r="8" spans="1:8">
      <c r="A8" s="12" t="s">
        <v>375</v>
      </c>
      <c r="B8" s="12" t="s">
        <v>28</v>
      </c>
      <c r="C8" s="10">
        <v>2012</v>
      </c>
      <c r="F8" s="12" t="s">
        <v>555</v>
      </c>
      <c r="G8" s="12" t="s">
        <v>579</v>
      </c>
    </row>
    <row r="9" spans="1:8">
      <c r="A9" s="12" t="s">
        <v>376</v>
      </c>
      <c r="B9" s="12" t="s">
        <v>28</v>
      </c>
      <c r="C9" s="10">
        <v>2013</v>
      </c>
      <c r="G9" s="12" t="s">
        <v>580</v>
      </c>
    </row>
    <row r="10" spans="1:8">
      <c r="A10" s="12" t="s">
        <v>377</v>
      </c>
      <c r="B10" s="12" t="s">
        <v>28</v>
      </c>
      <c r="C10" s="10">
        <v>2014</v>
      </c>
      <c r="G10" s="12" t="s">
        <v>581</v>
      </c>
    </row>
    <row r="11" spans="1:8">
      <c r="A11" s="12" t="s">
        <v>378</v>
      </c>
      <c r="B11" s="12" t="s">
        <v>28</v>
      </c>
      <c r="C11" s="10">
        <v>2015</v>
      </c>
      <c r="G11" s="12" t="s">
        <v>582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zoomScale="85" zoomScaleNormal="85" workbookViewId="0">
      <selection activeCell="G46" sqref="G46"/>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548</v>
      </c>
      <c r="D6" s="17"/>
      <c r="E6" s="9"/>
      <c r="T6" s="9"/>
      <c r="V6" s="8"/>
    </row>
    <row r="7" spans="2:22" ht="21" customHeight="1">
      <c r="B7" s="526"/>
      <c r="C7" s="17"/>
      <c r="D7" s="17"/>
      <c r="E7" s="9"/>
      <c r="T7" s="9"/>
      <c r="V7" s="8"/>
    </row>
    <row r="8" spans="2:22" ht="24.75" customHeight="1">
      <c r="B8" s="115" t="s">
        <v>239</v>
      </c>
      <c r="C8" s="186" t="s">
        <v>1011</v>
      </c>
      <c r="D8" s="589"/>
      <c r="E8" s="9"/>
      <c r="T8" s="9"/>
      <c r="V8" s="8"/>
    </row>
    <row r="9" spans="2:22" ht="41.25" customHeight="1">
      <c r="B9" s="540" t="s">
        <v>517</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553</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31" t="s">
        <v>1007</v>
      </c>
      <c r="E14" s="128"/>
      <c r="F14" s="122" t="s">
        <v>545</v>
      </c>
      <c r="H14" s="531" t="s">
        <v>1009</v>
      </c>
      <c r="J14" s="122" t="s">
        <v>512</v>
      </c>
      <c r="L14" s="130"/>
      <c r="N14" s="101"/>
      <c r="Q14" s="97"/>
      <c r="R14" s="94"/>
    </row>
    <row r="15" spans="2:22" ht="26.25" customHeight="1" thickBot="1">
      <c r="B15" s="122" t="s">
        <v>423</v>
      </c>
      <c r="C15" s="104"/>
      <c r="D15" s="531" t="s">
        <v>1008</v>
      </c>
      <c r="F15" s="122" t="s">
        <v>413</v>
      </c>
      <c r="G15" s="125"/>
      <c r="H15" s="531" t="s">
        <v>1010</v>
      </c>
      <c r="I15" s="17"/>
      <c r="J15" s="122" t="s">
        <v>513</v>
      </c>
      <c r="L15" s="130"/>
      <c r="M15" s="101"/>
      <c r="Q15" s="106"/>
      <c r="R15" s="94"/>
    </row>
    <row r="16" spans="2:22" ht="28.5" customHeight="1" thickBot="1">
      <c r="B16" s="122" t="s">
        <v>451</v>
      </c>
      <c r="C16" s="104"/>
      <c r="D16" s="532">
        <v>2019</v>
      </c>
      <c r="E16" s="101"/>
      <c r="F16" s="122" t="s">
        <v>433</v>
      </c>
      <c r="G16" s="123"/>
      <c r="H16" s="532" t="s">
        <v>1106</v>
      </c>
      <c r="I16" s="101"/>
      <c r="K16" s="192"/>
      <c r="L16" s="192"/>
      <c r="M16" s="192"/>
      <c r="N16" s="192"/>
      <c r="Q16" s="113"/>
      <c r="R16" s="94"/>
    </row>
    <row r="17" spans="1:21" ht="29.25" customHeight="1">
      <c r="B17" s="122" t="s">
        <v>420</v>
      </c>
      <c r="C17" s="104"/>
      <c r="D17" s="716">
        <v>3126535.928298668</v>
      </c>
      <c r="E17" s="119"/>
      <c r="F17" s="723" t="s">
        <v>659</v>
      </c>
      <c r="G17" s="192"/>
      <c r="H17" s="717">
        <v>1</v>
      </c>
      <c r="I17" s="17"/>
      <c r="M17" s="192"/>
      <c r="N17" s="192"/>
      <c r="P17" s="97"/>
      <c r="Q17" s="97"/>
      <c r="R17" s="94"/>
    </row>
    <row r="18" spans="1:21" s="28" customFormat="1" ht="29.25" customHeight="1">
      <c r="B18" s="122"/>
      <c r="C18" s="718"/>
      <c r="D18" s="715"/>
      <c r="E18" s="719"/>
      <c r="F18" s="714"/>
      <c r="G18" s="720"/>
      <c r="H18" s="721"/>
      <c r="I18" s="160"/>
      <c r="M18" s="720"/>
      <c r="N18" s="720"/>
      <c r="P18" s="720"/>
      <c r="Q18" s="720"/>
      <c r="R18" s="722"/>
      <c r="T18" s="37"/>
      <c r="U18" s="37"/>
    </row>
    <row r="19" spans="1:21" ht="27.75" customHeight="1" thickBot="1">
      <c r="E19" s="9"/>
      <c r="F19" s="122" t="s">
        <v>434</v>
      </c>
      <c r="G19" s="591" t="s">
        <v>362</v>
      </c>
      <c r="H19" s="239">
        <f>SUM(R55,R58,R61,R64,R67,R70,R73,R76,R79,R82, R85, R88)</f>
        <v>8892572.901140362</v>
      </c>
      <c r="I19" s="17"/>
      <c r="J19" s="113"/>
      <c r="K19" s="113"/>
      <c r="L19" s="113"/>
      <c r="M19" s="113"/>
      <c r="N19" s="113"/>
      <c r="P19" s="113"/>
      <c r="Q19" s="113"/>
      <c r="R19" s="94"/>
    </row>
    <row r="20" spans="1:21" ht="27.75" customHeight="1" thickBot="1">
      <c r="E20" s="9"/>
      <c r="F20" s="122" t="s">
        <v>435</v>
      </c>
      <c r="G20" s="591" t="s">
        <v>363</v>
      </c>
      <c r="H20" s="129">
        <f>-SUM(R56,R59,R62,R65,R68,R71,R74,R77,R80,R83,R86,R89)</f>
        <v>2894642.7810000004</v>
      </c>
      <c r="I20" s="17"/>
      <c r="J20" s="113"/>
      <c r="P20" s="113"/>
      <c r="Q20" s="113"/>
      <c r="R20" s="94"/>
    </row>
    <row r="21" spans="1:21" ht="27.75" customHeight="1" thickBot="1">
      <c r="C21" s="32"/>
      <c r="D21" s="32"/>
      <c r="E21" s="32"/>
      <c r="F21" s="122" t="s">
        <v>407</v>
      </c>
      <c r="G21" s="591" t="s">
        <v>364</v>
      </c>
      <c r="H21" s="185">
        <f>R91</f>
        <v>128196.60556685094</v>
      </c>
      <c r="I21" s="101"/>
      <c r="P21" s="113"/>
      <c r="Q21" s="113"/>
      <c r="R21" s="94"/>
    </row>
    <row r="22" spans="1:21" ht="27.75" customHeight="1">
      <c r="C22" s="32"/>
      <c r="D22" s="32"/>
      <c r="E22" s="32"/>
      <c r="F22" s="803" t="s">
        <v>507</v>
      </c>
      <c r="G22" s="804" t="s">
        <v>446</v>
      </c>
      <c r="H22" s="805">
        <f>H19-H20+H21</f>
        <v>6126126.7257072125</v>
      </c>
      <c r="I22" s="101"/>
      <c r="P22" s="192"/>
      <c r="Q22" s="192"/>
      <c r="R22" s="94"/>
    </row>
    <row r="23" spans="1:21" ht="35.450000000000003" customHeight="1">
      <c r="C23" s="32"/>
      <c r="D23" s="32"/>
      <c r="E23" s="32"/>
      <c r="F23" s="123" t="s">
        <v>967</v>
      </c>
      <c r="G23" s="846" t="s">
        <v>968</v>
      </c>
      <c r="H23" s="806">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 customHeight="1">
      <c r="A27" s="28"/>
      <c r="B27" s="909" t="s">
        <v>665</v>
      </c>
      <c r="C27" s="909"/>
      <c r="D27" s="909"/>
      <c r="E27" s="909"/>
      <c r="F27" s="909"/>
      <c r="G27" s="909"/>
    </row>
    <row r="28" spans="1:21" ht="14.25" customHeight="1">
      <c r="A28" s="28"/>
      <c r="B28" s="537"/>
      <c r="C28" s="537"/>
      <c r="D28" s="527"/>
      <c r="E28" s="527"/>
      <c r="F28" s="527"/>
      <c r="G28" s="537"/>
    </row>
    <row r="29" spans="1:21" s="17" customFormat="1" ht="27" customHeight="1">
      <c r="B29" s="910" t="s">
        <v>504</v>
      </c>
      <c r="C29" s="911"/>
      <c r="D29" s="131" t="s">
        <v>41</v>
      </c>
      <c r="E29" s="132" t="s">
        <v>657</v>
      </c>
      <c r="F29" s="132" t="s">
        <v>407</v>
      </c>
      <c r="G29" s="133" t="s">
        <v>408</v>
      </c>
      <c r="T29" s="134"/>
      <c r="U29" s="134"/>
    </row>
    <row r="30" spans="1:21" ht="20.25" customHeight="1">
      <c r="B30" s="912" t="s">
        <v>29</v>
      </c>
      <c r="C30" s="913"/>
      <c r="D30" s="624" t="s">
        <v>27</v>
      </c>
      <c r="E30" s="136">
        <f>SUM(D55:D90)</f>
        <v>0</v>
      </c>
      <c r="F30" s="766">
        <f>D91</f>
        <v>0</v>
      </c>
      <c r="G30" s="136">
        <f>E30+F30</f>
        <v>0</v>
      </c>
    </row>
    <row r="31" spans="1:21" ht="20.25" customHeight="1">
      <c r="B31" s="912" t="s">
        <v>370</v>
      </c>
      <c r="C31" s="913"/>
      <c r="D31" s="624" t="s">
        <v>27</v>
      </c>
      <c r="E31" s="137">
        <f>SUM(E55:E90)</f>
        <v>513471.58871800301</v>
      </c>
      <c r="F31" s="764">
        <f>E91</f>
        <v>11081.312023229028</v>
      </c>
      <c r="G31" s="137">
        <f>E31+F31</f>
        <v>524552.90074123209</v>
      </c>
    </row>
    <row r="32" spans="1:21" ht="20.25" customHeight="1">
      <c r="B32" s="912" t="s">
        <v>1012</v>
      </c>
      <c r="C32" s="913"/>
      <c r="D32" s="624" t="s">
        <v>28</v>
      </c>
      <c r="E32" s="137">
        <f>SUM(F55:F90)</f>
        <v>3874213.2440997432</v>
      </c>
      <c r="F32" s="764">
        <f>F91</f>
        <v>82783.214915367818</v>
      </c>
      <c r="G32" s="137">
        <f>E32+F32</f>
        <v>3956996.459015111</v>
      </c>
    </row>
    <row r="33" spans="2:22" ht="20.25" customHeight="1">
      <c r="B33" s="912" t="s">
        <v>1013</v>
      </c>
      <c r="C33" s="913"/>
      <c r="D33" s="624" t="s">
        <v>28</v>
      </c>
      <c r="E33" s="137">
        <f>SUM(G55:G90)</f>
        <v>1355120.0559053374</v>
      </c>
      <c r="F33" s="764">
        <f>G91</f>
        <v>28894.606252561403</v>
      </c>
      <c r="G33" s="137">
        <f>E33+F33</f>
        <v>1384014.6621578988</v>
      </c>
    </row>
    <row r="34" spans="2:22" ht="20.25" customHeight="1">
      <c r="B34" s="912" t="s">
        <v>395</v>
      </c>
      <c r="C34" s="913"/>
      <c r="D34" s="624" t="s">
        <v>28</v>
      </c>
      <c r="E34" s="137">
        <f>SUM(H55:H90)</f>
        <v>418947.25413307257</v>
      </c>
      <c r="F34" s="765">
        <f>H91</f>
        <v>8917.0938859867601</v>
      </c>
      <c r="G34" s="137">
        <f>E34+F34</f>
        <v>427864.34801905934</v>
      </c>
    </row>
    <row r="35" spans="2:22" ht="20.25" customHeight="1">
      <c r="B35" s="912" t="s">
        <v>31</v>
      </c>
      <c r="C35" s="913"/>
      <c r="D35" s="624" t="s">
        <v>28</v>
      </c>
      <c r="E35" s="137">
        <f>SUM(I55:I90)</f>
        <v>-209952.10977679596</v>
      </c>
      <c r="F35" s="138">
        <f>I91</f>
        <v>-4459.6627846635629</v>
      </c>
      <c r="G35" s="137">
        <f t="shared" ref="G35" si="0">E35+F35</f>
        <v>-214411.77256145951</v>
      </c>
    </row>
    <row r="36" spans="2:22" ht="20.25" customHeight="1">
      <c r="B36" s="912" t="s">
        <v>32</v>
      </c>
      <c r="C36" s="913"/>
      <c r="D36" s="624" t="s">
        <v>27</v>
      </c>
      <c r="E36" s="137">
        <f>SUM(J55:J90)</f>
        <v>46130.087061001002</v>
      </c>
      <c r="F36" s="138">
        <f>J91</f>
        <v>980.04127436949636</v>
      </c>
      <c r="G36" s="137">
        <f>E36+F36</f>
        <v>47110.1283353705</v>
      </c>
    </row>
    <row r="37" spans="2:22" ht="20.25" customHeight="1">
      <c r="B37" s="912"/>
      <c r="C37" s="913"/>
      <c r="D37" s="624"/>
      <c r="E37" s="137">
        <f>SUM(K55:K90)</f>
        <v>0</v>
      </c>
      <c r="F37" s="138">
        <f>K91</f>
        <v>0</v>
      </c>
      <c r="G37" s="137">
        <f t="shared" ref="G37:G40" si="1">E37+F37</f>
        <v>0</v>
      </c>
    </row>
    <row r="38" spans="2:22" ht="20.25" customHeight="1">
      <c r="B38" s="912"/>
      <c r="C38" s="913"/>
      <c r="D38" s="624"/>
      <c r="E38" s="137">
        <f>SUM(L55:L90)</f>
        <v>0</v>
      </c>
      <c r="F38" s="138">
        <f>L91</f>
        <v>0</v>
      </c>
      <c r="G38" s="137">
        <f t="shared" si="1"/>
        <v>0</v>
      </c>
    </row>
    <row r="39" spans="2:22" ht="20.25" customHeight="1">
      <c r="B39" s="912"/>
      <c r="C39" s="913"/>
      <c r="D39" s="624"/>
      <c r="E39" s="137">
        <f>SUM(M55:M90)</f>
        <v>0</v>
      </c>
      <c r="F39" s="138">
        <f>M91</f>
        <v>0</v>
      </c>
      <c r="G39" s="137">
        <f t="shared" si="1"/>
        <v>0</v>
      </c>
    </row>
    <row r="40" spans="2:22" ht="20.25" customHeight="1">
      <c r="B40" s="912"/>
      <c r="C40" s="913"/>
      <c r="D40" s="624"/>
      <c r="E40" s="137">
        <f>SUM(N55:N90)</f>
        <v>0</v>
      </c>
      <c r="F40" s="138">
        <f>N91</f>
        <v>0</v>
      </c>
      <c r="G40" s="137">
        <f t="shared" si="1"/>
        <v>0</v>
      </c>
    </row>
    <row r="41" spans="2:22" ht="20.25" customHeight="1">
      <c r="B41" s="912"/>
      <c r="C41" s="913"/>
      <c r="D41" s="624"/>
      <c r="E41" s="137">
        <f>SUM(O55:O90)</f>
        <v>0</v>
      </c>
      <c r="F41" s="138">
        <f>O91</f>
        <v>0</v>
      </c>
      <c r="G41" s="137">
        <f>E41+F41</f>
        <v>0</v>
      </c>
    </row>
    <row r="42" spans="2:22" ht="20.25" customHeight="1">
      <c r="B42" s="912"/>
      <c r="C42" s="913"/>
      <c r="D42" s="624"/>
      <c r="E42" s="137">
        <f>SUM(P55:P90)</f>
        <v>0</v>
      </c>
      <c r="F42" s="138">
        <f>P91</f>
        <v>0</v>
      </c>
      <c r="G42" s="137">
        <f>E42+F42</f>
        <v>0</v>
      </c>
    </row>
    <row r="43" spans="2:22" ht="20.25" customHeight="1">
      <c r="B43" s="912"/>
      <c r="C43" s="913"/>
      <c r="D43" s="625"/>
      <c r="E43" s="139">
        <f>SUM(Q55:Q90)</f>
        <v>0</v>
      </c>
      <c r="F43" s="140">
        <f>Q91</f>
        <v>0</v>
      </c>
      <c r="G43" s="139">
        <f>E43+F43</f>
        <v>0</v>
      </c>
    </row>
    <row r="44" spans="2:22" s="8" customFormat="1" ht="21" customHeight="1">
      <c r="B44" s="916" t="s">
        <v>26</v>
      </c>
      <c r="C44" s="917"/>
      <c r="D44" s="135"/>
      <c r="E44" s="141">
        <f>SUM(E30:E43)</f>
        <v>5997930.1201403616</v>
      </c>
      <c r="F44" s="141">
        <f>SUM(F30:F43)</f>
        <v>128196.60556685094</v>
      </c>
      <c r="G44" s="141">
        <f>SUM(G30:G43)</f>
        <v>6126126.7257072125</v>
      </c>
      <c r="H44" s="197"/>
    </row>
    <row r="45" spans="2:22" ht="18" customHeight="1">
      <c r="D45" s="92"/>
      <c r="E45" s="9"/>
      <c r="F45" s="17"/>
      <c r="H45" s="880"/>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09" t="s">
        <v>606</v>
      </c>
      <c r="C49" s="909"/>
      <c r="D49" s="909"/>
      <c r="E49" s="909"/>
      <c r="F49" s="909"/>
      <c r="G49" s="909"/>
      <c r="H49" s="909"/>
      <c r="I49" s="909"/>
      <c r="J49" s="909"/>
      <c r="K49" s="909"/>
      <c r="L49" s="909"/>
      <c r="M49" s="604"/>
      <c r="N49" s="103"/>
      <c r="O49" s="103"/>
      <c r="P49" s="103"/>
      <c r="Q49" s="103"/>
      <c r="R49" s="103"/>
      <c r="T49" s="37"/>
      <c r="U49" s="19"/>
      <c r="V49" s="38"/>
    </row>
    <row r="50" spans="2:22" s="28" customFormat="1" ht="41.1" customHeight="1">
      <c r="B50" s="909" t="s">
        <v>559</v>
      </c>
      <c r="C50" s="909"/>
      <c r="D50" s="909"/>
      <c r="E50" s="909"/>
      <c r="F50" s="909"/>
      <c r="G50" s="909"/>
      <c r="H50" s="909"/>
      <c r="I50" s="909"/>
      <c r="J50" s="909"/>
      <c r="K50" s="909"/>
      <c r="L50" s="909"/>
      <c r="M50" s="604"/>
      <c r="N50" s="103"/>
      <c r="O50" s="103"/>
      <c r="P50" s="103"/>
      <c r="Q50" s="103"/>
      <c r="R50" s="103"/>
      <c r="T50" s="37"/>
      <c r="U50" s="19"/>
      <c r="V50" s="38"/>
    </row>
    <row r="51" spans="2:22" s="28" customFormat="1" ht="18" customHeight="1">
      <c r="B51" s="909" t="s">
        <v>951</v>
      </c>
      <c r="C51" s="909"/>
      <c r="D51" s="909"/>
      <c r="E51" s="909"/>
      <c r="F51" s="909"/>
      <c r="G51" s="909"/>
      <c r="H51" s="909"/>
      <c r="I51" s="909"/>
      <c r="J51" s="909"/>
      <c r="K51" s="909"/>
      <c r="L51" s="909"/>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 50-499 kW</v>
      </c>
      <c r="G53" s="133" t="str">
        <f>IF($B$33&lt;&gt;"",$B$33,"")</f>
        <v>GS 500-4999 kW</v>
      </c>
      <c r="H53" s="133" t="str">
        <f>IF($B$34&lt;&gt;"",$B$34,"")</f>
        <v>Large Use</v>
      </c>
      <c r="I53" s="133" t="str">
        <f>IF($B$35&lt;&gt;"",$B$35,"")</f>
        <v>Street Lighting</v>
      </c>
      <c r="J53" s="133" t="str">
        <f>IF($B$36&lt;&gt;"",$B$36,"")</f>
        <v>Unmetered Scattered Load</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v>
      </c>
      <c r="J54" s="565" t="str">
        <f>D36</f>
        <v>kWh</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LRAM'!AE781</f>
        <v>0</v>
      </c>
      <c r="E76" s="153">
        <f>'5.  2015-2027 LRAM'!AF781</f>
        <v>0</v>
      </c>
      <c r="F76" s="153">
        <f>'5.  2015-2027 LRAM'!AG781</f>
        <v>0</v>
      </c>
      <c r="G76" s="153">
        <f>'5.  2015-2027 LRAM'!AH781</f>
        <v>0</v>
      </c>
      <c r="H76" s="153">
        <f>'5.  2015-2027 LRAM'!AI781</f>
        <v>0</v>
      </c>
      <c r="I76" s="153">
        <f>'5.  2015-2027 LRAM'!AJ781</f>
        <v>0</v>
      </c>
      <c r="J76" s="153">
        <f>'5.  2015-2027 LRAM'!AK781</f>
        <v>0</v>
      </c>
      <c r="K76" s="153">
        <f>'5.  2015-2027 LRAM'!AL781</f>
        <v>0</v>
      </c>
      <c r="L76" s="153">
        <f>'5.  2015-2027 LRAM'!AM781</f>
        <v>0</v>
      </c>
      <c r="M76" s="153">
        <f>'5.  2015-2027 LRAM'!AN781</f>
        <v>0</v>
      </c>
      <c r="N76" s="153">
        <f>'5.  2015-2027 LRAM'!AO781</f>
        <v>0</v>
      </c>
      <c r="O76" s="153">
        <f>'5.  2015-2027 LRAM'!AP781</f>
        <v>0</v>
      </c>
      <c r="P76" s="153">
        <f>'5.  2015-2027 LRAM'!AQ781</f>
        <v>0</v>
      </c>
      <c r="Q76" s="153">
        <f>'5.  2015-2027 LRAM'!AR781</f>
        <v>0</v>
      </c>
      <c r="R76" s="154">
        <f>SUM(D76:Q76)</f>
        <v>0</v>
      </c>
      <c r="U76" s="149"/>
      <c r="V76" s="150"/>
    </row>
    <row r="77" spans="2:22" s="160" customFormat="1" ht="16.5" customHeight="1">
      <c r="B77" s="151" t="s">
        <v>228</v>
      </c>
      <c r="C77" s="152"/>
      <c r="D77" s="153">
        <f>-'5.  2015-2027 LRAM'!AE782</f>
        <v>0</v>
      </c>
      <c r="E77" s="153">
        <f>-'5.  2015-2027 LRAM'!AF782</f>
        <v>0</v>
      </c>
      <c r="F77" s="153">
        <f>-'5.  2015-2027 LRAM'!AG782</f>
        <v>0</v>
      </c>
      <c r="G77" s="153">
        <f>-'5.  2015-2027 LRAM'!AH782</f>
        <v>0</v>
      </c>
      <c r="H77" s="153">
        <f>-'5.  2015-2027 LRAM'!AI782</f>
        <v>0</v>
      </c>
      <c r="I77" s="153">
        <f>-'5.  2015-2027 LRAM'!AJ782</f>
        <v>0</v>
      </c>
      <c r="J77" s="153">
        <f>-'5.  2015-2027 LRAM'!AK782</f>
        <v>0</v>
      </c>
      <c r="K77" s="153">
        <f>-'5.  2015-2027 LRAM'!AL782</f>
        <v>0</v>
      </c>
      <c r="L77" s="153">
        <f>-'5.  2015-2027 LRAM'!AM782</f>
        <v>0</v>
      </c>
      <c r="M77" s="153">
        <f>-'5.  2015-2027 LRAM'!AN782</f>
        <v>0</v>
      </c>
      <c r="N77" s="153">
        <f>-'5.  2015-2027 LRAM'!AO782</f>
        <v>0</v>
      </c>
      <c r="O77" s="153">
        <f>-'5.  2015-2027 LRAM'!AP782</f>
        <v>0</v>
      </c>
      <c r="P77" s="153">
        <f>-'5.  2015-2027 LRAM'!AQ782</f>
        <v>0</v>
      </c>
      <c r="Q77" s="153">
        <f>-'5.  2015-2027 LRAM'!AR782</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LRAM'!AE977</f>
        <v>0</v>
      </c>
      <c r="E79" s="153">
        <f>'5.  2015-2027 LRAM'!AF977</f>
        <v>0</v>
      </c>
      <c r="F79" s="153">
        <f>'5.  2015-2027 LRAM'!AG977</f>
        <v>0</v>
      </c>
      <c r="G79" s="153">
        <f>'5.  2015-2027 LRAM'!AH977</f>
        <v>0</v>
      </c>
      <c r="H79" s="153">
        <f>'5.  2015-2027 LRAM'!AI977</f>
        <v>0</v>
      </c>
      <c r="I79" s="153">
        <f>'5.  2015-2027 LRAM'!AJ977</f>
        <v>0</v>
      </c>
      <c r="J79" s="153">
        <f>'5.  2015-2027 LRAM'!AK977</f>
        <v>0</v>
      </c>
      <c r="K79" s="153">
        <f>'5.  2015-2027 LRAM'!AL977</f>
        <v>0</v>
      </c>
      <c r="L79" s="153">
        <f>'5.  2015-2027 LRAM'!AM977</f>
        <v>0</v>
      </c>
      <c r="M79" s="153">
        <f>'5.  2015-2027 LRAM'!AN977</f>
        <v>0</v>
      </c>
      <c r="N79" s="153">
        <f>'5.  2015-2027 LRAM'!AO977</f>
        <v>0</v>
      </c>
      <c r="O79" s="153">
        <f>'5.  2015-2027 LRAM'!AP977</f>
        <v>0</v>
      </c>
      <c r="P79" s="153">
        <f>'5.  2015-2027 LRAM'!AQ977</f>
        <v>0</v>
      </c>
      <c r="Q79" s="153">
        <f>'5.  2015-2027 LRAM'!AR977</f>
        <v>0</v>
      </c>
      <c r="R79" s="154">
        <f>SUM(D79:Q79)</f>
        <v>0</v>
      </c>
      <c r="U79" s="149"/>
      <c r="V79" s="150"/>
    </row>
    <row r="80" spans="2:22" s="160" customFormat="1">
      <c r="B80" s="151" t="s">
        <v>230</v>
      </c>
      <c r="C80" s="152"/>
      <c r="D80" s="153">
        <f>-'5.  2015-2027 LRAM'!AE978</f>
        <v>0</v>
      </c>
      <c r="E80" s="153">
        <f>-'5.  2015-2027 LRAM'!AF978</f>
        <v>0</v>
      </c>
      <c r="F80" s="153">
        <f>-'5.  2015-2027 LRAM'!AG978</f>
        <v>0</v>
      </c>
      <c r="G80" s="153">
        <f>-'5.  2015-2027 LRAM'!AH978</f>
        <v>0</v>
      </c>
      <c r="H80" s="153">
        <f>-'5.  2015-2027 LRAM'!AI978</f>
        <v>0</v>
      </c>
      <c r="I80" s="153">
        <f>-'5.  2015-2027 LRAM'!AJ978</f>
        <v>0</v>
      </c>
      <c r="J80" s="153">
        <f>-'5.  2015-2027 LRAM'!AK978</f>
        <v>0</v>
      </c>
      <c r="K80" s="153">
        <f>-'5.  2015-2027 LRAM'!AL978</f>
        <v>0</v>
      </c>
      <c r="L80" s="153">
        <f>-'5.  2015-2027 LRAM'!AM978</f>
        <v>0</v>
      </c>
      <c r="M80" s="153">
        <f>-'5.  2015-2027 LRAM'!AN978</f>
        <v>0</v>
      </c>
      <c r="N80" s="153">
        <f>-'5.  2015-2027 LRAM'!AO978</f>
        <v>0</v>
      </c>
      <c r="O80" s="153">
        <f>-'5.  2015-2027 LRAM'!AP978</f>
        <v>0</v>
      </c>
      <c r="P80" s="153">
        <f>-'5.  2015-2027 LRAM'!AQ978</f>
        <v>0</v>
      </c>
      <c r="Q80" s="153">
        <f>-'5.  2015-2027 LRAM'!AR978</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LRAM'!AE1173</f>
        <v>0</v>
      </c>
      <c r="E82" s="153">
        <f>'5.  2015-2027 LRAM'!AF1173</f>
        <v>799627.73147815629</v>
      </c>
      <c r="F82" s="153">
        <f>'5.  2015-2027 LRAM'!AG1173</f>
        <v>2077814.1168333557</v>
      </c>
      <c r="G82" s="153">
        <f>'5.  2015-2027 LRAM'!AH1173</f>
        <v>725947.46927679086</v>
      </c>
      <c r="H82" s="153">
        <f>'5.  2015-2027 LRAM'!AI1173</f>
        <v>257210.12421546082</v>
      </c>
      <c r="I82" s="153">
        <f>'5.  2015-2027 LRAM'!AJ1173</f>
        <v>627450.3313786505</v>
      </c>
      <c r="J82" s="153">
        <f>'5.  2015-2027 LRAM'!AK1173</f>
        <v>22871.961798471559</v>
      </c>
      <c r="K82" s="153">
        <f>'5.  2015-2027 LRAM'!AL1173</f>
        <v>0</v>
      </c>
      <c r="L82" s="153">
        <f>'5.  2015-2027 LRAM'!AM1173</f>
        <v>0</v>
      </c>
      <c r="M82" s="153">
        <f>'5.  2015-2027 LRAM'!AN1173</f>
        <v>0</v>
      </c>
      <c r="N82" s="153">
        <f>'5.  2015-2027 LRAM'!AO1173</f>
        <v>0</v>
      </c>
      <c r="O82" s="153">
        <f>'5.  2015-2027 LRAM'!AP1173</f>
        <v>0</v>
      </c>
      <c r="P82" s="153">
        <f>'5.  2015-2027 LRAM'!AQ1173</f>
        <v>0</v>
      </c>
      <c r="Q82" s="153">
        <f>'5.  2015-2027 LRAM'!AR1173</f>
        <v>0</v>
      </c>
      <c r="R82" s="154">
        <f>SUM(D82:Q82)</f>
        <v>4510921.7349808859</v>
      </c>
      <c r="U82" s="149"/>
      <c r="V82" s="150"/>
    </row>
    <row r="83" spans="2:22" s="160" customFormat="1">
      <c r="B83" s="151" t="s">
        <v>232</v>
      </c>
      <c r="C83" s="152"/>
      <c r="D83" s="153">
        <f>-'5.  2015-2027 LRAM'!AE1174</f>
        <v>0</v>
      </c>
      <c r="E83" s="153">
        <f>-'5.  2015-2027 LRAM'!AF1174</f>
        <v>-521654.66759999999</v>
      </c>
      <c r="F83" s="153">
        <f>-'5.  2015-2027 LRAM'!AG1174</f>
        <v>-92545.844400000002</v>
      </c>
      <c r="G83" s="153">
        <f>-'5.  2015-2027 LRAM'!AH1174</f>
        <v>-39845.3825</v>
      </c>
      <c r="H83" s="153">
        <f>-'5.  2015-2027 LRAM'!AI1174</f>
        <v>-47254.646700000005</v>
      </c>
      <c r="I83" s="153">
        <f>-'5.  2015-2027 LRAM'!AJ1174</f>
        <v>-731438.5906</v>
      </c>
      <c r="J83" s="153">
        <f>-'5.  2015-2027 LRAM'!AK1174</f>
        <v>0</v>
      </c>
      <c r="K83" s="153">
        <f>-'5.  2015-2027 LRAM'!AL1174</f>
        <v>0</v>
      </c>
      <c r="L83" s="153">
        <f>-'5.  2015-2027 LRAM'!AM1174</f>
        <v>0</v>
      </c>
      <c r="M83" s="153">
        <f>-'5.  2015-2027 LRAM'!AN1174</f>
        <v>0</v>
      </c>
      <c r="N83" s="153">
        <f>-'5.  2015-2027 LRAM'!AO1174</f>
        <v>0</v>
      </c>
      <c r="O83" s="153">
        <f>-'5.  2015-2027 LRAM'!AP1174</f>
        <v>0</v>
      </c>
      <c r="P83" s="153">
        <f>-'5.  2015-2027 LRAM'!AQ1174</f>
        <v>0</v>
      </c>
      <c r="Q83" s="153">
        <f>-'5.  2015-2027 LRAM'!AR1174</f>
        <v>0</v>
      </c>
      <c r="R83" s="154">
        <f>SUM(D83:Q83)</f>
        <v>-1432739.1318000001</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705</v>
      </c>
      <c r="C85" s="524"/>
      <c r="D85" s="153">
        <f>'5.  2015-2027 LRAM'!AE1369</f>
        <v>0</v>
      </c>
      <c r="E85" s="153">
        <f>'5.  2015-2027 LRAM'!AF1369</f>
        <v>769008.98033984681</v>
      </c>
      <c r="F85" s="153">
        <f>'5.  2015-2027 LRAM'!AG1369</f>
        <v>1983249.5168663873</v>
      </c>
      <c r="G85" s="153">
        <f>'5.  2015-2027 LRAM'!AH1369</f>
        <v>709620.0831285466</v>
      </c>
      <c r="H85" s="153">
        <f>'5.  2015-2027 LRAM'!AI1369</f>
        <v>257143.69271761182</v>
      </c>
      <c r="I85" s="153">
        <f>'5.  2015-2027 LRAM'!AJ1369</f>
        <v>639370.76784455357</v>
      </c>
      <c r="J85" s="153">
        <f>'5.  2015-2027 LRAM'!AK1369</f>
        <v>23258.125262529444</v>
      </c>
      <c r="K85" s="153">
        <f>'5.  2015-2027 LRAM'!AL1369</f>
        <v>0</v>
      </c>
      <c r="L85" s="153">
        <f>'5.  2015-2027 LRAM'!AM1369</f>
        <v>0</v>
      </c>
      <c r="M85" s="153">
        <f>'5.  2015-2027 LRAM'!AN1369</f>
        <v>0</v>
      </c>
      <c r="N85" s="153">
        <f>'5.  2015-2027 LRAM'!AO1369</f>
        <v>0</v>
      </c>
      <c r="O85" s="153">
        <f>'5.  2015-2027 LRAM'!AP1369</f>
        <v>0</v>
      </c>
      <c r="P85" s="153">
        <f>'5.  2015-2027 LRAM'!AQ1369</f>
        <v>0</v>
      </c>
      <c r="Q85" s="153">
        <f>'5.  2015-2027 LRAM'!AR1369</f>
        <v>0</v>
      </c>
      <c r="R85" s="154">
        <f>SUM(D85:Q85)</f>
        <v>4381651.1661594762</v>
      </c>
      <c r="U85" s="149"/>
      <c r="V85" s="150"/>
    </row>
    <row r="86" spans="2:22" s="160" customFormat="1">
      <c r="B86" s="151" t="s">
        <v>706</v>
      </c>
      <c r="C86" s="152"/>
      <c r="D86" s="153">
        <f>-'5.  2015-2027 LRAM'!AE1370</f>
        <v>0</v>
      </c>
      <c r="E86" s="153">
        <f>-'5.  2015-2027 LRAM'!AF1370</f>
        <v>-533510.45550000004</v>
      </c>
      <c r="F86" s="153">
        <f>-'5.  2015-2027 LRAM'!AG1370</f>
        <v>-94304.545199999993</v>
      </c>
      <c r="G86" s="153">
        <f>-'5.  2015-2027 LRAM'!AH1370</f>
        <v>-40602.114000000001</v>
      </c>
      <c r="H86" s="153">
        <f>-'5.  2015-2027 LRAM'!AI1370</f>
        <v>-48151.916100000002</v>
      </c>
      <c r="I86" s="153">
        <f>-'5.  2015-2027 LRAM'!AJ1370</f>
        <v>-745334.61840000004</v>
      </c>
      <c r="J86" s="153">
        <f>-'5.  2015-2027 LRAM'!AK1370</f>
        <v>0</v>
      </c>
      <c r="K86" s="153">
        <f>-'5.  2015-2027 LRAM'!AL1370</f>
        <v>0</v>
      </c>
      <c r="L86" s="153">
        <f>-'5.  2015-2027 LRAM'!AM1370</f>
        <v>0</v>
      </c>
      <c r="M86" s="153">
        <f>-'5.  2015-2027 LRAM'!AN1370</f>
        <v>0</v>
      </c>
      <c r="N86" s="153">
        <f>-'5.  2015-2027 LRAM'!AO1370</f>
        <v>0</v>
      </c>
      <c r="O86" s="153">
        <f>-'5.  2015-2027 LRAM'!AP1370</f>
        <v>0</v>
      </c>
      <c r="P86" s="153">
        <f>-'5.  2015-2027 LRAM'!AQ1370</f>
        <v>0</v>
      </c>
      <c r="Q86" s="153">
        <f>-'5.  2015-2027 LRAM'!AR1370</f>
        <v>0</v>
      </c>
      <c r="R86" s="154">
        <f>SUM(D86:Q86)</f>
        <v>-1461903.6492000001</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707</v>
      </c>
      <c r="C88" s="524"/>
      <c r="D88" s="153">
        <f>'5.  2015-2027 LRAM'!AE1564</f>
        <v>0</v>
      </c>
      <c r="E88" s="153">
        <f>'5.  2015-2027 LRAM'!AF1564</f>
        <v>0</v>
      </c>
      <c r="F88" s="153">
        <f>'5.  2015-2027 LRAM'!AG1564</f>
        <v>0</v>
      </c>
      <c r="G88" s="153">
        <f>'5.  2015-2027 LRAM'!AH1564</f>
        <v>0</v>
      </c>
      <c r="H88" s="153">
        <f>'5.  2015-2027 LRAM'!AI1564</f>
        <v>0</v>
      </c>
      <c r="I88" s="153">
        <f>'5.  2015-2027 LRAM'!AJ1564</f>
        <v>0</v>
      </c>
      <c r="J88" s="153">
        <f>'5.  2015-2027 LRAM'!AK1564</f>
        <v>0</v>
      </c>
      <c r="K88" s="153">
        <f>'5.  2015-2027 LRAM'!AL1564</f>
        <v>0</v>
      </c>
      <c r="L88" s="153">
        <f>'5.  2015-2027 LRAM'!AM1564</f>
        <v>0</v>
      </c>
      <c r="M88" s="153">
        <f>'5.  2015-2027 LRAM'!AN1564</f>
        <v>0</v>
      </c>
      <c r="N88" s="153">
        <f>'5.  2015-2027 LRAM'!AO1564</f>
        <v>0</v>
      </c>
      <c r="O88" s="153">
        <f>'5.  2015-2027 LRAM'!AP1564</f>
        <v>0</v>
      </c>
      <c r="P88" s="153">
        <f>'5.  2015-2027 LRAM'!AQ1564</f>
        <v>0</v>
      </c>
      <c r="Q88" s="153">
        <f>'5.  2015-2027 LRAM'!AR1564</f>
        <v>0</v>
      </c>
      <c r="R88" s="154">
        <f>SUM(D88:Q88)</f>
        <v>0</v>
      </c>
      <c r="U88" s="149"/>
      <c r="V88" s="150"/>
    </row>
    <row r="89" spans="2:22" s="160" customFormat="1">
      <c r="B89" s="151" t="s">
        <v>708</v>
      </c>
      <c r="C89" s="152"/>
      <c r="D89" s="153">
        <f>-'5.  2015-2027 LRAM'!AE1565</f>
        <v>0</v>
      </c>
      <c r="E89" s="153">
        <f>-'5.  2015-2027 LRAM'!AF1565</f>
        <v>0</v>
      </c>
      <c r="F89" s="153">
        <f>-'5.  2015-2027 LRAM'!AG1565</f>
        <v>0</v>
      </c>
      <c r="G89" s="153">
        <f>-'5.  2015-2027 LRAM'!AH1565</f>
        <v>0</v>
      </c>
      <c r="H89" s="153">
        <f>-'5.  2015-2027 LRAM'!AI1565</f>
        <v>0</v>
      </c>
      <c r="I89" s="153">
        <f>-'5.  2015-2027 LRAM'!AJ1565</f>
        <v>0</v>
      </c>
      <c r="J89" s="153">
        <f>-'5.  2015-2027 LRAM'!AK1565</f>
        <v>0</v>
      </c>
      <c r="K89" s="153">
        <f>-'5.  2015-2027 LRAM'!AL1565</f>
        <v>0</v>
      </c>
      <c r="L89" s="153">
        <f>-'5.  2015-2027 LRAM'!AM1565</f>
        <v>0</v>
      </c>
      <c r="M89" s="153">
        <f>-'5.  2015-2027 LRAM'!AN1565</f>
        <v>0</v>
      </c>
      <c r="N89" s="153">
        <f>-'5.  2015-2027 LRAM'!AO1565</f>
        <v>0</v>
      </c>
      <c r="O89" s="153">
        <f>-'5.  2015-2027 LRAM'!AP1565</f>
        <v>0</v>
      </c>
      <c r="P89" s="153">
        <f>-'5.  2015-2027 LRAM'!AQ1565</f>
        <v>0</v>
      </c>
      <c r="Q89" s="153">
        <f>-'5.  2015-2027 LRAM'!AR1565</f>
        <v>0</v>
      </c>
      <c r="R89" s="154">
        <f>SUM(D89:Q89)</f>
        <v>0</v>
      </c>
      <c r="S89" s="155"/>
      <c r="U89" s="149"/>
      <c r="V89" s="150"/>
    </row>
    <row r="90" spans="2:22" s="134" customFormat="1">
      <c r="B90" s="756"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11081.312023229028</v>
      </c>
      <c r="F91" s="665">
        <f>'6.  Carrying Charges'!K192</f>
        <v>82783.214915367818</v>
      </c>
      <c r="G91" s="665">
        <f>'6.  Carrying Charges'!L192</f>
        <v>28894.606252561403</v>
      </c>
      <c r="H91" s="665">
        <f>'6.  Carrying Charges'!M192</f>
        <v>8917.0938859867601</v>
      </c>
      <c r="I91" s="665">
        <f>'6.  Carrying Charges'!N192</f>
        <v>-4459.6627846635629</v>
      </c>
      <c r="J91" s="665">
        <f>'6.  Carrying Charges'!O192</f>
        <v>980.04127436949636</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128196.60556685094</v>
      </c>
      <c r="U91" s="149"/>
      <c r="V91" s="150"/>
    </row>
    <row r="92" spans="2:22" s="160" customFormat="1" ht="36.6" customHeight="1">
      <c r="B92" s="763" t="s">
        <v>942</v>
      </c>
      <c r="C92" s="610"/>
      <c r="D92" s="796">
        <f>SUM(D55:D89)+D91</f>
        <v>0</v>
      </c>
      <c r="E92" s="796">
        <f t="shared" ref="E92:Q92" si="2">SUM(E55:E89)+E91</f>
        <v>524552.90074123209</v>
      </c>
      <c r="F92" s="796">
        <f t="shared" si="2"/>
        <v>3956996.459015111</v>
      </c>
      <c r="G92" s="796">
        <f t="shared" si="2"/>
        <v>1384014.6621578988</v>
      </c>
      <c r="H92" s="796">
        <f t="shared" si="2"/>
        <v>427864.34801905934</v>
      </c>
      <c r="I92" s="796">
        <f t="shared" si="2"/>
        <v>-214411.77256145951</v>
      </c>
      <c r="J92" s="796">
        <f t="shared" si="2"/>
        <v>47110.1283353705</v>
      </c>
      <c r="K92" s="796">
        <f t="shared" si="2"/>
        <v>0</v>
      </c>
      <c r="L92" s="796">
        <f t="shared" si="2"/>
        <v>0</v>
      </c>
      <c r="M92" s="796">
        <f t="shared" si="2"/>
        <v>0</v>
      </c>
      <c r="N92" s="796">
        <f t="shared" si="2"/>
        <v>0</v>
      </c>
      <c r="O92" s="796">
        <f t="shared" si="2"/>
        <v>0</v>
      </c>
      <c r="P92" s="796">
        <f t="shared" si="2"/>
        <v>0</v>
      </c>
      <c r="Q92" s="796">
        <f t="shared" si="2"/>
        <v>0</v>
      </c>
      <c r="R92" s="796">
        <f>SUM(R55:R89)+R91</f>
        <v>6126126.7257072134</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7" t="s">
        <v>907</v>
      </c>
      <c r="C95" s="808"/>
      <c r="D95" s="808"/>
      <c r="E95" s="809"/>
      <c r="F95" s="809"/>
      <c r="G95" s="809"/>
      <c r="H95" s="809"/>
      <c r="I95" s="809"/>
      <c r="J95" s="809"/>
      <c r="K95" s="809"/>
      <c r="L95" s="810"/>
      <c r="M95" s="153"/>
      <c r="N95" s="153"/>
      <c r="O95" s="153"/>
      <c r="P95" s="153"/>
      <c r="Q95" s="153"/>
      <c r="R95" s="153"/>
      <c r="U95" s="156"/>
      <c r="V95" s="150"/>
    </row>
    <row r="96" spans="2:22" s="134" customFormat="1" ht="59.1" customHeight="1">
      <c r="B96" s="914" t="s">
        <v>952</v>
      </c>
      <c r="C96" s="914"/>
      <c r="D96" s="914"/>
      <c r="E96" s="914"/>
      <c r="F96" s="914"/>
      <c r="G96" s="914"/>
      <c r="H96" s="914"/>
      <c r="I96" s="914"/>
      <c r="J96" s="914"/>
      <c r="K96" s="914"/>
      <c r="L96" s="914"/>
      <c r="M96" s="817"/>
      <c r="N96" s="817"/>
      <c r="O96" s="817"/>
      <c r="P96" s="817"/>
      <c r="Q96" s="817"/>
      <c r="R96" s="817"/>
      <c r="U96" s="156"/>
      <c r="V96" s="150"/>
    </row>
    <row r="97" spans="2:22" s="134" customFormat="1" ht="27.6" customHeight="1">
      <c r="B97" s="915" t="s">
        <v>953</v>
      </c>
      <c r="C97" s="915"/>
      <c r="D97" s="915"/>
      <c r="E97" s="915"/>
      <c r="F97" s="915"/>
      <c r="G97" s="915"/>
      <c r="H97" s="915"/>
      <c r="I97" s="915"/>
      <c r="J97" s="915"/>
      <c r="K97" s="915"/>
      <c r="L97" s="915"/>
      <c r="M97" s="817"/>
      <c r="N97" s="817"/>
      <c r="O97" s="817"/>
      <c r="P97" s="817"/>
      <c r="Q97" s="817"/>
      <c r="R97" s="817"/>
      <c r="U97" s="156"/>
      <c r="V97" s="150"/>
    </row>
    <row r="98" spans="2:22" s="134" customFormat="1" ht="33.6" customHeight="1">
      <c r="B98" s="915" t="s">
        <v>954</v>
      </c>
      <c r="C98" s="915"/>
      <c r="D98" s="915"/>
      <c r="E98" s="915"/>
      <c r="F98" s="915"/>
      <c r="G98" s="915"/>
      <c r="H98" s="915"/>
      <c r="I98" s="915"/>
      <c r="J98" s="915"/>
      <c r="K98" s="915"/>
      <c r="L98" s="915"/>
      <c r="M98" s="816"/>
      <c r="N98" s="816"/>
      <c r="O98" s="816"/>
      <c r="P98" s="816"/>
      <c r="Q98" s="816"/>
      <c r="R98" s="816"/>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5" t="s">
        <v>34</v>
      </c>
      <c r="C100" s="795" t="s">
        <v>514</v>
      </c>
      <c r="D100" s="133" t="str">
        <f>IF($B$30&lt;&gt;"",$B$30,"")</f>
        <v>Residential</v>
      </c>
      <c r="E100" s="133" t="str">
        <f>IF($B$31&lt;&gt;"",$B$31,"")</f>
        <v>GS&lt;50 kW</v>
      </c>
      <c r="F100" s="133" t="str">
        <f>IF($B$32&lt;&gt;"",$B$32,"")</f>
        <v>GS 50-499 kW</v>
      </c>
      <c r="G100" s="133" t="str">
        <f>IF($B$33&lt;&gt;"",$B$33,"")</f>
        <v>GS 500-4999 kW</v>
      </c>
      <c r="H100" s="133" t="str">
        <f>IF($B$34&lt;&gt;"",$B$34,"")</f>
        <v>Large Use</v>
      </c>
      <c r="I100" s="133" t="str">
        <f>IF($B$35&lt;&gt;"",$B$35,"")</f>
        <v>Street Lighting</v>
      </c>
      <c r="J100" s="133" t="str">
        <f>IF($B$36&lt;&gt;"",$B$36,"")</f>
        <v>Unmetered Scattered Load</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930</v>
      </c>
      <c r="C101" s="524"/>
      <c r="D101" s="153">
        <f>'5.  2015-2027 LRAM'!AE1598</f>
        <v>0</v>
      </c>
      <c r="E101" s="153">
        <f>'5.  2015-2027 LRAM'!AF1598</f>
        <v>0</v>
      </c>
      <c r="F101" s="153">
        <f>'5.  2015-2027 LRAM'!AG1598</f>
        <v>0</v>
      </c>
      <c r="G101" s="153">
        <f>'5.  2015-2027 LRAM'!AH1598</f>
        <v>0</v>
      </c>
      <c r="H101" s="153">
        <f>'5.  2015-2027 LRAM'!AI1598</f>
        <v>0</v>
      </c>
      <c r="I101" s="153">
        <f>'5.  2015-2027 LRAM'!AJ1598</f>
        <v>0</v>
      </c>
      <c r="J101" s="153">
        <f>'5.  2015-2027 LRAM'!AK1598</f>
        <v>0</v>
      </c>
      <c r="K101" s="153">
        <f>'5.  2015-2027 LRAM'!AL1598</f>
        <v>0</v>
      </c>
      <c r="L101" s="153">
        <f>'5.  2015-2027 LRAM'!AM1598</f>
        <v>0</v>
      </c>
      <c r="M101" s="153">
        <f>'5.  2015-2027 LRAM'!AN1598</f>
        <v>0</v>
      </c>
      <c r="N101" s="153">
        <f>'5.  2015-2027 LRAM'!AO1598</f>
        <v>0</v>
      </c>
      <c r="O101" s="153">
        <f>'5.  2015-2027 LRAM'!AP1598</f>
        <v>0</v>
      </c>
      <c r="P101" s="153">
        <f>'5.  2015-2027 LRAM'!AQ1598</f>
        <v>0</v>
      </c>
      <c r="Q101" s="153">
        <f>'5.  2015-2027 LRAM'!AR1598</f>
        <v>0</v>
      </c>
      <c r="R101" s="154">
        <f>SUM(D101:Q101)</f>
        <v>0</v>
      </c>
      <c r="U101" s="149"/>
      <c r="V101" s="150"/>
    </row>
    <row r="102" spans="2:22" s="160" customFormat="1">
      <c r="B102" s="151" t="s">
        <v>931</v>
      </c>
      <c r="C102" s="152"/>
      <c r="D102" s="153">
        <f>-'5.  2015-2027 LRAM'!AE1599</f>
        <v>0</v>
      </c>
      <c r="E102" s="153">
        <f>-'5.  2015-2027 LRAM'!AF1599</f>
        <v>0</v>
      </c>
      <c r="F102" s="153">
        <f>-'5.  2015-2027 LRAM'!AG1599</f>
        <v>0</v>
      </c>
      <c r="G102" s="153">
        <f>-'5.  2015-2027 LRAM'!AH1599</f>
        <v>0</v>
      </c>
      <c r="H102" s="153">
        <f>-'5.  2015-2027 LRAM'!AI1599</f>
        <v>0</v>
      </c>
      <c r="I102" s="153">
        <f>-'5.  2015-2027 LRAM'!AJ1599</f>
        <v>0</v>
      </c>
      <c r="J102" s="153">
        <f>-'5.  2015-2027 LRAM'!AK1599</f>
        <v>0</v>
      </c>
      <c r="K102" s="153">
        <f>-'5.  2015-2027 LRAM'!AL1599</f>
        <v>0</v>
      </c>
      <c r="L102" s="153">
        <f>-'5.  2015-2027 LRAM'!AM1599</f>
        <v>0</v>
      </c>
      <c r="M102" s="153">
        <f>-'5.  2015-2027 LRAM'!AN1599</f>
        <v>0</v>
      </c>
      <c r="N102" s="153">
        <f>-'5.  2015-2027 LRAM'!AO1599</f>
        <v>0</v>
      </c>
      <c r="O102" s="153">
        <f>-'5.  2015-2027 LRAM'!AP1599</f>
        <v>0</v>
      </c>
      <c r="P102" s="153">
        <f>-'5.  2015-2027 LRAM'!AQ1599</f>
        <v>0</v>
      </c>
      <c r="Q102" s="153">
        <f>-'5.  2015-2027 LRAM'!AR1599</f>
        <v>0</v>
      </c>
      <c r="R102" s="154">
        <f>SUM(D102:Q102)</f>
        <v>0</v>
      </c>
      <c r="S102" s="155"/>
      <c r="U102" s="149"/>
      <c r="V102" s="150"/>
    </row>
    <row r="103" spans="2:22" s="160" customFormat="1">
      <c r="B103" s="842" t="s">
        <v>961</v>
      </c>
      <c r="C103" s="843"/>
      <c r="D103" s="844">
        <f>SUM(D101:D102)</f>
        <v>0</v>
      </c>
      <c r="E103" s="844">
        <f t="shared" ref="E103:Q103" si="3">SUM(E101:E102)</f>
        <v>0</v>
      </c>
      <c r="F103" s="844">
        <f t="shared" si="3"/>
        <v>0</v>
      </c>
      <c r="G103" s="844">
        <f t="shared" si="3"/>
        <v>0</v>
      </c>
      <c r="H103" s="844">
        <f t="shared" si="3"/>
        <v>0</v>
      </c>
      <c r="I103" s="844">
        <f t="shared" si="3"/>
        <v>0</v>
      </c>
      <c r="J103" s="844">
        <f t="shared" si="3"/>
        <v>0</v>
      </c>
      <c r="K103" s="844">
        <f t="shared" si="3"/>
        <v>0</v>
      </c>
      <c r="L103" s="844">
        <f t="shared" si="3"/>
        <v>0</v>
      </c>
      <c r="M103" s="844">
        <f t="shared" si="3"/>
        <v>0</v>
      </c>
      <c r="N103" s="844">
        <f t="shared" si="3"/>
        <v>0</v>
      </c>
      <c r="O103" s="844">
        <f t="shared" si="3"/>
        <v>0</v>
      </c>
      <c r="P103" s="844">
        <f t="shared" si="3"/>
        <v>0</v>
      </c>
      <c r="Q103" s="844">
        <f t="shared" si="3"/>
        <v>0</v>
      </c>
      <c r="R103" s="845">
        <f>SUM(R101:R102)</f>
        <v>0</v>
      </c>
      <c r="S103" s="155"/>
      <c r="U103" s="149"/>
      <c r="V103" s="150"/>
    </row>
    <row r="104" spans="2:22" s="134" customFormat="1">
      <c r="B104" s="834" t="s">
        <v>67</v>
      </c>
      <c r="C104" s="665"/>
      <c r="D104" s="835"/>
      <c r="E104" s="835"/>
      <c r="F104" s="835"/>
      <c r="G104" s="835"/>
      <c r="H104" s="835"/>
      <c r="I104" s="835"/>
      <c r="J104" s="835"/>
      <c r="K104" s="836"/>
      <c r="L104" s="836"/>
      <c r="M104" s="836"/>
      <c r="N104" s="836"/>
      <c r="O104" s="836"/>
      <c r="P104" s="836"/>
      <c r="Q104" s="836"/>
      <c r="R104" s="840"/>
      <c r="U104" s="156"/>
      <c r="V104" s="150"/>
    </row>
    <row r="105" spans="2:22" s="160" customFormat="1">
      <c r="B105" s="151" t="s">
        <v>932</v>
      </c>
      <c r="C105" s="152"/>
      <c r="D105" s="153">
        <f>'5.  2015-2027 LRAM'!AE1624</f>
        <v>0</v>
      </c>
      <c r="E105" s="153">
        <f>'5.  2015-2027 LRAM'!AF1624</f>
        <v>0</v>
      </c>
      <c r="F105" s="153">
        <f>'5.  2015-2027 LRAM'!AG1624</f>
        <v>0</v>
      </c>
      <c r="G105" s="153">
        <f>'5.  2015-2027 LRAM'!AH1624</f>
        <v>0</v>
      </c>
      <c r="H105" s="153">
        <f>'5.  2015-2027 LRAM'!AI1624</f>
        <v>0</v>
      </c>
      <c r="I105" s="153">
        <f>'5.  2015-2027 LRAM'!AJ1624</f>
        <v>0</v>
      </c>
      <c r="J105" s="153">
        <f>'5.  2015-2027 LRAM'!AK1624</f>
        <v>0</v>
      </c>
      <c r="K105" s="153">
        <f>'5.  2015-2027 LRAM'!AL1624</f>
        <v>0</v>
      </c>
      <c r="L105" s="153">
        <f>'5.  2015-2027 LRAM'!AM1624</f>
        <v>0</v>
      </c>
      <c r="M105" s="153">
        <f>'5.  2015-2027 LRAM'!AN1624</f>
        <v>0</v>
      </c>
      <c r="N105" s="153">
        <f>'5.  2015-2027 LRAM'!AO1624</f>
        <v>0</v>
      </c>
      <c r="O105" s="153">
        <f>'5.  2015-2027 LRAM'!AP1624</f>
        <v>0</v>
      </c>
      <c r="P105" s="153">
        <f>'5.  2015-2027 LRAM'!AQ1624</f>
        <v>0</v>
      </c>
      <c r="Q105" s="153">
        <f>'5.  2015-2027 LRAM'!AR1624</f>
        <v>0</v>
      </c>
      <c r="R105" s="154">
        <f>SUM(D105:Q105)</f>
        <v>0</v>
      </c>
      <c r="U105" s="149"/>
      <c r="V105" s="150"/>
    </row>
    <row r="106" spans="2:22" s="160" customFormat="1">
      <c r="B106" s="151" t="s">
        <v>933</v>
      </c>
      <c r="C106" s="152"/>
      <c r="D106" s="153">
        <f>-'5.  2015-2027 LRAM'!AE1625</f>
        <v>0</v>
      </c>
      <c r="E106" s="153">
        <f>-'5.  2015-2027 LRAM'!AF1625</f>
        <v>0</v>
      </c>
      <c r="F106" s="153">
        <f>-'5.  2015-2027 LRAM'!AG1625</f>
        <v>0</v>
      </c>
      <c r="G106" s="153">
        <f>-'5.  2015-2027 LRAM'!AH1625</f>
        <v>0</v>
      </c>
      <c r="H106" s="153">
        <f>-'5.  2015-2027 LRAM'!AI1625</f>
        <v>0</v>
      </c>
      <c r="I106" s="153">
        <f>-'5.  2015-2027 LRAM'!AJ1625</f>
        <v>0</v>
      </c>
      <c r="J106" s="153">
        <f>-'5.  2015-2027 LRAM'!AK1625</f>
        <v>0</v>
      </c>
      <c r="K106" s="153">
        <f>-'5.  2015-2027 LRAM'!AL1625</f>
        <v>0</v>
      </c>
      <c r="L106" s="153">
        <f>-'5.  2015-2027 LRAM'!AM1625</f>
        <v>0</v>
      </c>
      <c r="M106" s="153">
        <f>-'5.  2015-2027 LRAM'!AN1625</f>
        <v>0</v>
      </c>
      <c r="N106" s="153">
        <f>-'5.  2015-2027 LRAM'!AO1625</f>
        <v>0</v>
      </c>
      <c r="O106" s="153">
        <f>-'5.  2015-2027 LRAM'!AP1625</f>
        <v>0</v>
      </c>
      <c r="P106" s="153">
        <f>-'5.  2015-2027 LRAM'!AQ1625</f>
        <v>0</v>
      </c>
      <c r="Q106" s="153">
        <f>-'5.  2015-2027 LRAM'!AR1625</f>
        <v>0</v>
      </c>
      <c r="R106" s="154">
        <f>SUM(D106:Q106)</f>
        <v>0</v>
      </c>
      <c r="S106" s="155"/>
      <c r="U106" s="149"/>
      <c r="V106" s="150"/>
    </row>
    <row r="107" spans="2:22" s="160" customFormat="1">
      <c r="B107" s="842" t="s">
        <v>962</v>
      </c>
      <c r="C107" s="843"/>
      <c r="D107" s="844">
        <f>SUM(D105:D106)</f>
        <v>0</v>
      </c>
      <c r="E107" s="844">
        <f t="shared" ref="E107:Q107" si="4">SUM(E105:E106)</f>
        <v>0</v>
      </c>
      <c r="F107" s="844">
        <f t="shared" si="4"/>
        <v>0</v>
      </c>
      <c r="G107" s="844">
        <f t="shared" si="4"/>
        <v>0</v>
      </c>
      <c r="H107" s="844">
        <f t="shared" si="4"/>
        <v>0</v>
      </c>
      <c r="I107" s="844">
        <f t="shared" si="4"/>
        <v>0</v>
      </c>
      <c r="J107" s="844">
        <f t="shared" si="4"/>
        <v>0</v>
      </c>
      <c r="K107" s="844">
        <f t="shared" si="4"/>
        <v>0</v>
      </c>
      <c r="L107" s="844">
        <f t="shared" si="4"/>
        <v>0</v>
      </c>
      <c r="M107" s="844">
        <f t="shared" si="4"/>
        <v>0</v>
      </c>
      <c r="N107" s="844">
        <f t="shared" si="4"/>
        <v>0</v>
      </c>
      <c r="O107" s="844">
        <f t="shared" si="4"/>
        <v>0</v>
      </c>
      <c r="P107" s="844">
        <f t="shared" si="4"/>
        <v>0</v>
      </c>
      <c r="Q107" s="844">
        <f t="shared" si="4"/>
        <v>0</v>
      </c>
      <c r="R107" s="845">
        <f>SUM(R105:R106)</f>
        <v>0</v>
      </c>
      <c r="S107" s="155"/>
      <c r="U107" s="149"/>
      <c r="V107" s="150"/>
    </row>
    <row r="108" spans="2:22" s="134" customFormat="1">
      <c r="B108" s="834" t="s">
        <v>67</v>
      </c>
      <c r="C108" s="665"/>
      <c r="D108" s="835"/>
      <c r="E108" s="835"/>
      <c r="F108" s="835"/>
      <c r="G108" s="835"/>
      <c r="H108" s="835"/>
      <c r="I108" s="835"/>
      <c r="J108" s="835"/>
      <c r="K108" s="836"/>
      <c r="L108" s="836"/>
      <c r="M108" s="836"/>
      <c r="N108" s="836"/>
      <c r="O108" s="836"/>
      <c r="P108" s="836"/>
      <c r="Q108" s="836"/>
      <c r="R108" s="840"/>
      <c r="U108" s="156"/>
      <c r="V108" s="150"/>
    </row>
    <row r="109" spans="2:22" s="160" customFormat="1">
      <c r="B109" s="151" t="s">
        <v>934</v>
      </c>
      <c r="C109" s="152"/>
      <c r="D109" s="153">
        <f>'5.  2015-2027 LRAM'!AE1651</f>
        <v>0</v>
      </c>
      <c r="E109" s="153">
        <f>'5.  2015-2027 LRAM'!AF1651</f>
        <v>0</v>
      </c>
      <c r="F109" s="153">
        <f>'5.  2015-2027 LRAM'!AG1651</f>
        <v>0</v>
      </c>
      <c r="G109" s="153">
        <f>'5.  2015-2027 LRAM'!AH1651</f>
        <v>0</v>
      </c>
      <c r="H109" s="153">
        <f>'5.  2015-2027 LRAM'!AI1651</f>
        <v>0</v>
      </c>
      <c r="I109" s="153">
        <f>'5.  2015-2027 LRAM'!AJ1651</f>
        <v>0</v>
      </c>
      <c r="J109" s="153">
        <f>'5.  2015-2027 LRAM'!AK1651</f>
        <v>0</v>
      </c>
      <c r="K109" s="153">
        <f>'5.  2015-2027 LRAM'!AL1651</f>
        <v>0</v>
      </c>
      <c r="L109" s="153">
        <f>'5.  2015-2027 LRAM'!AM1651</f>
        <v>0</v>
      </c>
      <c r="M109" s="153">
        <f>'5.  2015-2027 LRAM'!AN1651</f>
        <v>0</v>
      </c>
      <c r="N109" s="153">
        <f>'5.  2015-2027 LRAM'!AO1651</f>
        <v>0</v>
      </c>
      <c r="O109" s="153">
        <f>'5.  2015-2027 LRAM'!AP1651</f>
        <v>0</v>
      </c>
      <c r="P109" s="153">
        <f>'5.  2015-2027 LRAM'!AQ1651</f>
        <v>0</v>
      </c>
      <c r="Q109" s="153">
        <f>'5.  2015-2027 LRAM'!AR1651</f>
        <v>0</v>
      </c>
      <c r="R109" s="154">
        <f>SUM(D109:Q109)</f>
        <v>0</v>
      </c>
      <c r="U109" s="149"/>
      <c r="V109" s="150"/>
    </row>
    <row r="110" spans="2:22" s="160" customFormat="1">
      <c r="B110" s="151" t="s">
        <v>935</v>
      </c>
      <c r="C110" s="152"/>
      <c r="D110" s="153">
        <f>-'5.  2015-2027 LRAM'!AE1652</f>
        <v>0</v>
      </c>
      <c r="E110" s="153">
        <f>-'5.  2015-2027 LRAM'!AF1652</f>
        <v>0</v>
      </c>
      <c r="F110" s="153">
        <f>-'5.  2015-2027 LRAM'!AG1652</f>
        <v>0</v>
      </c>
      <c r="G110" s="153">
        <f>-'5.  2015-2027 LRAM'!AH1652</f>
        <v>0</v>
      </c>
      <c r="H110" s="153">
        <f>-'5.  2015-2027 LRAM'!AI1652</f>
        <v>0</v>
      </c>
      <c r="I110" s="153">
        <f>-'5.  2015-2027 LRAM'!AJ1652</f>
        <v>0</v>
      </c>
      <c r="J110" s="153">
        <f>-'5.  2015-2027 LRAM'!AK1652</f>
        <v>0</v>
      </c>
      <c r="K110" s="153">
        <f>-'5.  2015-2027 LRAM'!AL1652</f>
        <v>0</v>
      </c>
      <c r="L110" s="153">
        <f>-'5.  2015-2027 LRAM'!AM1652</f>
        <v>0</v>
      </c>
      <c r="M110" s="153">
        <f>-'5.  2015-2027 LRAM'!AN1652</f>
        <v>0</v>
      </c>
      <c r="N110" s="153">
        <f>-'5.  2015-2027 LRAM'!AO1652</f>
        <v>0</v>
      </c>
      <c r="O110" s="153">
        <f>-'5.  2015-2027 LRAM'!AP1652</f>
        <v>0</v>
      </c>
      <c r="P110" s="153">
        <f>-'5.  2015-2027 LRAM'!AQ1652</f>
        <v>0</v>
      </c>
      <c r="Q110" s="153">
        <f>-'5.  2015-2027 LRAM'!AR1652</f>
        <v>0</v>
      </c>
      <c r="R110" s="154">
        <f>SUM(D110:Q110)</f>
        <v>0</v>
      </c>
      <c r="S110" s="155"/>
      <c r="U110" s="149"/>
      <c r="V110" s="150"/>
    </row>
    <row r="111" spans="2:22" s="160" customFormat="1">
      <c r="B111" s="842" t="s">
        <v>963</v>
      </c>
      <c r="C111" s="843"/>
      <c r="D111" s="844">
        <f>SUM(D109:D110)</f>
        <v>0</v>
      </c>
      <c r="E111" s="844">
        <f t="shared" ref="E111:Q111" si="5">SUM(E109:E110)</f>
        <v>0</v>
      </c>
      <c r="F111" s="844">
        <f t="shared" si="5"/>
        <v>0</v>
      </c>
      <c r="G111" s="844">
        <f t="shared" si="5"/>
        <v>0</v>
      </c>
      <c r="H111" s="844">
        <f t="shared" si="5"/>
        <v>0</v>
      </c>
      <c r="I111" s="844">
        <f t="shared" si="5"/>
        <v>0</v>
      </c>
      <c r="J111" s="844">
        <f t="shared" si="5"/>
        <v>0</v>
      </c>
      <c r="K111" s="844">
        <f t="shared" si="5"/>
        <v>0</v>
      </c>
      <c r="L111" s="844">
        <f t="shared" si="5"/>
        <v>0</v>
      </c>
      <c r="M111" s="844">
        <f t="shared" si="5"/>
        <v>0</v>
      </c>
      <c r="N111" s="844">
        <f t="shared" si="5"/>
        <v>0</v>
      </c>
      <c r="O111" s="844">
        <f t="shared" si="5"/>
        <v>0</v>
      </c>
      <c r="P111" s="844">
        <f t="shared" si="5"/>
        <v>0</v>
      </c>
      <c r="Q111" s="844">
        <f t="shared" si="5"/>
        <v>0</v>
      </c>
      <c r="R111" s="845">
        <f>SUM(R109:R110)</f>
        <v>0</v>
      </c>
      <c r="S111" s="155"/>
      <c r="U111" s="149"/>
      <c r="V111" s="150"/>
    </row>
    <row r="112" spans="2:22" s="134" customFormat="1">
      <c r="B112" s="834" t="s">
        <v>67</v>
      </c>
      <c r="C112" s="665"/>
      <c r="D112" s="835"/>
      <c r="E112" s="835"/>
      <c r="F112" s="835"/>
      <c r="G112" s="835"/>
      <c r="H112" s="835"/>
      <c r="I112" s="835"/>
      <c r="J112" s="835"/>
      <c r="K112" s="836"/>
      <c r="L112" s="836"/>
      <c r="M112" s="836"/>
      <c r="N112" s="836"/>
      <c r="O112" s="836"/>
      <c r="P112" s="836"/>
      <c r="Q112" s="836"/>
      <c r="R112" s="840"/>
      <c r="U112" s="156"/>
      <c r="V112" s="150"/>
    </row>
    <row r="113" spans="2:22" s="160" customFormat="1">
      <c r="B113" s="151" t="s">
        <v>936</v>
      </c>
      <c r="C113" s="152"/>
      <c r="D113" s="153">
        <f>'5.  2015-2027 LRAM'!AE1678</f>
        <v>0</v>
      </c>
      <c r="E113" s="153">
        <f>'5.  2015-2027 LRAM'!AF1678</f>
        <v>0</v>
      </c>
      <c r="F113" s="153">
        <f>'5.  2015-2027 LRAM'!AG1678</f>
        <v>0</v>
      </c>
      <c r="G113" s="153">
        <f>'5.  2015-2027 LRAM'!AH1678</f>
        <v>0</v>
      </c>
      <c r="H113" s="153">
        <f>'5.  2015-2027 LRAM'!AI1678</f>
        <v>0</v>
      </c>
      <c r="I113" s="153">
        <f>'5.  2015-2027 LRAM'!AJ1678</f>
        <v>0</v>
      </c>
      <c r="J113" s="153">
        <f>'5.  2015-2027 LRAM'!AK1678</f>
        <v>0</v>
      </c>
      <c r="K113" s="153">
        <f>'5.  2015-2027 LRAM'!AL1678</f>
        <v>0</v>
      </c>
      <c r="L113" s="153">
        <f>'5.  2015-2027 LRAM'!AM1678</f>
        <v>0</v>
      </c>
      <c r="M113" s="153">
        <f>'5.  2015-2027 LRAM'!AN1678</f>
        <v>0</v>
      </c>
      <c r="N113" s="153">
        <f>'5.  2015-2027 LRAM'!AO1678</f>
        <v>0</v>
      </c>
      <c r="O113" s="153">
        <f>'5.  2015-2027 LRAM'!AP1678</f>
        <v>0</v>
      </c>
      <c r="P113" s="153">
        <f>'5.  2015-2027 LRAM'!AQ1678</f>
        <v>0</v>
      </c>
      <c r="Q113" s="153">
        <f>'5.  2015-2027 LRAM'!AR1678</f>
        <v>0</v>
      </c>
      <c r="R113" s="154">
        <f>SUM(D113:Q113)</f>
        <v>0</v>
      </c>
      <c r="U113" s="149"/>
      <c r="V113" s="150"/>
    </row>
    <row r="114" spans="2:22" s="160" customFormat="1">
      <c r="B114" s="151" t="s">
        <v>937</v>
      </c>
      <c r="C114" s="152"/>
      <c r="D114" s="153">
        <f>-'5.  2015-2027 LRAM'!AE1679</f>
        <v>0</v>
      </c>
      <c r="E114" s="153">
        <f>-'5.  2015-2027 LRAM'!AF1679</f>
        <v>0</v>
      </c>
      <c r="F114" s="153">
        <f>-'5.  2015-2027 LRAM'!AG1679</f>
        <v>0</v>
      </c>
      <c r="G114" s="153">
        <f>-'5.  2015-2027 LRAM'!AH1679</f>
        <v>0</v>
      </c>
      <c r="H114" s="153">
        <f>-'5.  2015-2027 LRAM'!AI1679</f>
        <v>0</v>
      </c>
      <c r="I114" s="153">
        <f>-'5.  2015-2027 LRAM'!AJ1679</f>
        <v>0</v>
      </c>
      <c r="J114" s="153">
        <f>-'5.  2015-2027 LRAM'!AK1679</f>
        <v>0</v>
      </c>
      <c r="K114" s="153">
        <f>-'5.  2015-2027 LRAM'!AL1679</f>
        <v>0</v>
      </c>
      <c r="L114" s="153">
        <f>-'5.  2015-2027 LRAM'!AM1679</f>
        <v>0</v>
      </c>
      <c r="M114" s="153">
        <f>-'5.  2015-2027 LRAM'!AN1679</f>
        <v>0</v>
      </c>
      <c r="N114" s="153">
        <f>-'5.  2015-2027 LRAM'!AO1679</f>
        <v>0</v>
      </c>
      <c r="O114" s="153">
        <f>-'5.  2015-2027 LRAM'!AP1679</f>
        <v>0</v>
      </c>
      <c r="P114" s="153">
        <f>-'5.  2015-2027 LRAM'!AQ1679</f>
        <v>0</v>
      </c>
      <c r="Q114" s="153">
        <f>-'5.  2015-2027 LRAM'!AR1679</f>
        <v>0</v>
      </c>
      <c r="R114" s="154">
        <f>SUM(D114:Q114)</f>
        <v>0</v>
      </c>
      <c r="S114" s="155"/>
      <c r="U114" s="149"/>
      <c r="V114" s="150"/>
    </row>
    <row r="115" spans="2:22" s="160" customFormat="1">
      <c r="B115" s="842" t="s">
        <v>964</v>
      </c>
      <c r="C115" s="843"/>
      <c r="D115" s="844">
        <f>SUM(D113:D114)</f>
        <v>0</v>
      </c>
      <c r="E115" s="844">
        <f t="shared" ref="E115:Q115" si="6">SUM(E113:E114)</f>
        <v>0</v>
      </c>
      <c r="F115" s="844">
        <f t="shared" si="6"/>
        <v>0</v>
      </c>
      <c r="G115" s="844">
        <f t="shared" si="6"/>
        <v>0</v>
      </c>
      <c r="H115" s="844">
        <f t="shared" si="6"/>
        <v>0</v>
      </c>
      <c r="I115" s="844">
        <f t="shared" si="6"/>
        <v>0</v>
      </c>
      <c r="J115" s="844">
        <f t="shared" si="6"/>
        <v>0</v>
      </c>
      <c r="K115" s="844">
        <f t="shared" si="6"/>
        <v>0</v>
      </c>
      <c r="L115" s="844">
        <f t="shared" si="6"/>
        <v>0</v>
      </c>
      <c r="M115" s="844">
        <f t="shared" si="6"/>
        <v>0</v>
      </c>
      <c r="N115" s="844">
        <f t="shared" si="6"/>
        <v>0</v>
      </c>
      <c r="O115" s="844">
        <f t="shared" si="6"/>
        <v>0</v>
      </c>
      <c r="P115" s="844">
        <f t="shared" si="6"/>
        <v>0</v>
      </c>
      <c r="Q115" s="844">
        <f t="shared" si="6"/>
        <v>0</v>
      </c>
      <c r="R115" s="845">
        <f>SUM(R113:R114)</f>
        <v>0</v>
      </c>
      <c r="S115" s="155"/>
      <c r="U115" s="149"/>
      <c r="V115" s="150"/>
    </row>
    <row r="116" spans="2:22" s="134" customFormat="1">
      <c r="B116" s="834" t="s">
        <v>67</v>
      </c>
      <c r="C116" s="665"/>
      <c r="D116" s="835"/>
      <c r="E116" s="835"/>
      <c r="F116" s="835"/>
      <c r="G116" s="835"/>
      <c r="H116" s="835"/>
      <c r="I116" s="835"/>
      <c r="J116" s="835"/>
      <c r="K116" s="836"/>
      <c r="L116" s="836"/>
      <c r="M116" s="836"/>
      <c r="N116" s="836"/>
      <c r="O116" s="836"/>
      <c r="P116" s="836"/>
      <c r="Q116" s="836"/>
      <c r="R116" s="840"/>
      <c r="U116" s="156"/>
      <c r="V116" s="150"/>
    </row>
    <row r="117" spans="2:22" s="160" customFormat="1">
      <c r="B117" s="151" t="s">
        <v>938</v>
      </c>
      <c r="C117" s="152"/>
      <c r="D117" s="153">
        <f>'5.  2015-2027 LRAM'!AE1705</f>
        <v>0</v>
      </c>
      <c r="E117" s="153">
        <f>'5.  2015-2027 LRAM'!AF1705</f>
        <v>0</v>
      </c>
      <c r="F117" s="153">
        <f>'5.  2015-2027 LRAM'!AG1705</f>
        <v>0</v>
      </c>
      <c r="G117" s="153">
        <f>'5.  2015-2027 LRAM'!AH1705</f>
        <v>0</v>
      </c>
      <c r="H117" s="153">
        <f>'5.  2015-2027 LRAM'!AI1705</f>
        <v>0</v>
      </c>
      <c r="I117" s="153">
        <f>'5.  2015-2027 LRAM'!AJ1705</f>
        <v>0</v>
      </c>
      <c r="J117" s="153">
        <f>'5.  2015-2027 LRAM'!AK1705</f>
        <v>0</v>
      </c>
      <c r="K117" s="153">
        <f>'5.  2015-2027 LRAM'!AL1705</f>
        <v>0</v>
      </c>
      <c r="L117" s="153">
        <f>'5.  2015-2027 LRAM'!AM1705</f>
        <v>0</v>
      </c>
      <c r="M117" s="153">
        <f>'5.  2015-2027 LRAM'!AN1705</f>
        <v>0</v>
      </c>
      <c r="N117" s="153">
        <f>'5.  2015-2027 LRAM'!AO1705</f>
        <v>0</v>
      </c>
      <c r="O117" s="153">
        <f>'5.  2015-2027 LRAM'!AP1705</f>
        <v>0</v>
      </c>
      <c r="P117" s="153">
        <f>'5.  2015-2027 LRAM'!AQ1705</f>
        <v>0</v>
      </c>
      <c r="Q117" s="153">
        <f>'5.  2015-2027 LRAM'!AR1705</f>
        <v>0</v>
      </c>
      <c r="R117" s="154">
        <f>SUM(D117:Q117)</f>
        <v>0</v>
      </c>
      <c r="U117" s="149"/>
      <c r="V117" s="150"/>
    </row>
    <row r="118" spans="2:22" s="160" customFormat="1">
      <c r="B118" s="151" t="s">
        <v>939</v>
      </c>
      <c r="C118" s="152"/>
      <c r="D118" s="153">
        <f>-'5.  2015-2027 LRAM'!AE1706</f>
        <v>0</v>
      </c>
      <c r="E118" s="153">
        <f>-'5.  2015-2027 LRAM'!AF1706</f>
        <v>0</v>
      </c>
      <c r="F118" s="153">
        <f>-'5.  2015-2027 LRAM'!AG1706</f>
        <v>0</v>
      </c>
      <c r="G118" s="153">
        <f>-'5.  2015-2027 LRAM'!AH1706</f>
        <v>0</v>
      </c>
      <c r="H118" s="153">
        <f>-'5.  2015-2027 LRAM'!AI1706</f>
        <v>0</v>
      </c>
      <c r="I118" s="153">
        <f>-'5.  2015-2027 LRAM'!AJ1706</f>
        <v>0</v>
      </c>
      <c r="J118" s="153">
        <f>-'5.  2015-2027 LRAM'!AK1706</f>
        <v>0</v>
      </c>
      <c r="K118" s="153">
        <f>-'5.  2015-2027 LRAM'!AL1706</f>
        <v>0</v>
      </c>
      <c r="L118" s="153">
        <f>-'5.  2015-2027 LRAM'!AM1706</f>
        <v>0</v>
      </c>
      <c r="M118" s="153">
        <f>-'5.  2015-2027 LRAM'!AN1706</f>
        <v>0</v>
      </c>
      <c r="N118" s="153">
        <f>-'5.  2015-2027 LRAM'!AO1706</f>
        <v>0</v>
      </c>
      <c r="O118" s="153">
        <f>-'5.  2015-2027 LRAM'!AP1706</f>
        <v>0</v>
      </c>
      <c r="P118" s="153">
        <f>-'5.  2015-2027 LRAM'!AQ1706</f>
        <v>0</v>
      </c>
      <c r="Q118" s="153">
        <f>-'5.  2015-2027 LRAM'!AR1706</f>
        <v>0</v>
      </c>
      <c r="R118" s="154">
        <f>SUM(D118:Q118)</f>
        <v>0</v>
      </c>
      <c r="S118" s="155"/>
      <c r="U118" s="149"/>
      <c r="V118" s="150"/>
    </row>
    <row r="119" spans="2:22" s="160" customFormat="1">
      <c r="B119" s="842" t="s">
        <v>966</v>
      </c>
      <c r="C119" s="843"/>
      <c r="D119" s="844">
        <f>SUM(D117:D118)</f>
        <v>0</v>
      </c>
      <c r="E119" s="844">
        <f t="shared" ref="E119:Q119" si="7">SUM(E117:E118)</f>
        <v>0</v>
      </c>
      <c r="F119" s="844">
        <f t="shared" si="7"/>
        <v>0</v>
      </c>
      <c r="G119" s="844">
        <f t="shared" si="7"/>
        <v>0</v>
      </c>
      <c r="H119" s="844">
        <f t="shared" si="7"/>
        <v>0</v>
      </c>
      <c r="I119" s="844">
        <f t="shared" si="7"/>
        <v>0</v>
      </c>
      <c r="J119" s="844">
        <f t="shared" si="7"/>
        <v>0</v>
      </c>
      <c r="K119" s="844">
        <f t="shared" si="7"/>
        <v>0</v>
      </c>
      <c r="L119" s="844">
        <f t="shared" si="7"/>
        <v>0</v>
      </c>
      <c r="M119" s="844">
        <f t="shared" si="7"/>
        <v>0</v>
      </c>
      <c r="N119" s="844">
        <f t="shared" si="7"/>
        <v>0</v>
      </c>
      <c r="O119" s="844">
        <f t="shared" si="7"/>
        <v>0</v>
      </c>
      <c r="P119" s="844">
        <f t="shared" si="7"/>
        <v>0</v>
      </c>
      <c r="Q119" s="844">
        <f t="shared" si="7"/>
        <v>0</v>
      </c>
      <c r="R119" s="845">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1"/>
      <c r="U120" s="156"/>
      <c r="V120" s="150"/>
    </row>
    <row r="121" spans="2:22" s="160" customFormat="1" ht="32.25" customHeight="1">
      <c r="B121" s="763" t="s">
        <v>940</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533</v>
      </c>
      <c r="C122" s="590"/>
      <c r="D122" s="589"/>
      <c r="E122" s="589"/>
      <c r="F122" s="589"/>
      <c r="G122" s="589"/>
      <c r="H122" s="589"/>
      <c r="I122" s="589"/>
      <c r="J122" s="589"/>
      <c r="K122" s="589"/>
      <c r="L122" s="589"/>
      <c r="M122" s="589"/>
      <c r="N122" s="589"/>
      <c r="O122" s="589"/>
      <c r="P122" s="589"/>
      <c r="Q122" s="589"/>
      <c r="R122" s="589"/>
      <c r="V122" s="13"/>
    </row>
    <row r="123" spans="2:22" ht="20.25" customHeight="1">
      <c r="B123" s="837" t="s">
        <v>965</v>
      </c>
      <c r="C123" s="838"/>
      <c r="D123" s="839"/>
      <c r="E123" s="839"/>
      <c r="F123" s="839"/>
      <c r="G123" s="839"/>
      <c r="H123" s="839"/>
      <c r="I123" s="839"/>
      <c r="J123" s="839"/>
      <c r="K123" s="839"/>
      <c r="L123" s="839"/>
      <c r="M123" s="839"/>
      <c r="N123" s="839"/>
      <c r="O123" s="839"/>
      <c r="P123" s="839"/>
      <c r="Q123" s="839"/>
      <c r="R123" s="839"/>
      <c r="V123" s="13"/>
    </row>
    <row r="124" spans="2:22" ht="15">
      <c r="E124" s="9"/>
    </row>
    <row r="125" spans="2:22" ht="21" hidden="1" customHeight="1">
      <c r="B125" s="116" t="s">
        <v>534</v>
      </c>
      <c r="F125" s="578"/>
    </row>
    <row r="126" spans="2:22" s="538" customFormat="1" ht="27.75" hidden="1" customHeight="1">
      <c r="B126" s="559" t="s">
        <v>554</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LRAM'!AE773:AR773)</f>
        <v>0</v>
      </c>
      <c r="K129" s="545">
        <f>SUM('5.  2015-2027 LRAM'!AE968:AR968)</f>
        <v>0</v>
      </c>
      <c r="L129" s="545">
        <f>SUM('5.  2015-2027 LRAM'!AE1163:AR1163)</f>
        <v>273499.05254270928</v>
      </c>
      <c r="M129" s="545">
        <f>SUM(C129:L129)</f>
        <v>273499.05254270928</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LRAM'!AE774:AR774)</f>
        <v>0</v>
      </c>
      <c r="K130" s="545">
        <f>SUM('5.  2015-2027 LRAM'!AE969:AR969)</f>
        <v>0</v>
      </c>
      <c r="L130" s="545">
        <f>SUM('5.  2015-2027 LRAM'!AE1164:AR1164)</f>
        <v>267062.36517806957</v>
      </c>
      <c r="M130" s="545">
        <f>SUM(D130:L130)</f>
        <v>267062.36517806957</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LRAM'!AE775:AR775)</f>
        <v>0</v>
      </c>
      <c r="K131" s="545">
        <f>SUM('5.  2015-2027 LRAM'!AE970:AR970)</f>
        <v>0</v>
      </c>
      <c r="L131" s="545">
        <f>SUM('5.  2015-2027 LRAM'!AE1165:AR1165)</f>
        <v>544970.83371281414</v>
      </c>
      <c r="M131" s="545">
        <f>SUM(C131:L131)</f>
        <v>544970.83371281414</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LRAM'!AE776:AR776)</f>
        <v>0</v>
      </c>
      <c r="K132" s="545">
        <f>SUM('5.  2015-2027 LRAM'!AE971:AR971)</f>
        <v>0</v>
      </c>
      <c r="L132" s="545">
        <f>SUM('5.  2015-2027 LRAM'!AE1166:AR1166)</f>
        <v>359608.13263396808</v>
      </c>
      <c r="M132" s="545">
        <f>SUM(F132:L132)</f>
        <v>359608.13263396808</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LRAM'!AE777:AR777)</f>
        <v>0</v>
      </c>
      <c r="K133" s="545">
        <f>SUM('5.  2015-2027 LRAM'!AE972:AR972)</f>
        <v>0</v>
      </c>
      <c r="L133" s="545">
        <f>SUM('5.  2015-2027 LRAM'!AE1167:AR1167)</f>
        <v>622028.67988621967</v>
      </c>
      <c r="M133" s="545">
        <f>SUM(G133:L133)</f>
        <v>622028.67988621967</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LRAM'!AE778:AR778)</f>
        <v>0</v>
      </c>
      <c r="K134" s="545">
        <f>SUM('5.  2015-2027 LRAM'!AE973:AR973)</f>
        <v>0</v>
      </c>
      <c r="L134" s="545">
        <f>SUM('5.  2015-2027 LRAM'!AE1168:AR1168)</f>
        <v>891094.2573817817</v>
      </c>
      <c r="M134" s="545">
        <f>SUM(H134:L134)</f>
        <v>891094.2573817817</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LRAM'!AE779:AR779)</f>
        <v>0</v>
      </c>
      <c r="K135" s="545">
        <f>SUM('5.  2015-2027 LRAM'!AE974:AR974)</f>
        <v>0</v>
      </c>
      <c r="L135" s="545">
        <f>SUM('5.  2015-2027 LRAM'!AE1169:AR1169)</f>
        <v>512650.67805866175</v>
      </c>
      <c r="M135" s="545">
        <f>SUM(I135:L135)</f>
        <v>512650.67805866175</v>
      </c>
      <c r="T135" s="194"/>
      <c r="U135" s="194"/>
    </row>
    <row r="136" spans="2:21" s="88" customFormat="1" ht="23.25" hidden="1" customHeight="1">
      <c r="B136" s="195">
        <v>2018</v>
      </c>
      <c r="C136" s="548"/>
      <c r="D136" s="548"/>
      <c r="E136" s="548"/>
      <c r="F136" s="548"/>
      <c r="G136" s="548"/>
      <c r="H136" s="548"/>
      <c r="I136" s="548"/>
      <c r="J136" s="545">
        <f>SUM('5.  2015-2027 LRAM'!AE780:AR780)</f>
        <v>0</v>
      </c>
      <c r="K136" s="545">
        <f>SUM('5.  2015-2027 LRAM'!AE975:AR975)</f>
        <v>0</v>
      </c>
      <c r="L136" s="545">
        <f>SUM('5.  2015-2027 LRAM'!AE1170:AR1170)</f>
        <v>625274.52744626161</v>
      </c>
      <c r="M136" s="545">
        <f>SUM(J136:L136)</f>
        <v>625274.52744626161</v>
      </c>
      <c r="T136" s="194"/>
      <c r="U136" s="194"/>
    </row>
    <row r="137" spans="2:21" s="88" customFormat="1" ht="23.25" hidden="1" customHeight="1">
      <c r="B137" s="195">
        <v>2019</v>
      </c>
      <c r="C137" s="548"/>
      <c r="D137" s="548"/>
      <c r="E137" s="548"/>
      <c r="F137" s="548"/>
      <c r="G137" s="548"/>
      <c r="H137" s="548"/>
      <c r="I137" s="548"/>
      <c r="J137" s="548"/>
      <c r="K137" s="545">
        <f>SUM('5.  2015-2027 LRAM'!AE976:AR976)</f>
        <v>0</v>
      </c>
      <c r="L137" s="545">
        <f>SUM('5.  2015-2027 LRAM'!AE1171:AR1171)</f>
        <v>387732.0117618824</v>
      </c>
      <c r="M137" s="545">
        <f>SUM(K137:L137)</f>
        <v>387732.0117618824</v>
      </c>
      <c r="T137" s="194"/>
      <c r="U137" s="194"/>
    </row>
    <row r="138" spans="2:21" s="88" customFormat="1" ht="23.25" hidden="1" customHeight="1">
      <c r="B138" s="195">
        <v>2020</v>
      </c>
      <c r="C138" s="548"/>
      <c r="D138" s="548"/>
      <c r="E138" s="548"/>
      <c r="F138" s="548"/>
      <c r="G138" s="548"/>
      <c r="H138" s="548"/>
      <c r="I138" s="548"/>
      <c r="J138" s="548"/>
      <c r="K138" s="548"/>
      <c r="L138" s="547">
        <f>SUM('5.  2015-2027 LRAM'!AE1172:AR1172)</f>
        <v>27001.196378517579</v>
      </c>
      <c r="M138" s="547">
        <f>L138</f>
        <v>27001.196378517579</v>
      </c>
      <c r="T138" s="194"/>
      <c r="U138" s="194"/>
    </row>
    <row r="139" spans="2:21" s="193" customFormat="1" ht="24" hidden="1" customHeight="1">
      <c r="B139" s="560" t="s">
        <v>516</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4510921.7349808859</v>
      </c>
      <c r="M139" s="545">
        <f>SUM(M129:M138)</f>
        <v>4510921.7349808859</v>
      </c>
      <c r="T139" s="196"/>
      <c r="U139" s="196"/>
    </row>
    <row r="140" spans="2:21" s="27" customFormat="1" ht="24.75" hidden="1" customHeight="1">
      <c r="B140" s="561" t="s">
        <v>515</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LRAM'!AS782</f>
        <v>0</v>
      </c>
      <c r="K140" s="543">
        <f>'5.  2015-2027 LRAM'!AS978</f>
        <v>0</v>
      </c>
      <c r="L140" s="543">
        <f>'5.  2015-2027 LRAM'!AS1174</f>
        <v>1432739.1318000001</v>
      </c>
      <c r="M140" s="545">
        <f>SUM(C140:L140)</f>
        <v>1432739.1318000001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13204.120791561341</v>
      </c>
      <c r="M141" s="545">
        <f>SUM(C141:L141)</f>
        <v>13204.120791561341</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3091386.7239724472</v>
      </c>
      <c r="M142" s="543">
        <f>M139-M140+M141</f>
        <v>3091386.7239724472</v>
      </c>
    </row>
    <row r="143" spans="2:21" ht="15.6" hidden="1" customHeight="1"/>
    <row r="144" spans="2:21">
      <c r="B144" s="578"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4" zoomScale="70" zoomScaleNormal="70" workbookViewId="0">
      <selection activeCell="D28" sqref="D2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548</v>
      </c>
    </row>
    <row r="19" spans="2:8" ht="15.75">
      <c r="B19" s="526" t="s">
        <v>611</v>
      </c>
    </row>
    <row r="20" spans="2:8" ht="13.5" customHeight="1"/>
    <row r="21" spans="2:8" ht="41.1" customHeight="1">
      <c r="B21" s="909" t="s">
        <v>664</v>
      </c>
      <c r="C21" s="909"/>
      <c r="D21" s="909"/>
      <c r="E21" s="909"/>
      <c r="F21" s="909"/>
      <c r="G21" s="909"/>
      <c r="H21" s="909"/>
    </row>
    <row r="23" spans="2:8" s="596" customFormat="1" ht="15.75">
      <c r="B23" s="606" t="s">
        <v>543</v>
      </c>
      <c r="C23" s="606" t="s">
        <v>558</v>
      </c>
      <c r="D23" s="606" t="s">
        <v>542</v>
      </c>
      <c r="E23" s="922" t="s">
        <v>34</v>
      </c>
      <c r="F23" s="923"/>
      <c r="G23" s="922" t="s">
        <v>541</v>
      </c>
      <c r="H23" s="923"/>
    </row>
    <row r="24" spans="2:8">
      <c r="B24" s="595">
        <v>1</v>
      </c>
      <c r="C24" s="630" t="s">
        <v>368</v>
      </c>
      <c r="D24" s="594" t="s">
        <v>1107</v>
      </c>
      <c r="E24" s="918" t="s">
        <v>1110</v>
      </c>
      <c r="F24" s="919"/>
      <c r="G24" s="920"/>
      <c r="H24" s="921"/>
    </row>
    <row r="25" spans="2:8" ht="33.75" customHeight="1">
      <c r="B25" s="595">
        <v>2</v>
      </c>
      <c r="C25" s="630" t="s">
        <v>368</v>
      </c>
      <c r="D25" s="594" t="s">
        <v>1108</v>
      </c>
      <c r="E25" s="918" t="s">
        <v>1109</v>
      </c>
      <c r="F25" s="919"/>
      <c r="G25" s="920"/>
      <c r="H25" s="921"/>
    </row>
    <row r="26" spans="2:8" ht="29.25" customHeight="1">
      <c r="B26" s="595">
        <v>3</v>
      </c>
      <c r="C26" s="630" t="s">
        <v>368</v>
      </c>
      <c r="D26" s="594" t="s">
        <v>1112</v>
      </c>
      <c r="E26" s="918" t="s">
        <v>1111</v>
      </c>
      <c r="F26" s="919"/>
      <c r="G26" s="920"/>
      <c r="H26" s="921"/>
    </row>
    <row r="27" spans="2:8">
      <c r="B27" s="595">
        <v>4</v>
      </c>
      <c r="C27" s="630"/>
      <c r="D27" s="594"/>
      <c r="E27" s="918"/>
      <c r="F27" s="919"/>
      <c r="G27" s="920"/>
      <c r="H27" s="921"/>
    </row>
    <row r="28" spans="2:8">
      <c r="B28" s="595">
        <v>5</v>
      </c>
      <c r="C28" s="630"/>
      <c r="D28" s="594"/>
      <c r="E28" s="918"/>
      <c r="F28" s="919"/>
      <c r="G28" s="920"/>
      <c r="H28" s="921"/>
    </row>
    <row r="29" spans="2:8">
      <c r="B29" s="595">
        <v>6</v>
      </c>
      <c r="C29" s="630"/>
      <c r="D29" s="594"/>
      <c r="E29" s="918"/>
      <c r="F29" s="919"/>
      <c r="G29" s="920"/>
      <c r="H29" s="921"/>
    </row>
    <row r="30" spans="2:8">
      <c r="B30" s="595">
        <v>7</v>
      </c>
      <c r="C30" s="630"/>
      <c r="D30" s="594"/>
      <c r="E30" s="918"/>
      <c r="F30" s="919"/>
      <c r="G30" s="920"/>
      <c r="H30" s="921"/>
    </row>
    <row r="31" spans="2:8">
      <c r="B31" s="595">
        <v>8</v>
      </c>
      <c r="C31" s="630"/>
      <c r="D31" s="594"/>
      <c r="E31" s="918"/>
      <c r="F31" s="919"/>
      <c r="G31" s="920"/>
      <c r="H31" s="921"/>
    </row>
    <row r="32" spans="2:8">
      <c r="B32" s="595">
        <v>9</v>
      </c>
      <c r="C32" s="630"/>
      <c r="D32" s="594"/>
      <c r="E32" s="918"/>
      <c r="F32" s="919"/>
      <c r="G32" s="920"/>
      <c r="H32" s="921"/>
    </row>
    <row r="33" spans="2:8">
      <c r="B33" s="595">
        <v>10</v>
      </c>
      <c r="C33" s="630"/>
      <c r="D33" s="594"/>
      <c r="E33" s="918"/>
      <c r="F33" s="919"/>
      <c r="G33" s="920"/>
      <c r="H33" s="921"/>
    </row>
    <row r="34" spans="2:8">
      <c r="B34" s="595" t="s">
        <v>477</v>
      </c>
      <c r="C34" s="630"/>
      <c r="D34" s="594"/>
      <c r="E34" s="918"/>
      <c r="F34" s="919"/>
      <c r="G34" s="920"/>
      <c r="H34" s="921"/>
    </row>
    <row r="36" spans="2:8" ht="30.75" customHeight="1">
      <c r="B36" s="526" t="s">
        <v>607</v>
      </c>
    </row>
    <row r="37" spans="2:8" ht="23.25" customHeight="1">
      <c r="B37" s="557" t="s">
        <v>612</v>
      </c>
      <c r="C37" s="593"/>
      <c r="D37" s="593"/>
      <c r="E37" s="593"/>
      <c r="F37" s="593"/>
      <c r="G37" s="593"/>
      <c r="H37" s="593"/>
    </row>
    <row r="39" spans="2:8" s="88" customFormat="1" ht="15.75">
      <c r="B39" s="606" t="s">
        <v>543</v>
      </c>
      <c r="C39" s="606" t="s">
        <v>558</v>
      </c>
      <c r="D39" s="606" t="s">
        <v>542</v>
      </c>
      <c r="E39" s="922" t="s">
        <v>34</v>
      </c>
      <c r="F39" s="923"/>
      <c r="G39" s="922" t="s">
        <v>541</v>
      </c>
      <c r="H39" s="923"/>
    </row>
    <row r="40" spans="2:8">
      <c r="B40" s="595">
        <v>1</v>
      </c>
      <c r="C40" s="630"/>
      <c r="D40" s="594"/>
      <c r="E40" s="918"/>
      <c r="F40" s="919"/>
      <c r="G40" s="920"/>
      <c r="H40" s="921"/>
    </row>
    <row r="41" spans="2:8">
      <c r="B41" s="595">
        <v>2</v>
      </c>
      <c r="C41" s="630"/>
      <c r="D41" s="594"/>
      <c r="E41" s="918"/>
      <c r="F41" s="919"/>
      <c r="G41" s="920"/>
      <c r="H41" s="921"/>
    </row>
    <row r="42" spans="2:8">
      <c r="B42" s="595">
        <v>3</v>
      </c>
      <c r="C42" s="630"/>
      <c r="D42" s="594"/>
      <c r="E42" s="918"/>
      <c r="F42" s="919"/>
      <c r="G42" s="920"/>
      <c r="H42" s="921"/>
    </row>
    <row r="43" spans="2:8">
      <c r="B43" s="595">
        <v>4</v>
      </c>
      <c r="C43" s="630"/>
      <c r="D43" s="594"/>
      <c r="E43" s="918"/>
      <c r="F43" s="919"/>
      <c r="G43" s="920"/>
      <c r="H43" s="921"/>
    </row>
    <row r="44" spans="2:8">
      <c r="B44" s="595">
        <v>5</v>
      </c>
      <c r="C44" s="630"/>
      <c r="D44" s="594"/>
      <c r="E44" s="918"/>
      <c r="F44" s="919"/>
      <c r="G44" s="920"/>
      <c r="H44" s="921"/>
    </row>
    <row r="45" spans="2:8">
      <c r="B45" s="595">
        <v>6</v>
      </c>
      <c r="C45" s="630"/>
      <c r="D45" s="594"/>
      <c r="E45" s="918"/>
      <c r="F45" s="919"/>
      <c r="G45" s="920"/>
      <c r="H45" s="921"/>
    </row>
    <row r="46" spans="2:8">
      <c r="B46" s="595">
        <v>7</v>
      </c>
      <c r="C46" s="630"/>
      <c r="D46" s="594"/>
      <c r="E46" s="918"/>
      <c r="F46" s="919"/>
      <c r="G46" s="920"/>
      <c r="H46" s="921"/>
    </row>
    <row r="47" spans="2:8">
      <c r="B47" s="595">
        <v>8</v>
      </c>
      <c r="C47" s="630"/>
      <c r="D47" s="594"/>
      <c r="E47" s="918"/>
      <c r="F47" s="919"/>
      <c r="G47" s="920"/>
      <c r="H47" s="921"/>
    </row>
    <row r="48" spans="2:8">
      <c r="B48" s="595">
        <v>9</v>
      </c>
      <c r="C48" s="630"/>
      <c r="D48" s="594"/>
      <c r="E48" s="918"/>
      <c r="F48" s="919"/>
      <c r="G48" s="920"/>
      <c r="H48" s="921"/>
    </row>
    <row r="49" spans="2:8">
      <c r="B49" s="595">
        <v>10</v>
      </c>
      <c r="C49" s="630"/>
      <c r="D49" s="594"/>
      <c r="E49" s="918"/>
      <c r="F49" s="919"/>
      <c r="G49" s="920"/>
      <c r="H49" s="921"/>
    </row>
    <row r="50" spans="2:8">
      <c r="B50" s="595" t="s">
        <v>477</v>
      </c>
      <c r="C50" s="630"/>
      <c r="D50" s="594"/>
      <c r="E50" s="918"/>
      <c r="F50" s="919"/>
      <c r="G50" s="920"/>
      <c r="H50" s="92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4" zoomScale="60" zoomScaleNormal="60" workbookViewId="0">
      <selection activeCell="E21" sqref="E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548</v>
      </c>
      <c r="P7" s="103"/>
      <c r="Q7" s="103"/>
    </row>
    <row r="8" spans="2:17" s="102" customFormat="1" ht="30" customHeight="1">
      <c r="D8" s="563"/>
      <c r="P8" s="103"/>
      <c r="Q8" s="103"/>
    </row>
    <row r="9" spans="2:17" s="2" customFormat="1" ht="24.75" customHeight="1">
      <c r="B9" s="116" t="s">
        <v>410</v>
      </c>
      <c r="C9" s="17"/>
      <c r="D9" s="451">
        <v>2013</v>
      </c>
    </row>
    <row r="10" spans="2:17" s="17" customFormat="1" ht="16.5" customHeight="1"/>
    <row r="11" spans="2:17" s="17" customFormat="1" ht="36.75" customHeight="1">
      <c r="B11" s="924" t="s">
        <v>890</v>
      </c>
      <c r="C11" s="924"/>
      <c r="D11" s="924"/>
      <c r="E11" s="924"/>
      <c r="F11" s="924"/>
      <c r="G11" s="924"/>
      <c r="H11" s="924"/>
      <c r="I11" s="924"/>
      <c r="J11" s="924"/>
      <c r="K11" s="924"/>
      <c r="L11" s="924"/>
      <c r="M11" s="924"/>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50-499 kW</v>
      </c>
      <c r="G13" s="240" t="str">
        <f>'1.  LRAMVA Summary'!G53</f>
        <v>GS 500-4999 kW</v>
      </c>
      <c r="H13" s="240" t="str">
        <f>'1.  LRAMVA Summary'!H53</f>
        <v>Large Use</v>
      </c>
      <c r="I13" s="240" t="str">
        <f>'1.  LRAMVA Summary'!I53</f>
        <v>Street Lighting</v>
      </c>
      <c r="J13" s="240" t="str">
        <f>'1.  LRAMVA Summary'!J53</f>
        <v>Unmetered Scattered Load</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v>
      </c>
      <c r="J14" s="568" t="str">
        <f>'1.  LRAMVA Summary'!J54</f>
        <v>kWh</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119146363</v>
      </c>
      <c r="D15" s="447">
        <v>35842920</v>
      </c>
      <c r="E15" s="447">
        <v>39519293</v>
      </c>
      <c r="F15" s="447">
        <v>6718613</v>
      </c>
      <c r="G15" s="447">
        <v>7166687</v>
      </c>
      <c r="H15" s="447">
        <v>8983655</v>
      </c>
      <c r="I15" s="447">
        <v>20915195</v>
      </c>
      <c r="J15" s="447"/>
      <c r="K15" s="447"/>
      <c r="L15" s="447"/>
      <c r="M15" s="447"/>
      <c r="N15" s="447"/>
      <c r="O15" s="447"/>
      <c r="P15" s="448"/>
      <c r="Q15" s="448"/>
    </row>
    <row r="16" spans="2:17" s="452" customFormat="1" ht="15.75" customHeight="1">
      <c r="B16" s="457" t="s">
        <v>28</v>
      </c>
      <c r="C16" s="612">
        <f>SUM(D16:Q16)</f>
        <v>111837</v>
      </c>
      <c r="D16" s="446"/>
      <c r="E16" s="446"/>
      <c r="F16" s="446">
        <v>19284</v>
      </c>
      <c r="G16" s="446">
        <v>16135</v>
      </c>
      <c r="H16" s="446">
        <v>15417</v>
      </c>
      <c r="I16" s="446">
        <v>61001</v>
      </c>
      <c r="J16" s="446"/>
      <c r="K16" s="448"/>
      <c r="L16" s="448"/>
      <c r="M16" s="448"/>
      <c r="N16" s="448"/>
      <c r="O16" s="448"/>
      <c r="P16" s="448"/>
      <c r="Q16" s="448"/>
    </row>
    <row r="17" spans="2:17" s="17" customFormat="1" ht="15.75" customHeight="1"/>
    <row r="18" spans="2:17" s="25" customFormat="1" ht="15.75" customHeight="1">
      <c r="B18" s="188" t="s">
        <v>448</v>
      </c>
      <c r="C18" s="189"/>
      <c r="D18" s="189">
        <f t="shared" ref="D18:E18" si="0">IF(D14="kw",HLOOKUP(D14,D14:D16,3,FALSE),HLOOKUP(D14,D14:D16,2,FALSE))</f>
        <v>35842920</v>
      </c>
      <c r="E18" s="189">
        <f t="shared" si="0"/>
        <v>39519293</v>
      </c>
      <c r="F18" s="189">
        <f>IF(F14="kw",HLOOKUP(F14,F14:F16,3,FALSE),HLOOKUP(F14,F14:F16,2,FALSE))</f>
        <v>19284</v>
      </c>
      <c r="G18" s="189">
        <f t="shared" ref="G18:Q18" si="1">IF(G14="kw",HLOOKUP(G14,G14:G16,3,FALSE),HLOOKUP(G14,G14:G16,2,FALSE))</f>
        <v>16135</v>
      </c>
      <c r="H18" s="189">
        <f t="shared" si="1"/>
        <v>15417</v>
      </c>
      <c r="I18" s="189">
        <f t="shared" si="1"/>
        <v>61001</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658</v>
      </c>
      <c r="C20" s="449" t="s">
        <v>1113</v>
      </c>
      <c r="D20" s="450"/>
    </row>
    <row r="21" spans="2:17" s="434" customFormat="1" ht="21" customHeight="1">
      <c r="B21" s="456" t="s">
        <v>365</v>
      </c>
      <c r="C21" s="364" t="s">
        <v>1014</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24" t="s">
        <v>703</v>
      </c>
      <c r="C26" s="924"/>
      <c r="D26" s="924"/>
      <c r="E26" s="924"/>
      <c r="F26" s="924"/>
      <c r="G26" s="924"/>
      <c r="H26" s="924"/>
      <c r="I26" s="924"/>
      <c r="J26" s="924"/>
      <c r="K26" s="924"/>
      <c r="L26" s="924"/>
      <c r="M26" s="924"/>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50-499 kW</v>
      </c>
      <c r="G28" s="240" t="str">
        <f>'1.  LRAMVA Summary'!G53</f>
        <v>GS 500-4999 kW</v>
      </c>
      <c r="H28" s="240" t="str">
        <f>'1.  LRAMVA Summary'!H53</f>
        <v>Large Use</v>
      </c>
      <c r="I28" s="240" t="str">
        <f>'1.  LRAMVA Summary'!I53</f>
        <v>Street Lighting</v>
      </c>
      <c r="J28" s="240" t="str">
        <f>'1.  LRAMVA Summary'!J53</f>
        <v>Unmetered Scattered Load</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v>
      </c>
      <c r="J29" s="568" t="str">
        <f>'1.  LRAMVA Summary'!J54</f>
        <v>kWh</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658</v>
      </c>
      <c r="C35" s="449"/>
      <c r="D35" s="450"/>
      <c r="E35" s="91"/>
      <c r="F35" s="91"/>
      <c r="G35" s="91"/>
      <c r="H35" s="91"/>
      <c r="I35" s="91"/>
      <c r="J35" s="91"/>
      <c r="K35" s="91"/>
      <c r="L35" s="91"/>
      <c r="M35" s="91"/>
      <c r="N35" s="91"/>
      <c r="O35" s="91"/>
      <c r="P35" s="91"/>
      <c r="Q35" s="91"/>
    </row>
    <row r="36" spans="2:32" s="434" customFormat="1" ht="21" customHeight="1">
      <c r="B36" s="456" t="s">
        <v>365</v>
      </c>
      <c r="C36" s="449" t="s">
        <v>412</v>
      </c>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450</v>
      </c>
      <c r="C39" s="35"/>
      <c r="D39" s="34"/>
      <c r="E39" s="39"/>
      <c r="F39" s="40"/>
    </row>
    <row r="40" spans="2:32" s="70" customFormat="1" ht="39" customHeight="1">
      <c r="B40" s="924" t="s">
        <v>605</v>
      </c>
      <c r="C40" s="924"/>
      <c r="D40" s="924"/>
      <c r="E40" s="924"/>
      <c r="F40" s="924"/>
      <c r="G40" s="924"/>
      <c r="H40" s="924"/>
      <c r="I40" s="924"/>
      <c r="J40" s="924"/>
      <c r="K40" s="924"/>
      <c r="L40" s="924"/>
      <c r="M40" s="924"/>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602</v>
      </c>
      <c r="D42" s="240" t="str">
        <f>'1.  LRAMVA Summary'!D53</f>
        <v>Residential</v>
      </c>
      <c r="E42" s="240" t="str">
        <f>'1.  LRAMVA Summary'!E53</f>
        <v>GS&lt;50 kW</v>
      </c>
      <c r="F42" s="240" t="str">
        <f>'1.  LRAMVA Summary'!F53</f>
        <v>GS 50-499 kW</v>
      </c>
      <c r="G42" s="240" t="str">
        <f>'1.  LRAMVA Summary'!G53</f>
        <v>GS 500-4999 kW</v>
      </c>
      <c r="H42" s="240" t="str">
        <f>'1.  LRAMVA Summary'!H53</f>
        <v>Large Use</v>
      </c>
      <c r="I42" s="240" t="str">
        <f>'1.  LRAMVA Summary'!I53</f>
        <v>Street Lighting</v>
      </c>
      <c r="J42" s="240" t="str">
        <f>'1.  LRAMVA Summary'!J53</f>
        <v>Unmetered Scattered Load</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v>
      </c>
      <c r="I43" s="572" t="str">
        <f>'1.  LRAMVA Summary'!I54</f>
        <v>kW</v>
      </c>
      <c r="J43" s="572" t="str">
        <f>'1.  LRAMVA Summary'!J54</f>
        <v>kWh</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2013</v>
      </c>
      <c r="D53" s="187">
        <f>IF(ISBLANK($C$53),0,IF($C$53=$D$9,HLOOKUP(D43,D14:D18,5,FALSE),HLOOKUP(D43,D29:D33,5,FALSE)))</f>
        <v>35842920</v>
      </c>
      <c r="E53" s="187">
        <f t="shared" ref="E53:Q53" si="13">IF(ISBLANK($C$53),0,IF($C$53=$D$9,HLOOKUP(E43,E14:E18,5,FALSE),HLOOKUP(E43,E29:E33,5,FALSE)))</f>
        <v>39519293</v>
      </c>
      <c r="F53" s="187">
        <f t="shared" si="13"/>
        <v>19284</v>
      </c>
      <c r="G53" s="187">
        <f t="shared" si="13"/>
        <v>16135</v>
      </c>
      <c r="H53" s="187">
        <f t="shared" si="13"/>
        <v>15417</v>
      </c>
      <c r="I53" s="187">
        <f t="shared" si="13"/>
        <v>61001</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2013</v>
      </c>
      <c r="D54" s="187">
        <f>IF(ISBLANK($C$54),0,IF($C$54=$D$9,HLOOKUP(D43,D14:D18,5,FALSE),HLOOKUP(D43,D29:D33,5,FALSE)))</f>
        <v>35842920</v>
      </c>
      <c r="E54" s="187">
        <f>IF(ISBLANK($C$54),0,IF($C$54=$D$9,HLOOKUP(E43,E14:E18,5,FALSE),HLOOKUP(E43,E29:E33,5,FALSE)))</f>
        <v>39519293</v>
      </c>
      <c r="F54" s="187">
        <f>IF(ISBLANK($C$54),0,IF($C$54=$D$9,HLOOKUP(F43,F14:F18,5,FALSE),HLOOKUP(F43,F29:F33,5,FALSE)))</f>
        <v>19284</v>
      </c>
      <c r="G54" s="187">
        <f>IF(ISBLANK($C$54),0,IF($C$54=$D$9,HLOOKUP(G43,G14:G18,5,FALSE),HLOOKUP(G43,G29:G33,5,FALSE)))</f>
        <v>16135</v>
      </c>
      <c r="H54" s="187">
        <f t="shared" ref="H54:Q54" si="14">IF(ISBLANK($C$54),0,IF($C$54=$D$9,HLOOKUP(H43,H14:H18,5,FALSE),HLOOKUP(H43,H29:H33,5,FALSE)))</f>
        <v>15417</v>
      </c>
      <c r="I54" s="187">
        <f t="shared" si="14"/>
        <v>61001</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533</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122" zoomScale="85" zoomScaleNormal="85" workbookViewId="0">
      <selection activeCell="O97" sqref="O97"/>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0" t="s">
        <v>171</v>
      </c>
      <c r="C4" s="83" t="s">
        <v>175</v>
      </c>
      <c r="D4" s="83"/>
      <c r="E4" s="49"/>
    </row>
    <row r="5" spans="1:25" s="18" customFormat="1" ht="26.25" hidden="1" customHeight="1" outlineLevel="1" thickBot="1">
      <c r="A5" s="4"/>
      <c r="B5" s="930"/>
      <c r="C5" s="84" t="s">
        <v>172</v>
      </c>
      <c r="D5" s="84"/>
      <c r="E5" s="49"/>
    </row>
    <row r="6" spans="1:25" ht="26.25" hidden="1" customHeight="1" outlineLevel="1" thickBot="1">
      <c r="B6" s="930"/>
      <c r="C6" s="933" t="s">
        <v>548</v>
      </c>
      <c r="D6" s="934"/>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524</v>
      </c>
      <c r="C8" s="583" t="s">
        <v>479</v>
      </c>
      <c r="D8" s="582"/>
      <c r="M8" s="6"/>
      <c r="N8" s="6"/>
      <c r="O8" s="6"/>
      <c r="P8" s="6"/>
      <c r="Q8" s="6"/>
      <c r="R8" s="6"/>
      <c r="S8" s="6"/>
      <c r="T8" s="6"/>
      <c r="U8" s="6"/>
      <c r="V8" s="6"/>
      <c r="W8" s="6"/>
      <c r="X8" s="6"/>
      <c r="Y8" s="6"/>
    </row>
    <row r="9" spans="1:25" s="18" customFormat="1" ht="19.5" hidden="1" customHeight="1" outlineLevel="1">
      <c r="A9" s="4"/>
      <c r="B9" s="529"/>
      <c r="C9" s="583" t="s">
        <v>525</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41"/>
    </row>
    <row r="12" spans="1:25" ht="58.5" customHeight="1">
      <c r="B12" s="928" t="s">
        <v>613</v>
      </c>
      <c r="C12" s="928"/>
      <c r="D12" s="928"/>
      <c r="E12" s="928"/>
      <c r="F12" s="928"/>
      <c r="G12" s="928"/>
      <c r="H12" s="928"/>
      <c r="I12" s="928"/>
      <c r="J12" s="928"/>
      <c r="K12" s="928"/>
      <c r="L12" s="928"/>
      <c r="M12" s="928"/>
      <c r="N12" s="928"/>
      <c r="O12" s="928"/>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560</v>
      </c>
      <c r="E14" s="468" t="s">
        <v>561</v>
      </c>
      <c r="F14" s="468" t="s">
        <v>562</v>
      </c>
      <c r="G14" s="468" t="s">
        <v>563</v>
      </c>
      <c r="H14" s="468" t="s">
        <v>564</v>
      </c>
      <c r="I14" s="468" t="s">
        <v>565</v>
      </c>
      <c r="J14" s="468" t="s">
        <v>566</v>
      </c>
      <c r="K14" s="468" t="s">
        <v>567</v>
      </c>
      <c r="L14" s="468" t="s">
        <v>568</v>
      </c>
      <c r="M14" s="468" t="s">
        <v>569</v>
      </c>
      <c r="N14" s="468" t="s">
        <v>1015</v>
      </c>
      <c r="O14" s="468" t="s">
        <v>1016</v>
      </c>
      <c r="P14" s="468" t="s">
        <v>1007</v>
      </c>
    </row>
    <row r="15" spans="1:25" s="7" customFormat="1" ht="18.75" customHeight="1">
      <c r="B15" s="469" t="s">
        <v>188</v>
      </c>
      <c r="C15" s="931"/>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556</v>
      </c>
      <c r="C16" s="926"/>
      <c r="D16" s="771">
        <v>0</v>
      </c>
      <c r="E16" s="771">
        <v>0</v>
      </c>
      <c r="F16" s="771">
        <v>0</v>
      </c>
      <c r="G16" s="771">
        <v>0</v>
      </c>
      <c r="H16" s="771">
        <v>0</v>
      </c>
      <c r="I16" s="771">
        <v>0</v>
      </c>
      <c r="J16" s="771">
        <v>0</v>
      </c>
      <c r="K16" s="771">
        <v>0</v>
      </c>
      <c r="L16" s="771">
        <v>0</v>
      </c>
      <c r="M16" s="771">
        <v>0</v>
      </c>
      <c r="N16" s="771">
        <v>0</v>
      </c>
      <c r="O16" s="772">
        <v>0</v>
      </c>
      <c r="P16" s="772">
        <v>0</v>
      </c>
    </row>
    <row r="17" spans="1:16" s="109" customFormat="1" ht="17.25" customHeight="1">
      <c r="B17" s="473" t="s">
        <v>557</v>
      </c>
      <c r="C17" s="932"/>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25" t="str">
        <f>'2. LRAMVA Threshold'!D43</f>
        <v>kWh</v>
      </c>
      <c r="D18" s="46"/>
      <c r="E18" s="46"/>
      <c r="F18" s="46"/>
      <c r="G18" s="46"/>
      <c r="H18" s="46"/>
      <c r="I18" s="46"/>
      <c r="J18" s="46"/>
      <c r="K18" s="46"/>
      <c r="L18" s="46"/>
      <c r="M18" s="46"/>
      <c r="N18" s="46"/>
      <c r="O18" s="69"/>
      <c r="P18" s="69"/>
    </row>
    <row r="19" spans="1:16" s="7" customFormat="1" ht="15" customHeight="1" outlineLevel="1">
      <c r="B19" s="525" t="s">
        <v>508</v>
      </c>
      <c r="C19" s="926"/>
      <c r="D19" s="46"/>
      <c r="E19" s="46"/>
      <c r="F19" s="46"/>
      <c r="G19" s="46"/>
      <c r="H19" s="46"/>
      <c r="I19" s="46"/>
      <c r="J19" s="46"/>
      <c r="K19" s="46"/>
      <c r="L19" s="46"/>
      <c r="M19" s="46"/>
      <c r="N19" s="46"/>
      <c r="O19" s="69"/>
      <c r="P19" s="69"/>
    </row>
    <row r="20" spans="1:16" s="7" customFormat="1" ht="15" customHeight="1" outlineLevel="1">
      <c r="B20" s="525" t="s">
        <v>509</v>
      </c>
      <c r="C20" s="926"/>
      <c r="D20" s="46"/>
      <c r="E20" s="46"/>
      <c r="F20" s="46"/>
      <c r="G20" s="46"/>
      <c r="H20" s="46"/>
      <c r="I20" s="46"/>
      <c r="J20" s="46"/>
      <c r="K20" s="46"/>
      <c r="L20" s="46"/>
      <c r="M20" s="46"/>
      <c r="N20" s="46"/>
      <c r="O20" s="69"/>
      <c r="P20" s="69"/>
    </row>
    <row r="21" spans="1:16" s="7" customFormat="1" ht="15" customHeight="1" outlineLevel="1">
      <c r="B21" s="525" t="s">
        <v>487</v>
      </c>
      <c r="C21" s="926"/>
      <c r="D21" s="46"/>
      <c r="E21" s="46"/>
      <c r="F21" s="46"/>
      <c r="G21" s="46"/>
      <c r="H21" s="46"/>
      <c r="I21" s="46"/>
      <c r="J21" s="46"/>
      <c r="K21" s="46"/>
      <c r="L21" s="46"/>
      <c r="M21" s="46"/>
      <c r="N21" s="46"/>
      <c r="O21" s="69"/>
      <c r="P21" s="69"/>
    </row>
    <row r="22" spans="1:16" s="7" customFormat="1" ht="14.25" customHeight="1">
      <c r="B22" s="525" t="s">
        <v>510</v>
      </c>
      <c r="C22" s="927"/>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4" t="s">
        <v>511</v>
      </c>
      <c r="C23" s="476"/>
      <c r="D23" s="477"/>
      <c r="E23" s="478">
        <f>ROUND(SUM(D22*E16+E22*E17)/12,4)</f>
        <v>0</v>
      </c>
      <c r="F23" s="478">
        <f t="shared" ref="F23:P23" si="4">ROUND(SUM(E22*F16+F22*F17)/12,4)</f>
        <v>0</v>
      </c>
      <c r="G23" s="478">
        <f t="shared" si="4"/>
        <v>0</v>
      </c>
      <c r="H23" s="478">
        <f t="shared" si="4"/>
        <v>0</v>
      </c>
      <c r="I23" s="478">
        <f t="shared" si="4"/>
        <v>0</v>
      </c>
      <c r="J23" s="478">
        <f t="shared" si="4"/>
        <v>0</v>
      </c>
      <c r="K23" s="478">
        <f t="shared" si="4"/>
        <v>0</v>
      </c>
      <c r="L23" s="478">
        <f t="shared" si="4"/>
        <v>0</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25" t="str">
        <f>'2. LRAMVA Threshold'!E43</f>
        <v>kWh</v>
      </c>
      <c r="D25" s="46"/>
      <c r="E25" s="46"/>
      <c r="F25" s="46"/>
      <c r="G25" s="46"/>
      <c r="H25" s="46"/>
      <c r="I25" s="46"/>
      <c r="J25" s="46"/>
      <c r="K25" s="46"/>
      <c r="L25" s="46"/>
      <c r="M25" s="46"/>
      <c r="N25" s="46">
        <v>1.32E-2</v>
      </c>
      <c r="O25" s="46">
        <v>1.35E-2</v>
      </c>
      <c r="P25" s="46"/>
    </row>
    <row r="26" spans="1:16" s="18" customFormat="1" outlineLevel="1">
      <c r="A26" s="4"/>
      <c r="B26" s="525" t="s">
        <v>508</v>
      </c>
      <c r="C26" s="926"/>
      <c r="D26" s="46"/>
      <c r="E26" s="46"/>
      <c r="F26" s="46"/>
      <c r="G26" s="46"/>
      <c r="H26" s="46"/>
      <c r="I26" s="46"/>
      <c r="J26" s="46"/>
      <c r="K26" s="46"/>
      <c r="L26" s="46"/>
      <c r="M26" s="46"/>
      <c r="N26" s="46"/>
      <c r="O26" s="46"/>
      <c r="P26" s="46"/>
    </row>
    <row r="27" spans="1:16" s="18" customFormat="1" outlineLevel="1">
      <c r="A27" s="4"/>
      <c r="B27" s="525" t="s">
        <v>509</v>
      </c>
      <c r="C27" s="926"/>
      <c r="D27" s="46"/>
      <c r="E27" s="46"/>
      <c r="F27" s="46"/>
      <c r="G27" s="46"/>
      <c r="H27" s="46"/>
      <c r="I27" s="46"/>
      <c r="J27" s="46"/>
      <c r="K27" s="46"/>
      <c r="L27" s="46"/>
      <c r="M27" s="46"/>
      <c r="N27" s="46"/>
      <c r="O27" s="46"/>
      <c r="P27" s="46"/>
    </row>
    <row r="28" spans="1:16" s="18" customFormat="1" outlineLevel="1">
      <c r="A28" s="4"/>
      <c r="B28" s="525" t="s">
        <v>487</v>
      </c>
      <c r="C28" s="926"/>
      <c r="D28" s="46"/>
      <c r="E28" s="46"/>
      <c r="F28" s="46"/>
      <c r="G28" s="46"/>
      <c r="H28" s="46"/>
      <c r="I28" s="46"/>
      <c r="J28" s="46"/>
      <c r="K28" s="46"/>
      <c r="L28" s="46"/>
      <c r="M28" s="46"/>
      <c r="N28" s="46"/>
      <c r="O28" s="46"/>
      <c r="P28" s="46"/>
    </row>
    <row r="29" spans="1:16" s="18" customFormat="1">
      <c r="A29" s="4"/>
      <c r="B29" s="525" t="s">
        <v>510</v>
      </c>
      <c r="C29" s="927"/>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1.32E-2</v>
      </c>
      <c r="O29" s="65">
        <f t="shared" si="5"/>
        <v>1.35E-2</v>
      </c>
      <c r="P29" s="65">
        <f t="shared" si="5"/>
        <v>0</v>
      </c>
    </row>
    <row r="30" spans="1:16" s="18" customFormat="1">
      <c r="A30" s="4"/>
      <c r="B30" s="484" t="s">
        <v>511</v>
      </c>
      <c r="C30" s="481"/>
      <c r="D30" s="71"/>
      <c r="E30" s="478">
        <f>ROUND(SUM(D29*E16+E29*E17)/12,4)</f>
        <v>0</v>
      </c>
      <c r="F30" s="478">
        <f t="shared" ref="F30:P30" si="6">ROUND(SUM(E29*F16+F29*F17)/12,4)</f>
        <v>0</v>
      </c>
      <c r="G30" s="478">
        <f t="shared" si="6"/>
        <v>0</v>
      </c>
      <c r="H30" s="478">
        <f t="shared" si="6"/>
        <v>0</v>
      </c>
      <c r="I30" s="478">
        <f t="shared" si="6"/>
        <v>0</v>
      </c>
      <c r="J30" s="478">
        <f t="shared" si="6"/>
        <v>0</v>
      </c>
      <c r="K30" s="478">
        <f t="shared" si="6"/>
        <v>0</v>
      </c>
      <c r="L30" s="478">
        <f t="shared" si="6"/>
        <v>0</v>
      </c>
      <c r="M30" s="478">
        <f t="shared" si="6"/>
        <v>0</v>
      </c>
      <c r="N30" s="478">
        <f t="shared" si="6"/>
        <v>1.32E-2</v>
      </c>
      <c r="O30" s="478">
        <f t="shared" si="6"/>
        <v>1.35E-2</v>
      </c>
      <c r="P30" s="478">
        <f t="shared" si="6"/>
        <v>0</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50-499 kW</v>
      </c>
      <c r="C32" s="925" t="str">
        <f>'2. LRAMVA Threshold'!F43</f>
        <v>kW</v>
      </c>
      <c r="D32" s="46"/>
      <c r="E32" s="46"/>
      <c r="F32" s="46"/>
      <c r="G32" s="46"/>
      <c r="H32" s="46"/>
      <c r="I32" s="46"/>
      <c r="J32" s="46"/>
      <c r="K32" s="46"/>
      <c r="L32" s="46"/>
      <c r="M32" s="46"/>
      <c r="N32" s="46">
        <v>4.7991000000000001</v>
      </c>
      <c r="O32" s="46">
        <v>4.8902999999999999</v>
      </c>
      <c r="P32" s="46"/>
    </row>
    <row r="33" spans="1:16" s="18" customFormat="1" outlineLevel="1">
      <c r="A33" s="4"/>
      <c r="B33" s="525" t="s">
        <v>508</v>
      </c>
      <c r="C33" s="926"/>
      <c r="D33" s="46"/>
      <c r="E33" s="46"/>
      <c r="F33" s="46"/>
      <c r="G33" s="46"/>
      <c r="H33" s="46"/>
      <c r="I33" s="46"/>
      <c r="J33" s="46"/>
      <c r="K33" s="46"/>
      <c r="L33" s="46"/>
      <c r="M33" s="46"/>
      <c r="N33" s="46"/>
      <c r="O33" s="46"/>
      <c r="P33" s="46"/>
    </row>
    <row r="34" spans="1:16" s="18" customFormat="1" outlineLevel="1">
      <c r="A34" s="4"/>
      <c r="B34" s="525" t="s">
        <v>509</v>
      </c>
      <c r="C34" s="926"/>
      <c r="D34" s="46"/>
      <c r="E34" s="46"/>
      <c r="F34" s="46"/>
      <c r="G34" s="46"/>
      <c r="H34" s="46"/>
      <c r="I34" s="46"/>
      <c r="J34" s="46"/>
      <c r="K34" s="46"/>
      <c r="L34" s="46"/>
      <c r="M34" s="46"/>
      <c r="N34" s="46"/>
      <c r="O34" s="46"/>
      <c r="P34" s="46"/>
    </row>
    <row r="35" spans="1:16" s="18" customFormat="1" outlineLevel="1">
      <c r="A35" s="4"/>
      <c r="B35" s="525" t="s">
        <v>487</v>
      </c>
      <c r="C35" s="926"/>
      <c r="D35" s="46"/>
      <c r="E35" s="46"/>
      <c r="F35" s="46"/>
      <c r="G35" s="46"/>
      <c r="H35" s="46"/>
      <c r="I35" s="46"/>
      <c r="J35" s="46"/>
      <c r="K35" s="46"/>
      <c r="L35" s="46"/>
      <c r="M35" s="46"/>
      <c r="N35" s="46"/>
      <c r="O35" s="46"/>
      <c r="P35" s="46"/>
    </row>
    <row r="36" spans="1:16" s="18" customFormat="1">
      <c r="A36" s="4"/>
      <c r="B36" s="525" t="s">
        <v>510</v>
      </c>
      <c r="C36" s="927"/>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4.7991000000000001</v>
      </c>
      <c r="O36" s="65">
        <f t="shared" ref="O36:P36" si="8">SUM(O32:O35)</f>
        <v>4.8902999999999999</v>
      </c>
      <c r="P36" s="65">
        <f t="shared" si="8"/>
        <v>0</v>
      </c>
    </row>
    <row r="37" spans="1:16" s="18" customFormat="1">
      <c r="A37" s="4"/>
      <c r="B37" s="484" t="s">
        <v>511</v>
      </c>
      <c r="C37" s="481"/>
      <c r="D37" s="71"/>
      <c r="E37" s="478">
        <f t="shared" ref="E37:M37" si="9">ROUND(SUM(D36*E16+E36*E17)/12,4)</f>
        <v>0</v>
      </c>
      <c r="F37" s="478">
        <f t="shared" si="9"/>
        <v>0</v>
      </c>
      <c r="G37" s="478">
        <f t="shared" si="9"/>
        <v>0</v>
      </c>
      <c r="H37" s="478">
        <f t="shared" si="9"/>
        <v>0</v>
      </c>
      <c r="I37" s="478">
        <f t="shared" si="9"/>
        <v>0</v>
      </c>
      <c r="J37" s="478">
        <f t="shared" si="9"/>
        <v>0</v>
      </c>
      <c r="K37" s="478">
        <f t="shared" si="9"/>
        <v>0</v>
      </c>
      <c r="L37" s="478">
        <f t="shared" si="9"/>
        <v>0</v>
      </c>
      <c r="M37" s="478">
        <f t="shared" si="9"/>
        <v>0</v>
      </c>
      <c r="N37" s="478">
        <f>ROUND(SUM(M36*N16+N36*N17)/12,4)</f>
        <v>4.7991000000000001</v>
      </c>
      <c r="O37" s="478">
        <f t="shared" ref="O37:P37" si="10">ROUND(SUM(N36*O16+O36*O17)/12,4)</f>
        <v>4.8902999999999999</v>
      </c>
      <c r="P37" s="478">
        <f t="shared" si="10"/>
        <v>0</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GS 500-4999 kW</v>
      </c>
      <c r="C39" s="925" t="str">
        <f>'2. LRAMVA Threshold'!G43</f>
        <v>kW</v>
      </c>
      <c r="D39" s="46"/>
      <c r="E39" s="46"/>
      <c r="F39" s="46"/>
      <c r="G39" s="46"/>
      <c r="H39" s="46"/>
      <c r="I39" s="46"/>
      <c r="J39" s="46"/>
      <c r="K39" s="46"/>
      <c r="L39" s="46"/>
      <c r="M39" s="46"/>
      <c r="N39" s="46">
        <v>2.4695</v>
      </c>
      <c r="O39" s="46">
        <v>2.5164</v>
      </c>
      <c r="P39" s="46"/>
    </row>
    <row r="40" spans="1:16" s="18" customFormat="1" outlineLevel="1">
      <c r="A40" s="4"/>
      <c r="B40" s="525" t="s">
        <v>508</v>
      </c>
      <c r="C40" s="926"/>
      <c r="D40" s="46"/>
      <c r="E40" s="46"/>
      <c r="F40" s="46"/>
      <c r="G40" s="46"/>
      <c r="H40" s="46"/>
      <c r="I40" s="46"/>
      <c r="J40" s="46"/>
      <c r="K40" s="46"/>
      <c r="L40" s="46"/>
      <c r="M40" s="46"/>
      <c r="N40" s="46"/>
      <c r="O40" s="46"/>
      <c r="P40" s="46"/>
    </row>
    <row r="41" spans="1:16" s="18" customFormat="1" outlineLevel="1">
      <c r="A41" s="4"/>
      <c r="B41" s="525" t="s">
        <v>509</v>
      </c>
      <c r="C41" s="926"/>
      <c r="D41" s="46"/>
      <c r="E41" s="46"/>
      <c r="F41" s="46"/>
      <c r="G41" s="46"/>
      <c r="H41" s="46"/>
      <c r="I41" s="46"/>
      <c r="J41" s="46"/>
      <c r="K41" s="46"/>
      <c r="L41" s="46"/>
      <c r="M41" s="46"/>
      <c r="N41" s="46"/>
      <c r="O41" s="46"/>
      <c r="P41" s="46"/>
    </row>
    <row r="42" spans="1:16" s="18" customFormat="1" outlineLevel="1">
      <c r="A42" s="4"/>
      <c r="B42" s="525" t="s">
        <v>487</v>
      </c>
      <c r="C42" s="926"/>
      <c r="D42" s="46"/>
      <c r="E42" s="46"/>
      <c r="F42" s="46"/>
      <c r="G42" s="46"/>
      <c r="H42" s="46"/>
      <c r="I42" s="46"/>
      <c r="J42" s="46"/>
      <c r="K42" s="46"/>
      <c r="L42" s="46"/>
      <c r="M42" s="46"/>
      <c r="N42" s="46"/>
      <c r="O42" s="46"/>
      <c r="P42" s="46"/>
    </row>
    <row r="43" spans="1:16" s="18" customFormat="1">
      <c r="A43" s="4"/>
      <c r="B43" s="525" t="s">
        <v>510</v>
      </c>
      <c r="C43" s="927"/>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2.4695</v>
      </c>
      <c r="O43" s="65">
        <f t="shared" ref="O43:P43" si="12">SUM(O39:O42)</f>
        <v>2.5164</v>
      </c>
      <c r="P43" s="65">
        <f t="shared" si="12"/>
        <v>0</v>
      </c>
    </row>
    <row r="44" spans="1:16" s="14" customFormat="1">
      <c r="A44" s="72"/>
      <c r="B44" s="484" t="s">
        <v>511</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0</v>
      </c>
      <c r="M44" s="478">
        <f t="shared" si="13"/>
        <v>0</v>
      </c>
      <c r="N44" s="478">
        <f>ROUND(SUM(M43*N16+N43*N17)/12,4)</f>
        <v>2.4695</v>
      </c>
      <c r="O44" s="478">
        <f t="shared" ref="O44:P44" si="14">ROUND(SUM(N43*O16+O43*O17)/12,4)</f>
        <v>2.5164</v>
      </c>
      <c r="P44" s="478">
        <f t="shared" si="14"/>
        <v>0</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v>
      </c>
      <c r="C46" s="925" t="str">
        <f>'2. LRAMVA Threshold'!H43</f>
        <v>kW</v>
      </c>
      <c r="D46" s="46"/>
      <c r="E46" s="46"/>
      <c r="F46" s="46"/>
      <c r="G46" s="46"/>
      <c r="H46" s="46"/>
      <c r="I46" s="46"/>
      <c r="J46" s="46"/>
      <c r="K46" s="46"/>
      <c r="L46" s="46"/>
      <c r="M46" s="46"/>
      <c r="N46" s="46">
        <v>3.0651000000000002</v>
      </c>
      <c r="O46" s="46">
        <v>3.1233</v>
      </c>
      <c r="P46" s="46"/>
    </row>
    <row r="47" spans="1:16" s="18" customFormat="1" outlineLevel="1">
      <c r="A47" s="4"/>
      <c r="B47" s="525" t="s">
        <v>508</v>
      </c>
      <c r="C47" s="926"/>
      <c r="D47" s="46"/>
      <c r="E47" s="46"/>
      <c r="F47" s="46"/>
      <c r="G47" s="46"/>
      <c r="H47" s="46"/>
      <c r="I47" s="46"/>
      <c r="J47" s="46"/>
      <c r="K47" s="46"/>
      <c r="L47" s="46"/>
      <c r="M47" s="46"/>
      <c r="N47" s="46"/>
      <c r="O47" s="46"/>
      <c r="P47" s="46"/>
    </row>
    <row r="48" spans="1:16" s="18" customFormat="1" outlineLevel="1">
      <c r="A48" s="4"/>
      <c r="B48" s="525" t="s">
        <v>509</v>
      </c>
      <c r="C48" s="926"/>
      <c r="D48" s="46"/>
      <c r="E48" s="46"/>
      <c r="F48" s="46"/>
      <c r="G48" s="46"/>
      <c r="H48" s="46"/>
      <c r="I48" s="46"/>
      <c r="J48" s="46"/>
      <c r="K48" s="46"/>
      <c r="L48" s="46"/>
      <c r="M48" s="46"/>
      <c r="N48" s="46"/>
      <c r="O48" s="46"/>
      <c r="P48" s="46"/>
    </row>
    <row r="49" spans="1:16" s="18" customFormat="1" outlineLevel="1">
      <c r="A49" s="4"/>
      <c r="B49" s="525" t="s">
        <v>487</v>
      </c>
      <c r="C49" s="926"/>
      <c r="D49" s="46"/>
      <c r="E49" s="46"/>
      <c r="F49" s="46"/>
      <c r="G49" s="46"/>
      <c r="H49" s="46"/>
      <c r="I49" s="46"/>
      <c r="J49" s="46"/>
      <c r="K49" s="46"/>
      <c r="L49" s="46"/>
      <c r="M49" s="46"/>
      <c r="N49" s="46"/>
      <c r="O49" s="46"/>
      <c r="P49" s="46"/>
    </row>
    <row r="50" spans="1:16" s="18" customFormat="1">
      <c r="A50" s="4"/>
      <c r="B50" s="525" t="s">
        <v>510</v>
      </c>
      <c r="C50" s="927"/>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3.0651000000000002</v>
      </c>
      <c r="O50" s="65">
        <f t="shared" ref="O50:P50" si="16">SUM(O46:O49)</f>
        <v>3.1233</v>
      </c>
      <c r="P50" s="65">
        <f t="shared" si="16"/>
        <v>0</v>
      </c>
    </row>
    <row r="51" spans="1:16" s="14" customFormat="1">
      <c r="A51" s="72"/>
      <c r="B51" s="484" t="s">
        <v>511</v>
      </c>
      <c r="C51" s="481"/>
      <c r="D51" s="71"/>
      <c r="E51" s="478">
        <f t="shared" ref="E51:M51" si="17">ROUND(SUM(D50*E16+E50*E17)/12,4)</f>
        <v>0</v>
      </c>
      <c r="F51" s="478">
        <f t="shared" si="17"/>
        <v>0</v>
      </c>
      <c r="G51" s="478">
        <f t="shared" si="17"/>
        <v>0</v>
      </c>
      <c r="H51" s="478">
        <f t="shared" si="17"/>
        <v>0</v>
      </c>
      <c r="I51" s="478">
        <f t="shared" si="17"/>
        <v>0</v>
      </c>
      <c r="J51" s="478">
        <f t="shared" si="17"/>
        <v>0</v>
      </c>
      <c r="K51" s="478">
        <f t="shared" si="17"/>
        <v>0</v>
      </c>
      <c r="L51" s="478">
        <f t="shared" si="17"/>
        <v>0</v>
      </c>
      <c r="M51" s="478">
        <f t="shared" si="17"/>
        <v>0</v>
      </c>
      <c r="N51" s="478">
        <f>ROUND(SUM(M50*N16+N50*N17)/12,4)</f>
        <v>3.0651000000000002</v>
      </c>
      <c r="O51" s="478">
        <f t="shared" ref="O51:P51" si="18">ROUND(SUM(N50*O16+O50*O17)/12,4)</f>
        <v>3.1233</v>
      </c>
      <c r="P51" s="478">
        <f t="shared" si="18"/>
        <v>0</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Street Lighting</v>
      </c>
      <c r="C53" s="925" t="str">
        <f>'2. LRAMVA Threshold'!I43</f>
        <v>kW</v>
      </c>
      <c r="D53" s="46"/>
      <c r="E53" s="46"/>
      <c r="F53" s="46"/>
      <c r="G53" s="46"/>
      <c r="H53" s="46"/>
      <c r="I53" s="46"/>
      <c r="J53" s="46"/>
      <c r="K53" s="46"/>
      <c r="L53" s="46"/>
      <c r="M53" s="46"/>
      <c r="N53" s="46">
        <v>11.990600000000001</v>
      </c>
      <c r="O53" s="46">
        <v>12.218400000000001</v>
      </c>
      <c r="P53" s="46"/>
    </row>
    <row r="54" spans="1:16" s="18" customFormat="1" outlineLevel="1">
      <c r="A54" s="4"/>
      <c r="B54" s="525" t="s">
        <v>508</v>
      </c>
      <c r="C54" s="926"/>
      <c r="D54" s="46"/>
      <c r="E54" s="46"/>
      <c r="F54" s="46"/>
      <c r="G54" s="46"/>
      <c r="H54" s="46"/>
      <c r="I54" s="46"/>
      <c r="J54" s="46"/>
      <c r="K54" s="46"/>
      <c r="L54" s="46"/>
      <c r="M54" s="46"/>
      <c r="N54" s="46"/>
      <c r="O54" s="46"/>
      <c r="P54" s="46"/>
    </row>
    <row r="55" spans="1:16" s="18" customFormat="1" outlineLevel="1">
      <c r="A55" s="4"/>
      <c r="B55" s="525" t="s">
        <v>509</v>
      </c>
      <c r="C55" s="926"/>
      <c r="D55" s="46"/>
      <c r="E55" s="46"/>
      <c r="F55" s="46"/>
      <c r="G55" s="46"/>
      <c r="H55" s="46"/>
      <c r="I55" s="46"/>
      <c r="J55" s="46"/>
      <c r="K55" s="46"/>
      <c r="L55" s="46"/>
      <c r="M55" s="46"/>
      <c r="N55" s="46"/>
      <c r="O55" s="46"/>
      <c r="P55" s="46"/>
    </row>
    <row r="56" spans="1:16" s="18" customFormat="1" outlineLevel="1">
      <c r="A56" s="4"/>
      <c r="B56" s="525" t="s">
        <v>487</v>
      </c>
      <c r="C56" s="926"/>
      <c r="D56" s="46"/>
      <c r="E56" s="46"/>
      <c r="F56" s="46"/>
      <c r="G56" s="46"/>
      <c r="H56" s="46"/>
      <c r="I56" s="46"/>
      <c r="J56" s="46"/>
      <c r="K56" s="46"/>
      <c r="L56" s="46"/>
      <c r="M56" s="46"/>
      <c r="N56" s="46"/>
      <c r="O56" s="46"/>
      <c r="P56" s="46"/>
    </row>
    <row r="57" spans="1:16" s="18" customFormat="1">
      <c r="A57" s="4"/>
      <c r="B57" s="525" t="s">
        <v>510</v>
      </c>
      <c r="C57" s="927"/>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11.990600000000001</v>
      </c>
      <c r="O57" s="65">
        <f t="shared" ref="O57:P57" si="20">SUM(O53:O56)</f>
        <v>12.218400000000001</v>
      </c>
      <c r="P57" s="65">
        <f t="shared" si="20"/>
        <v>0</v>
      </c>
    </row>
    <row r="58" spans="1:16" s="14" customFormat="1">
      <c r="A58" s="72"/>
      <c r="B58" s="484" t="s">
        <v>511</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0</v>
      </c>
      <c r="L58" s="478">
        <f t="shared" si="21"/>
        <v>0</v>
      </c>
      <c r="M58" s="478">
        <f t="shared" si="21"/>
        <v>0</v>
      </c>
      <c r="N58" s="478">
        <f>ROUND(SUM(M57*N16+N57*N17)/12,4)</f>
        <v>11.990600000000001</v>
      </c>
      <c r="O58" s="478">
        <f t="shared" ref="O58:P58" si="22">ROUND(SUM(N57*O16+O57*O17)/12,4)</f>
        <v>12.218400000000001</v>
      </c>
      <c r="P58" s="478">
        <f t="shared" si="22"/>
        <v>0</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Unmetered Scattered Load</v>
      </c>
      <c r="C60" s="925" t="str">
        <f>'2. LRAMVA Threshold'!J43</f>
        <v>kWh</v>
      </c>
      <c r="D60" s="46"/>
      <c r="E60" s="46"/>
      <c r="F60" s="46"/>
      <c r="G60" s="46"/>
      <c r="H60" s="46"/>
      <c r="I60" s="46"/>
      <c r="J60" s="46"/>
      <c r="K60" s="46"/>
      <c r="L60" s="46"/>
      <c r="M60" s="46"/>
      <c r="N60" s="46">
        <v>1.7000000000000001E-2</v>
      </c>
      <c r="O60" s="46">
        <v>1.7299999999999999E-2</v>
      </c>
      <c r="P60" s="46"/>
    </row>
    <row r="61" spans="1:16" s="18" customFormat="1" outlineLevel="1">
      <c r="A61" s="4"/>
      <c r="B61" s="525" t="s">
        <v>508</v>
      </c>
      <c r="C61" s="926"/>
      <c r="D61" s="46"/>
      <c r="E61" s="46"/>
      <c r="F61" s="46"/>
      <c r="G61" s="46"/>
      <c r="H61" s="46"/>
      <c r="I61" s="46"/>
      <c r="J61" s="46"/>
      <c r="K61" s="46"/>
      <c r="L61" s="46"/>
      <c r="M61" s="46"/>
      <c r="N61" s="46"/>
      <c r="O61" s="46"/>
      <c r="P61" s="46"/>
    </row>
    <row r="62" spans="1:16" s="18" customFormat="1" outlineLevel="1">
      <c r="A62" s="4"/>
      <c r="B62" s="525" t="s">
        <v>509</v>
      </c>
      <c r="C62" s="926"/>
      <c r="D62" s="46"/>
      <c r="E62" s="46"/>
      <c r="F62" s="46"/>
      <c r="G62" s="46"/>
      <c r="H62" s="46"/>
      <c r="I62" s="46"/>
      <c r="J62" s="46"/>
      <c r="K62" s="46"/>
      <c r="L62" s="46"/>
      <c r="M62" s="46"/>
      <c r="N62" s="46"/>
      <c r="O62" s="46"/>
      <c r="P62" s="46"/>
    </row>
    <row r="63" spans="1:16" s="18" customFormat="1" outlineLevel="1">
      <c r="A63" s="4"/>
      <c r="B63" s="525" t="s">
        <v>487</v>
      </c>
      <c r="C63" s="926"/>
      <c r="D63" s="46"/>
      <c r="E63" s="46"/>
      <c r="F63" s="46"/>
      <c r="G63" s="46"/>
      <c r="H63" s="46"/>
      <c r="I63" s="46"/>
      <c r="J63" s="46"/>
      <c r="K63" s="46"/>
      <c r="L63" s="46"/>
      <c r="M63" s="46"/>
      <c r="N63" s="46"/>
      <c r="O63" s="46"/>
      <c r="P63" s="46"/>
    </row>
    <row r="64" spans="1:16" s="18" customFormat="1">
      <c r="A64" s="4"/>
      <c r="B64" s="525" t="s">
        <v>510</v>
      </c>
      <c r="C64" s="927"/>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1.7000000000000001E-2</v>
      </c>
      <c r="O64" s="65">
        <f t="shared" ref="O64:P64" si="24">SUM(O60:O63)</f>
        <v>1.7299999999999999E-2</v>
      </c>
      <c r="P64" s="65">
        <f t="shared" si="24"/>
        <v>0</v>
      </c>
    </row>
    <row r="65" spans="1:16" s="14" customFormat="1">
      <c r="A65" s="72"/>
      <c r="B65" s="484" t="s">
        <v>511</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1.7000000000000001E-2</v>
      </c>
      <c r="O65" s="478">
        <f t="shared" ref="O65:P65" si="26">ROUND(SUM(N64*O16+O64*O17)/12,4)</f>
        <v>1.7299999999999999E-2</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25">
        <f>'2. LRAMVA Threshold'!K43</f>
        <v>0</v>
      </c>
      <c r="D67" s="46"/>
      <c r="E67" s="46"/>
      <c r="F67" s="46"/>
      <c r="G67" s="46"/>
      <c r="H67" s="46"/>
      <c r="I67" s="46"/>
      <c r="J67" s="46"/>
      <c r="K67" s="46"/>
      <c r="L67" s="46"/>
      <c r="M67" s="46"/>
      <c r="N67" s="46"/>
      <c r="O67" s="46"/>
      <c r="P67" s="46"/>
    </row>
    <row r="68" spans="1:16" s="18" customFormat="1" outlineLevel="1">
      <c r="A68" s="4"/>
      <c r="B68" s="525" t="s">
        <v>508</v>
      </c>
      <c r="C68" s="926"/>
      <c r="D68" s="46"/>
      <c r="E68" s="46"/>
      <c r="F68" s="46"/>
      <c r="G68" s="46"/>
      <c r="H68" s="46"/>
      <c r="I68" s="46"/>
      <c r="J68" s="46"/>
      <c r="K68" s="46"/>
      <c r="L68" s="46"/>
      <c r="M68" s="46"/>
      <c r="N68" s="46"/>
      <c r="O68" s="46"/>
      <c r="P68" s="46"/>
    </row>
    <row r="69" spans="1:16" s="18" customFormat="1" outlineLevel="1">
      <c r="A69" s="4"/>
      <c r="B69" s="525" t="s">
        <v>509</v>
      </c>
      <c r="C69" s="926"/>
      <c r="D69" s="46"/>
      <c r="E69" s="46"/>
      <c r="F69" s="46"/>
      <c r="G69" s="46"/>
      <c r="H69" s="46"/>
      <c r="I69" s="46"/>
      <c r="J69" s="46"/>
      <c r="K69" s="46"/>
      <c r="L69" s="46"/>
      <c r="M69" s="46"/>
      <c r="N69" s="46"/>
      <c r="O69" s="46"/>
      <c r="P69" s="46"/>
    </row>
    <row r="70" spans="1:16" s="18" customFormat="1" outlineLevel="1">
      <c r="A70" s="4"/>
      <c r="B70" s="525" t="s">
        <v>487</v>
      </c>
      <c r="C70" s="926"/>
      <c r="D70" s="46"/>
      <c r="E70" s="46"/>
      <c r="F70" s="46"/>
      <c r="G70" s="46"/>
      <c r="H70" s="46"/>
      <c r="I70" s="46"/>
      <c r="J70" s="46"/>
      <c r="K70" s="46"/>
      <c r="L70" s="46"/>
      <c r="M70" s="46"/>
      <c r="N70" s="46"/>
      <c r="O70" s="46"/>
      <c r="P70" s="46"/>
    </row>
    <row r="71" spans="1:16" s="18" customFormat="1">
      <c r="A71" s="4"/>
      <c r="B71" s="525" t="s">
        <v>510</v>
      </c>
      <c r="C71" s="927"/>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511</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25">
        <f>'2. LRAMVA Threshold'!L43</f>
        <v>0</v>
      </c>
      <c r="D74" s="46"/>
      <c r="E74" s="46"/>
      <c r="F74" s="46"/>
      <c r="G74" s="46"/>
      <c r="H74" s="46"/>
      <c r="I74" s="46"/>
      <c r="J74" s="46"/>
      <c r="K74" s="46"/>
      <c r="L74" s="46"/>
      <c r="M74" s="46"/>
      <c r="N74" s="46"/>
      <c r="O74" s="46"/>
      <c r="P74" s="46"/>
    </row>
    <row r="75" spans="1:16" s="18" customFormat="1" outlineLevel="1">
      <c r="A75" s="4"/>
      <c r="B75" s="525" t="s">
        <v>508</v>
      </c>
      <c r="C75" s="926"/>
      <c r="D75" s="46"/>
      <c r="E75" s="46"/>
      <c r="F75" s="46"/>
      <c r="G75" s="46"/>
      <c r="H75" s="46"/>
      <c r="I75" s="46"/>
      <c r="J75" s="46"/>
      <c r="K75" s="46"/>
      <c r="L75" s="46"/>
      <c r="M75" s="46"/>
      <c r="N75" s="46"/>
      <c r="O75" s="46"/>
      <c r="P75" s="46"/>
    </row>
    <row r="76" spans="1:16" s="18" customFormat="1" outlineLevel="1">
      <c r="A76" s="4"/>
      <c r="B76" s="525" t="s">
        <v>509</v>
      </c>
      <c r="C76" s="926"/>
      <c r="D76" s="46"/>
      <c r="E76" s="46"/>
      <c r="F76" s="46"/>
      <c r="G76" s="46"/>
      <c r="H76" s="46"/>
      <c r="I76" s="46"/>
      <c r="J76" s="46"/>
      <c r="K76" s="46"/>
      <c r="L76" s="46"/>
      <c r="M76" s="46"/>
      <c r="N76" s="46"/>
      <c r="O76" s="46"/>
      <c r="P76" s="46"/>
    </row>
    <row r="77" spans="1:16" s="18" customFormat="1" outlineLevel="1">
      <c r="A77" s="4"/>
      <c r="B77" s="525" t="s">
        <v>487</v>
      </c>
      <c r="C77" s="926"/>
      <c r="D77" s="46"/>
      <c r="E77" s="46"/>
      <c r="F77" s="46"/>
      <c r="G77" s="46"/>
      <c r="H77" s="46"/>
      <c r="I77" s="46"/>
      <c r="J77" s="46"/>
      <c r="K77" s="46"/>
      <c r="L77" s="46"/>
      <c r="M77" s="46"/>
      <c r="N77" s="46"/>
      <c r="O77" s="46"/>
      <c r="P77" s="46"/>
    </row>
    <row r="78" spans="1:16" s="18" customFormat="1">
      <c r="A78" s="4"/>
      <c r="B78" s="525" t="s">
        <v>510</v>
      </c>
      <c r="C78" s="927"/>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511</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25">
        <f>'2. LRAMVA Threshold'!M43</f>
        <v>0</v>
      </c>
      <c r="D81" s="46"/>
      <c r="E81" s="46"/>
      <c r="F81" s="46"/>
      <c r="G81" s="46"/>
      <c r="H81" s="46"/>
      <c r="I81" s="46"/>
      <c r="J81" s="46"/>
      <c r="K81" s="46"/>
      <c r="L81" s="46"/>
      <c r="M81" s="46"/>
      <c r="N81" s="46"/>
      <c r="O81" s="46"/>
      <c r="P81" s="46"/>
    </row>
    <row r="82" spans="1:16" s="18" customFormat="1" outlineLevel="1">
      <c r="A82" s="4"/>
      <c r="B82" s="525" t="s">
        <v>508</v>
      </c>
      <c r="C82" s="926"/>
      <c r="D82" s="46"/>
      <c r="E82" s="46"/>
      <c r="F82" s="46"/>
      <c r="G82" s="46"/>
      <c r="H82" s="46"/>
      <c r="I82" s="46"/>
      <c r="J82" s="46"/>
      <c r="K82" s="46"/>
      <c r="L82" s="46"/>
      <c r="M82" s="46"/>
      <c r="N82" s="46"/>
      <c r="O82" s="46"/>
      <c r="P82" s="46"/>
    </row>
    <row r="83" spans="1:16" s="18" customFormat="1" outlineLevel="1">
      <c r="A83" s="4"/>
      <c r="B83" s="525" t="s">
        <v>509</v>
      </c>
      <c r="C83" s="926"/>
      <c r="D83" s="46"/>
      <c r="E83" s="46"/>
      <c r="F83" s="46"/>
      <c r="G83" s="46"/>
      <c r="H83" s="46"/>
      <c r="I83" s="46"/>
      <c r="J83" s="46"/>
      <c r="K83" s="46"/>
      <c r="L83" s="46"/>
      <c r="M83" s="46"/>
      <c r="N83" s="46"/>
      <c r="O83" s="46"/>
      <c r="P83" s="46"/>
    </row>
    <row r="84" spans="1:16" s="18" customFormat="1" outlineLevel="1">
      <c r="A84" s="4"/>
      <c r="B84" s="525" t="s">
        <v>487</v>
      </c>
      <c r="C84" s="926"/>
      <c r="D84" s="46"/>
      <c r="E84" s="46"/>
      <c r="F84" s="46"/>
      <c r="G84" s="46"/>
      <c r="H84" s="46"/>
      <c r="I84" s="46"/>
      <c r="J84" s="46"/>
      <c r="K84" s="46"/>
      <c r="L84" s="46"/>
      <c r="M84" s="46"/>
      <c r="N84" s="46"/>
      <c r="O84" s="46"/>
      <c r="P84" s="46"/>
    </row>
    <row r="85" spans="1:16" s="18" customFormat="1">
      <c r="A85" s="4"/>
      <c r="B85" s="525" t="s">
        <v>510</v>
      </c>
      <c r="C85" s="927"/>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511</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25">
        <f>'2. LRAMVA Threshold'!N43</f>
        <v>0</v>
      </c>
      <c r="D88" s="46"/>
      <c r="E88" s="46"/>
      <c r="F88" s="46"/>
      <c r="G88" s="46"/>
      <c r="H88" s="46"/>
      <c r="I88" s="46"/>
      <c r="J88" s="46"/>
      <c r="K88" s="46"/>
      <c r="L88" s="46"/>
      <c r="M88" s="46"/>
      <c r="N88" s="46"/>
      <c r="O88" s="46"/>
      <c r="P88" s="46"/>
    </row>
    <row r="89" spans="1:16" s="18" customFormat="1" outlineLevel="1">
      <c r="A89" s="4"/>
      <c r="B89" s="525" t="s">
        <v>508</v>
      </c>
      <c r="C89" s="926"/>
      <c r="D89" s="46"/>
      <c r="E89" s="46"/>
      <c r="F89" s="46"/>
      <c r="G89" s="46"/>
      <c r="H89" s="46"/>
      <c r="I89" s="46"/>
      <c r="J89" s="46"/>
      <c r="K89" s="46"/>
      <c r="L89" s="46"/>
      <c r="M89" s="46"/>
      <c r="N89" s="46"/>
      <c r="O89" s="46"/>
      <c r="P89" s="46"/>
    </row>
    <row r="90" spans="1:16" s="18" customFormat="1" outlineLevel="1">
      <c r="A90" s="4"/>
      <c r="B90" s="525" t="s">
        <v>509</v>
      </c>
      <c r="C90" s="926"/>
      <c r="D90" s="46"/>
      <c r="E90" s="46"/>
      <c r="F90" s="46"/>
      <c r="G90" s="46"/>
      <c r="H90" s="46"/>
      <c r="I90" s="46"/>
      <c r="J90" s="46"/>
      <c r="K90" s="46"/>
      <c r="L90" s="46"/>
      <c r="M90" s="46"/>
      <c r="N90" s="46"/>
      <c r="O90" s="46"/>
      <c r="P90" s="46"/>
    </row>
    <row r="91" spans="1:16" s="18" customFormat="1" outlineLevel="1">
      <c r="A91" s="4"/>
      <c r="B91" s="525" t="s">
        <v>487</v>
      </c>
      <c r="C91" s="926"/>
      <c r="D91" s="46"/>
      <c r="E91" s="46"/>
      <c r="F91" s="46"/>
      <c r="G91" s="46"/>
      <c r="H91" s="46"/>
      <c r="I91" s="46"/>
      <c r="J91" s="46"/>
      <c r="K91" s="46"/>
      <c r="L91" s="46"/>
      <c r="M91" s="46"/>
      <c r="N91" s="46"/>
      <c r="O91" s="46"/>
      <c r="P91" s="46"/>
    </row>
    <row r="92" spans="1:16" s="18" customFormat="1">
      <c r="A92" s="4"/>
      <c r="B92" s="525" t="s">
        <v>510</v>
      </c>
      <c r="C92" s="927"/>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511</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25">
        <f>'2. LRAMVA Threshold'!O43</f>
        <v>0</v>
      </c>
      <c r="D95" s="46"/>
      <c r="E95" s="46"/>
      <c r="F95" s="46"/>
      <c r="G95" s="46"/>
      <c r="H95" s="46"/>
      <c r="I95" s="46"/>
      <c r="J95" s="46"/>
      <c r="K95" s="46"/>
      <c r="L95" s="46"/>
      <c r="M95" s="46"/>
      <c r="N95" s="46"/>
      <c r="O95" s="46"/>
      <c r="P95" s="46"/>
    </row>
    <row r="96" spans="1:16" s="18" customFormat="1" outlineLevel="1">
      <c r="A96" s="4"/>
      <c r="B96" s="525" t="s">
        <v>508</v>
      </c>
      <c r="C96" s="926"/>
      <c r="D96" s="46"/>
      <c r="E96" s="46"/>
      <c r="F96" s="46"/>
      <c r="G96" s="46"/>
      <c r="H96" s="46"/>
      <c r="I96" s="46"/>
      <c r="J96" s="46"/>
      <c r="K96" s="46"/>
      <c r="L96" s="46"/>
      <c r="M96" s="46"/>
      <c r="N96" s="46"/>
      <c r="O96" s="46"/>
      <c r="P96" s="46"/>
    </row>
    <row r="97" spans="1:16" s="18" customFormat="1" outlineLevel="1">
      <c r="A97" s="4"/>
      <c r="B97" s="525" t="s">
        <v>509</v>
      </c>
      <c r="C97" s="926"/>
      <c r="D97" s="46"/>
      <c r="E97" s="46"/>
      <c r="F97" s="46"/>
      <c r="G97" s="46"/>
      <c r="H97" s="46"/>
      <c r="I97" s="46"/>
      <c r="J97" s="46"/>
      <c r="K97" s="46"/>
      <c r="L97" s="46"/>
      <c r="M97" s="46"/>
      <c r="N97" s="46"/>
      <c r="O97" s="46"/>
      <c r="P97" s="46"/>
    </row>
    <row r="98" spans="1:16" s="18" customFormat="1" outlineLevel="1">
      <c r="A98" s="4"/>
      <c r="B98" s="525" t="s">
        <v>487</v>
      </c>
      <c r="C98" s="926"/>
      <c r="D98" s="46"/>
      <c r="E98" s="46"/>
      <c r="F98" s="46"/>
      <c r="G98" s="46"/>
      <c r="H98" s="46"/>
      <c r="I98" s="46"/>
      <c r="J98" s="46"/>
      <c r="K98" s="46"/>
      <c r="L98" s="46"/>
      <c r="M98" s="46"/>
      <c r="N98" s="46"/>
      <c r="O98" s="46"/>
      <c r="P98" s="46"/>
    </row>
    <row r="99" spans="1:16" s="18" customFormat="1">
      <c r="A99" s="4"/>
      <c r="B99" s="525" t="s">
        <v>510</v>
      </c>
      <c r="C99" s="927"/>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511</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25">
        <f>'2. LRAMVA Threshold'!P43</f>
        <v>0</v>
      </c>
      <c r="D102" s="46"/>
      <c r="E102" s="46"/>
      <c r="F102" s="46"/>
      <c r="G102" s="46"/>
      <c r="H102" s="46"/>
      <c r="I102" s="46"/>
      <c r="J102" s="46"/>
      <c r="K102" s="46"/>
      <c r="L102" s="46"/>
      <c r="M102" s="46"/>
      <c r="N102" s="46"/>
      <c r="O102" s="46"/>
      <c r="P102" s="46"/>
    </row>
    <row r="103" spans="1:16" s="18" customFormat="1" outlineLevel="1">
      <c r="A103" s="4"/>
      <c r="B103" s="525" t="s">
        <v>508</v>
      </c>
      <c r="C103" s="926"/>
      <c r="D103" s="46"/>
      <c r="E103" s="46"/>
      <c r="F103" s="46"/>
      <c r="G103" s="46"/>
      <c r="H103" s="46"/>
      <c r="I103" s="46"/>
      <c r="J103" s="46"/>
      <c r="K103" s="46"/>
      <c r="L103" s="46"/>
      <c r="M103" s="46"/>
      <c r="N103" s="46"/>
      <c r="O103" s="46"/>
      <c r="P103" s="46"/>
    </row>
    <row r="104" spans="1:16" s="18" customFormat="1" outlineLevel="1">
      <c r="A104" s="4"/>
      <c r="B104" s="525" t="s">
        <v>509</v>
      </c>
      <c r="C104" s="926"/>
      <c r="D104" s="46"/>
      <c r="E104" s="46"/>
      <c r="F104" s="46"/>
      <c r="G104" s="46"/>
      <c r="H104" s="46"/>
      <c r="I104" s="46"/>
      <c r="J104" s="46"/>
      <c r="K104" s="46"/>
      <c r="L104" s="46"/>
      <c r="M104" s="46"/>
      <c r="N104" s="46"/>
      <c r="O104" s="46"/>
      <c r="P104" s="46"/>
    </row>
    <row r="105" spans="1:16" s="18" customFormat="1" outlineLevel="1">
      <c r="A105" s="4"/>
      <c r="B105" s="525" t="s">
        <v>487</v>
      </c>
      <c r="C105" s="926"/>
      <c r="D105" s="46"/>
      <c r="E105" s="46"/>
      <c r="F105" s="46"/>
      <c r="G105" s="46"/>
      <c r="H105" s="46"/>
      <c r="I105" s="46"/>
      <c r="J105" s="46"/>
      <c r="K105" s="46"/>
      <c r="L105" s="46"/>
      <c r="M105" s="46"/>
      <c r="N105" s="46"/>
      <c r="O105" s="46"/>
      <c r="P105" s="46"/>
    </row>
    <row r="106" spans="1:16" s="18" customFormat="1">
      <c r="A106" s="4"/>
      <c r="B106" s="525" t="s">
        <v>510</v>
      </c>
      <c r="C106" s="927"/>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511</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25">
        <f>'2. LRAMVA Threshold'!Q43</f>
        <v>0</v>
      </c>
      <c r="D109" s="46"/>
      <c r="E109" s="46"/>
      <c r="F109" s="46"/>
      <c r="G109" s="46"/>
      <c r="H109" s="46"/>
      <c r="I109" s="46"/>
      <c r="J109" s="46"/>
      <c r="K109" s="46"/>
      <c r="L109" s="46"/>
      <c r="M109" s="46"/>
      <c r="N109" s="46"/>
      <c r="O109" s="46"/>
      <c r="P109" s="46"/>
    </row>
    <row r="110" spans="1:16" s="18" customFormat="1" outlineLevel="1">
      <c r="A110" s="4"/>
      <c r="B110" s="525" t="s">
        <v>508</v>
      </c>
      <c r="C110" s="926"/>
      <c r="D110" s="46"/>
      <c r="E110" s="46"/>
      <c r="F110" s="46"/>
      <c r="G110" s="46"/>
      <c r="H110" s="46"/>
      <c r="I110" s="46"/>
      <c r="J110" s="46"/>
      <c r="K110" s="46"/>
      <c r="L110" s="46"/>
      <c r="M110" s="46"/>
      <c r="N110" s="46"/>
      <c r="O110" s="46"/>
      <c r="P110" s="46"/>
    </row>
    <row r="111" spans="1:16" s="18" customFormat="1" outlineLevel="1">
      <c r="A111" s="4"/>
      <c r="B111" s="525" t="s">
        <v>509</v>
      </c>
      <c r="C111" s="926"/>
      <c r="D111" s="46"/>
      <c r="E111" s="46"/>
      <c r="F111" s="46"/>
      <c r="G111" s="46"/>
      <c r="H111" s="46"/>
      <c r="I111" s="46"/>
      <c r="J111" s="46"/>
      <c r="K111" s="46"/>
      <c r="L111" s="46"/>
      <c r="M111" s="46"/>
      <c r="N111" s="46"/>
      <c r="O111" s="46"/>
      <c r="P111" s="46"/>
    </row>
    <row r="112" spans="1:16" s="18" customFormat="1" outlineLevel="1">
      <c r="A112" s="4"/>
      <c r="B112" s="525" t="s">
        <v>487</v>
      </c>
      <c r="C112" s="926"/>
      <c r="D112" s="46"/>
      <c r="E112" s="46"/>
      <c r="F112" s="46"/>
      <c r="G112" s="46"/>
      <c r="H112" s="46"/>
      <c r="I112" s="46"/>
      <c r="J112" s="46"/>
      <c r="K112" s="46"/>
      <c r="L112" s="46"/>
      <c r="M112" s="46"/>
      <c r="N112" s="46"/>
      <c r="O112" s="46"/>
      <c r="P112" s="46"/>
    </row>
    <row r="113" spans="1:16" s="18" customFormat="1">
      <c r="A113" s="4"/>
      <c r="B113" s="525" t="s">
        <v>510</v>
      </c>
      <c r="C113" s="927"/>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511</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609</v>
      </c>
      <c r="C116" s="96"/>
      <c r="D116" s="489"/>
      <c r="E116" s="489"/>
      <c r="F116" s="489"/>
      <c r="G116" s="489"/>
      <c r="H116" s="489"/>
      <c r="I116" s="489"/>
      <c r="J116" s="489"/>
      <c r="K116" s="489"/>
      <c r="L116" s="489"/>
      <c r="M116" s="489"/>
      <c r="N116" s="489"/>
      <c r="O116" s="489"/>
      <c r="P116" s="489"/>
    </row>
    <row r="119" spans="1:16" ht="15.75">
      <c r="B119" s="116" t="s">
        <v>481</v>
      </c>
      <c r="J119" s="18"/>
    </row>
    <row r="120" spans="1:16" s="14" customFormat="1" ht="75.75" customHeight="1">
      <c r="A120" s="72"/>
      <c r="B120" s="929" t="s">
        <v>660</v>
      </c>
      <c r="C120" s="929"/>
      <c r="D120" s="929"/>
      <c r="E120" s="929"/>
      <c r="F120" s="929"/>
      <c r="G120" s="929"/>
      <c r="H120" s="929"/>
      <c r="I120" s="929"/>
      <c r="J120" s="929"/>
      <c r="K120" s="929"/>
      <c r="L120" s="929"/>
      <c r="M120" s="929"/>
      <c r="N120" s="929"/>
      <c r="O120" s="929"/>
      <c r="P120" s="929"/>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50-499 kW</v>
      </c>
      <c r="F122" s="241" t="str">
        <f>'1.  LRAMVA Summary'!G53</f>
        <v>GS 500-4999 kW</v>
      </c>
      <c r="G122" s="241" t="str">
        <f>'1.  LRAMVA Summary'!H53</f>
        <v>Large Use</v>
      </c>
      <c r="H122" s="241" t="str">
        <f>'1.  LRAMVA Summary'!I53</f>
        <v>Street Lighting</v>
      </c>
      <c r="I122" s="241" t="str">
        <f>'1.  LRAMVA Summary'!J53</f>
        <v>Unmetered Scattered Load</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v>
      </c>
      <c r="I123" s="575" t="str">
        <f>'1.  LRAMVA Summary'!J54</f>
        <v>kWh</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7">HLOOKUP(B124,$E$15:$P$114,23,FALSE)</f>
        <v>0</v>
      </c>
      <c r="F124" s="668">
        <f t="shared" ref="F124:F135" si="58">HLOOKUP(B124,$E$15:$P$114,30,FALSE)</f>
        <v>0</v>
      </c>
      <c r="G124" s="669">
        <f t="shared" ref="G124:G135" si="59">HLOOKUP(B124,$E$15:$P$114,37,FALSE)</f>
        <v>0</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0</v>
      </c>
      <c r="D125" s="671">
        <f>HLOOKUP(B125,$E$15:$P$114,16,FALSE)</f>
        <v>0</v>
      </c>
      <c r="E125" s="672">
        <f t="shared" si="57"/>
        <v>0</v>
      </c>
      <c r="F125" s="671">
        <f t="shared" si="58"/>
        <v>0</v>
      </c>
      <c r="G125" s="672">
        <f t="shared" si="59"/>
        <v>0</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0</v>
      </c>
      <c r="D126" s="671">
        <f>HLOOKUP(B126,$E$15:$P$114,16,FALSE)</f>
        <v>0</v>
      </c>
      <c r="E126" s="672">
        <f t="shared" si="57"/>
        <v>0</v>
      </c>
      <c r="F126" s="671">
        <f t="shared" si="58"/>
        <v>0</v>
      </c>
      <c r="G126" s="672">
        <f t="shared" si="59"/>
        <v>0</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7">
        <f t="shared" ref="C127:C135" si="69">HLOOKUP(B127,$E$15:$P$114,9,FALSE)</f>
        <v>0</v>
      </c>
      <c r="D127" s="818">
        <f t="shared" ref="D127:D134" si="70">HLOOKUP(B127,$E$15:$P$114,16,FALSE)</f>
        <v>0</v>
      </c>
      <c r="E127" s="672">
        <f t="shared" si="57"/>
        <v>0</v>
      </c>
      <c r="F127" s="671">
        <f t="shared" si="58"/>
        <v>0</v>
      </c>
      <c r="G127" s="672">
        <f t="shared" si="59"/>
        <v>0</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0</v>
      </c>
      <c r="D128" s="671">
        <f t="shared" si="70"/>
        <v>0</v>
      </c>
      <c r="E128" s="672">
        <f t="shared" si="57"/>
        <v>0</v>
      </c>
      <c r="F128" s="671">
        <f t="shared" si="58"/>
        <v>0</v>
      </c>
      <c r="G128" s="672">
        <f t="shared" si="59"/>
        <v>0</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7">
        <f t="shared" si="69"/>
        <v>0</v>
      </c>
      <c r="D129" s="671">
        <f t="shared" si="70"/>
        <v>0</v>
      </c>
      <c r="E129" s="672">
        <f t="shared" si="57"/>
        <v>0</v>
      </c>
      <c r="F129" s="671">
        <f t="shared" si="58"/>
        <v>0</v>
      </c>
      <c r="G129" s="672">
        <f t="shared" si="59"/>
        <v>0</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19">
        <f t="shared" si="69"/>
        <v>0</v>
      </c>
      <c r="D130" s="818">
        <f t="shared" si="70"/>
        <v>0</v>
      </c>
      <c r="E130" s="672">
        <f t="shared" si="57"/>
        <v>0</v>
      </c>
      <c r="F130" s="671">
        <f t="shared" si="58"/>
        <v>0</v>
      </c>
      <c r="G130" s="672">
        <f t="shared" si="59"/>
        <v>0</v>
      </c>
      <c r="H130" s="671">
        <f t="shared" si="60"/>
        <v>0</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0</v>
      </c>
      <c r="D131" s="671">
        <f t="shared" si="70"/>
        <v>0</v>
      </c>
      <c r="E131" s="672">
        <f t="shared" si="57"/>
        <v>0</v>
      </c>
      <c r="F131" s="671">
        <f t="shared" si="58"/>
        <v>0</v>
      </c>
      <c r="G131" s="672">
        <f t="shared" si="59"/>
        <v>0</v>
      </c>
      <c r="H131" s="671">
        <f t="shared" si="60"/>
        <v>0</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0</v>
      </c>
      <c r="E132" s="672">
        <f t="shared" si="57"/>
        <v>0</v>
      </c>
      <c r="F132" s="671">
        <f t="shared" si="58"/>
        <v>0</v>
      </c>
      <c r="G132" s="672">
        <f t="shared" si="59"/>
        <v>0</v>
      </c>
      <c r="H132" s="671">
        <f t="shared" si="60"/>
        <v>0</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7">
        <f t="shared" si="69"/>
        <v>0</v>
      </c>
      <c r="D133" s="818">
        <f t="shared" si="70"/>
        <v>1.32E-2</v>
      </c>
      <c r="E133" s="672">
        <f t="shared" si="57"/>
        <v>4.7991000000000001</v>
      </c>
      <c r="F133" s="671">
        <f t="shared" si="58"/>
        <v>2.4695</v>
      </c>
      <c r="G133" s="672">
        <f t="shared" si="59"/>
        <v>3.0651000000000002</v>
      </c>
      <c r="H133" s="671">
        <f t="shared" si="60"/>
        <v>11.990600000000001</v>
      </c>
      <c r="I133" s="672">
        <f t="shared" si="61"/>
        <v>1.7000000000000001E-2</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6">
        <v>2021</v>
      </c>
      <c r="C134" s="670">
        <f t="shared" si="69"/>
        <v>0</v>
      </c>
      <c r="D134" s="671">
        <f t="shared" si="70"/>
        <v>1.35E-2</v>
      </c>
      <c r="E134" s="779">
        <f t="shared" si="57"/>
        <v>4.8902999999999999</v>
      </c>
      <c r="F134" s="778">
        <f t="shared" si="58"/>
        <v>2.5164</v>
      </c>
      <c r="G134" s="779">
        <f t="shared" si="59"/>
        <v>3.1233</v>
      </c>
      <c r="H134" s="778">
        <f t="shared" si="60"/>
        <v>12.218400000000001</v>
      </c>
      <c r="I134" s="779">
        <f t="shared" si="61"/>
        <v>1.7299999999999999E-2</v>
      </c>
      <c r="J134" s="779">
        <f t="shared" si="62"/>
        <v>0</v>
      </c>
      <c r="K134" s="779">
        <f t="shared" si="63"/>
        <v>0</v>
      </c>
      <c r="L134" s="779">
        <f t="shared" si="64"/>
        <v>0</v>
      </c>
      <c r="M134" s="779">
        <f t="shared" si="65"/>
        <v>0</v>
      </c>
      <c r="N134" s="779">
        <f t="shared" si="66"/>
        <v>0</v>
      </c>
      <c r="O134" s="779">
        <f t="shared" si="67"/>
        <v>0</v>
      </c>
      <c r="P134" s="779">
        <f t="shared" si="68"/>
        <v>0</v>
      </c>
    </row>
    <row r="135" spans="1:16" s="18" customFormat="1">
      <c r="A135" s="4"/>
      <c r="B135" s="773">
        <v>2022</v>
      </c>
      <c r="C135" s="822">
        <f t="shared" si="69"/>
        <v>0</v>
      </c>
      <c r="D135" s="820">
        <f>HLOOKUP(B135,$E$15:$P$114,16,FALSE)</f>
        <v>0</v>
      </c>
      <c r="E135" s="775">
        <f t="shared" si="57"/>
        <v>0</v>
      </c>
      <c r="F135" s="774">
        <f t="shared" si="58"/>
        <v>0</v>
      </c>
      <c r="G135" s="775">
        <f t="shared" si="59"/>
        <v>0</v>
      </c>
      <c r="H135" s="774">
        <f t="shared" si="60"/>
        <v>0</v>
      </c>
      <c r="I135" s="775">
        <f t="shared" si="61"/>
        <v>0</v>
      </c>
      <c r="J135" s="775">
        <f t="shared" si="62"/>
        <v>0</v>
      </c>
      <c r="K135" s="775">
        <f t="shared" si="63"/>
        <v>0</v>
      </c>
      <c r="L135" s="775">
        <f t="shared" si="64"/>
        <v>0</v>
      </c>
      <c r="M135" s="775">
        <f t="shared" si="65"/>
        <v>0</v>
      </c>
      <c r="N135" s="775">
        <f t="shared" si="66"/>
        <v>0</v>
      </c>
      <c r="O135" s="775">
        <f t="shared" si="67"/>
        <v>0</v>
      </c>
      <c r="P135" s="775">
        <f t="shared" si="68"/>
        <v>0</v>
      </c>
    </row>
    <row r="136" spans="1:16" ht="18.75" customHeight="1">
      <c r="B136" s="488" t="s">
        <v>624</v>
      </c>
      <c r="C136" s="821"/>
      <c r="D136" s="587"/>
      <c r="E136" s="588"/>
      <c r="F136" s="587"/>
      <c r="G136" s="587"/>
      <c r="H136" s="587"/>
      <c r="I136" s="587"/>
      <c r="J136" s="587"/>
      <c r="K136" s="587"/>
      <c r="L136" s="587"/>
      <c r="M136" s="587"/>
      <c r="N136" s="587"/>
      <c r="O136" s="587"/>
      <c r="P136" s="587"/>
    </row>
    <row r="138" spans="1:16">
      <c r="B138" s="581"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523" zoomScale="80" zoomScaleNormal="80" zoomScaleSheetLayoutView="80" zoomScalePageLayoutView="85" workbookViewId="0">
      <selection activeCell="F351" sqref="F351"/>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15" width="13.140625" style="250" customWidth="1" outlineLevel="1"/>
    <col min="16" max="20" width="14.5703125" style="250" customWidth="1" outlineLevel="1"/>
    <col min="21" max="21" width="12.42578125" style="250" customWidth="1" outlineLevel="1"/>
    <col min="22" max="22" width="17.5703125" style="250" customWidth="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39"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39"/>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33" t="s">
        <v>548</v>
      </c>
      <c r="D5" s="934"/>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39" t="s">
        <v>502</v>
      </c>
      <c r="C7" s="940" t="s">
        <v>889</v>
      </c>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424"/>
      <c r="AN7" s="424"/>
      <c r="AO7" s="424"/>
      <c r="AP7" s="424"/>
      <c r="AQ7" s="424"/>
      <c r="AR7" s="424"/>
      <c r="AS7" s="424"/>
      <c r="AT7" s="424"/>
      <c r="AU7" s="424"/>
      <c r="AV7" s="424"/>
      <c r="AW7" s="424"/>
      <c r="AX7" s="424"/>
      <c r="AY7" s="424"/>
      <c r="AZ7" s="424"/>
      <c r="BA7" s="424"/>
    </row>
    <row r="8" spans="1:53" s="268" customFormat="1" ht="58.5" customHeight="1">
      <c r="A8" s="498"/>
      <c r="B8" s="939"/>
      <c r="C8" s="940" t="s">
        <v>571</v>
      </c>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424"/>
      <c r="AN8" s="424"/>
      <c r="AO8" s="424"/>
      <c r="AP8" s="424"/>
      <c r="AQ8" s="424"/>
      <c r="AR8" s="424"/>
      <c r="AS8" s="424"/>
      <c r="AT8" s="424"/>
      <c r="AU8" s="424"/>
      <c r="AV8" s="424"/>
      <c r="AW8" s="424"/>
      <c r="AX8" s="424"/>
      <c r="AY8" s="424"/>
      <c r="AZ8" s="424"/>
      <c r="BA8" s="424"/>
    </row>
    <row r="9" spans="1:53" s="268" customFormat="1" ht="57.75" customHeight="1">
      <c r="A9" s="498"/>
      <c r="B9" s="270"/>
      <c r="C9" s="940" t="s">
        <v>570</v>
      </c>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424"/>
      <c r="AN9" s="424"/>
      <c r="AO9" s="424"/>
      <c r="AP9" s="424"/>
      <c r="AQ9" s="424"/>
      <c r="AR9" s="424"/>
      <c r="AS9" s="424"/>
      <c r="AT9" s="424"/>
      <c r="AU9" s="424"/>
      <c r="AV9" s="424"/>
      <c r="AW9" s="424"/>
      <c r="AX9" s="424"/>
      <c r="AY9" s="424"/>
      <c r="AZ9" s="424"/>
      <c r="BA9" s="424"/>
    </row>
    <row r="10" spans="1:53" ht="41.25" customHeight="1">
      <c r="B10" s="272"/>
      <c r="C10" s="940" t="s">
        <v>626</v>
      </c>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424"/>
      <c r="AN10" s="424"/>
      <c r="AO10" s="424"/>
      <c r="AP10" s="424"/>
      <c r="AQ10" s="424"/>
      <c r="AR10" s="424"/>
      <c r="AS10" s="424"/>
      <c r="AT10" s="424"/>
      <c r="AU10" s="424"/>
      <c r="AV10" s="424"/>
      <c r="AW10" s="424"/>
      <c r="AX10" s="424"/>
      <c r="AY10" s="424"/>
      <c r="AZ10" s="424"/>
      <c r="BA10" s="424"/>
    </row>
    <row r="11" spans="1:53" ht="53.25" customHeight="1">
      <c r="C11" s="940" t="s">
        <v>614</v>
      </c>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39" t="s">
        <v>524</v>
      </c>
      <c r="C13" s="580" t="s">
        <v>519</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39"/>
      <c r="C14" s="580" t="s">
        <v>520</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521</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522</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35" t="s">
        <v>211</v>
      </c>
      <c r="C19" s="937" t="s">
        <v>33</v>
      </c>
      <c r="D19" s="281" t="s">
        <v>421</v>
      </c>
      <c r="E19" s="946" t="s">
        <v>209</v>
      </c>
      <c r="F19" s="947"/>
      <c r="G19" s="947"/>
      <c r="H19" s="947"/>
      <c r="I19" s="947"/>
      <c r="J19" s="947"/>
      <c r="K19" s="947"/>
      <c r="L19" s="947"/>
      <c r="M19" s="947"/>
      <c r="N19" s="947"/>
      <c r="O19" s="947"/>
      <c r="P19" s="947"/>
      <c r="Q19" s="947"/>
      <c r="R19" s="947"/>
      <c r="S19" s="947"/>
      <c r="T19" s="948"/>
      <c r="U19" s="944" t="s">
        <v>213</v>
      </c>
      <c r="V19" s="281" t="s">
        <v>422</v>
      </c>
      <c r="W19" s="941" t="s">
        <v>212</v>
      </c>
      <c r="X19" s="942"/>
      <c r="Y19" s="942"/>
      <c r="Z19" s="942"/>
      <c r="AA19" s="942"/>
      <c r="AB19" s="942"/>
      <c r="AC19" s="942"/>
      <c r="AD19" s="942"/>
      <c r="AE19" s="942"/>
      <c r="AF19" s="942"/>
      <c r="AG19" s="942"/>
      <c r="AH19" s="942"/>
      <c r="AI19" s="942"/>
      <c r="AJ19" s="942"/>
      <c r="AK19" s="942"/>
      <c r="AL19" s="949"/>
      <c r="AM19" s="941" t="s">
        <v>242</v>
      </c>
      <c r="AN19" s="942"/>
      <c r="AO19" s="942"/>
      <c r="AP19" s="942"/>
      <c r="AQ19" s="942"/>
      <c r="AR19" s="942"/>
      <c r="AS19" s="942"/>
      <c r="AT19" s="942"/>
      <c r="AU19" s="942"/>
      <c r="AV19" s="942"/>
      <c r="AW19" s="942"/>
      <c r="AX19" s="942"/>
      <c r="AY19" s="942"/>
      <c r="AZ19" s="942"/>
      <c r="BA19" s="943"/>
    </row>
    <row r="20" spans="1:53" s="280" customFormat="1" ht="59.25" customHeight="1">
      <c r="A20" s="498"/>
      <c r="B20" s="936"/>
      <c r="C20" s="938"/>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45"/>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50-499 kW</v>
      </c>
      <c r="AP20" s="283" t="str">
        <f>'1.  LRAMVA Summary'!G53</f>
        <v>GS 500-4999 kW</v>
      </c>
      <c r="AQ20" s="283" t="str">
        <f>'1.  LRAMVA Summary'!H53</f>
        <v>Large Use</v>
      </c>
      <c r="AR20" s="283" t="str">
        <f>'1.  LRAMVA Summary'!I53</f>
        <v>Street Lighting</v>
      </c>
      <c r="AS20" s="283" t="str">
        <f>'1.  LRAMVA Summary'!J53</f>
        <v>Unmetered Scattered Load</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kWh</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8">
        <v>1</v>
      </c>
      <c r="B22" s="291" t="s">
        <v>1</v>
      </c>
      <c r="C22" s="288" t="s">
        <v>25</v>
      </c>
      <c r="D22" s="292">
        <v>812064</v>
      </c>
      <c r="E22" s="292">
        <v>812064</v>
      </c>
      <c r="F22" s="292">
        <v>812064</v>
      </c>
      <c r="G22" s="292">
        <v>811350</v>
      </c>
      <c r="H22" s="292">
        <v>618340</v>
      </c>
      <c r="I22" s="292">
        <v>0</v>
      </c>
      <c r="J22" s="292">
        <v>0</v>
      </c>
      <c r="K22" s="292">
        <v>0</v>
      </c>
      <c r="L22" s="292">
        <v>0</v>
      </c>
      <c r="M22" s="292">
        <v>0</v>
      </c>
      <c r="N22" s="292">
        <v>0</v>
      </c>
      <c r="O22" s="292">
        <v>0</v>
      </c>
      <c r="P22" s="292">
        <v>0</v>
      </c>
      <c r="Q22" s="292">
        <v>0</v>
      </c>
      <c r="R22" s="292">
        <v>0</v>
      </c>
      <c r="S22" s="292">
        <v>0</v>
      </c>
      <c r="T22" s="292">
        <v>0</v>
      </c>
      <c r="U22" s="288"/>
      <c r="V22" s="292">
        <v>110</v>
      </c>
      <c r="W22" s="292">
        <v>110</v>
      </c>
      <c r="X22" s="292">
        <v>110</v>
      </c>
      <c r="Y22" s="292">
        <v>109</v>
      </c>
      <c r="Z22" s="292">
        <v>81</v>
      </c>
      <c r="AA22" s="292">
        <v>0</v>
      </c>
      <c r="AB22" s="292">
        <v>0</v>
      </c>
      <c r="AC22" s="292">
        <v>0</v>
      </c>
      <c r="AD22" s="292">
        <v>0</v>
      </c>
      <c r="AE22" s="292">
        <v>0</v>
      </c>
      <c r="AF22" s="292">
        <v>0</v>
      </c>
      <c r="AG22" s="292">
        <v>0</v>
      </c>
      <c r="AH22" s="292">
        <v>0</v>
      </c>
      <c r="AI22" s="292">
        <v>0</v>
      </c>
      <c r="AJ22" s="292">
        <v>0</v>
      </c>
      <c r="AK22" s="292">
        <v>0</v>
      </c>
      <c r="AL22" s="292">
        <v>0</v>
      </c>
      <c r="AM22" s="406">
        <v>1</v>
      </c>
      <c r="AN22" s="406"/>
      <c r="AO22" s="406"/>
      <c r="AP22" s="406"/>
      <c r="AQ22" s="406"/>
      <c r="AR22" s="406"/>
      <c r="AS22" s="406"/>
      <c r="AT22" s="406"/>
      <c r="AU22" s="406"/>
      <c r="AV22" s="406"/>
      <c r="AW22" s="406"/>
      <c r="AX22" s="406"/>
      <c r="AY22" s="406"/>
      <c r="AZ22" s="406"/>
      <c r="BA22" s="293">
        <f>SUM(AM22:AZ22)</f>
        <v>1</v>
      </c>
    </row>
    <row r="23" spans="1:53" s="280" customFormat="1" ht="15"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1</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outlineLevel="1">
      <c r="A25" s="498">
        <v>2</v>
      </c>
      <c r="B25" s="291" t="s">
        <v>2</v>
      </c>
      <c r="C25" s="288" t="s">
        <v>25</v>
      </c>
      <c r="D25" s="292">
        <v>11343</v>
      </c>
      <c r="E25" s="292">
        <v>11343</v>
      </c>
      <c r="F25" s="292">
        <v>11343</v>
      </c>
      <c r="G25" s="292">
        <v>5414</v>
      </c>
      <c r="H25" s="292">
        <v>0</v>
      </c>
      <c r="I25" s="292">
        <v>0</v>
      </c>
      <c r="J25" s="292">
        <v>0</v>
      </c>
      <c r="K25" s="292">
        <v>0</v>
      </c>
      <c r="L25" s="292">
        <v>0</v>
      </c>
      <c r="M25" s="292">
        <v>0</v>
      </c>
      <c r="N25" s="292">
        <v>0</v>
      </c>
      <c r="O25" s="292">
        <v>0</v>
      </c>
      <c r="P25" s="292">
        <v>0</v>
      </c>
      <c r="Q25" s="292">
        <v>0</v>
      </c>
      <c r="R25" s="292">
        <v>0</v>
      </c>
      <c r="S25" s="292">
        <v>0</v>
      </c>
      <c r="T25" s="292">
        <v>0</v>
      </c>
      <c r="U25" s="288"/>
      <c r="V25" s="292">
        <v>10</v>
      </c>
      <c r="W25" s="292">
        <v>10</v>
      </c>
      <c r="X25" s="292">
        <v>10</v>
      </c>
      <c r="Y25" s="292">
        <v>3</v>
      </c>
      <c r="Z25" s="292">
        <v>0</v>
      </c>
      <c r="AA25" s="292">
        <v>0</v>
      </c>
      <c r="AB25" s="292">
        <v>0</v>
      </c>
      <c r="AC25" s="292">
        <v>0</v>
      </c>
      <c r="AD25" s="292">
        <v>0</v>
      </c>
      <c r="AE25" s="292">
        <v>0</v>
      </c>
      <c r="AF25" s="292">
        <v>0</v>
      </c>
      <c r="AG25" s="292">
        <v>0</v>
      </c>
      <c r="AH25" s="292">
        <v>0</v>
      </c>
      <c r="AI25" s="292">
        <v>0</v>
      </c>
      <c r="AJ25" s="292">
        <v>0</v>
      </c>
      <c r="AK25" s="292">
        <v>0</v>
      </c>
      <c r="AL25" s="292">
        <v>0</v>
      </c>
      <c r="AM25" s="406">
        <v>1</v>
      </c>
      <c r="AN25" s="406"/>
      <c r="AO25" s="406"/>
      <c r="AP25" s="406"/>
      <c r="AQ25" s="406"/>
      <c r="AR25" s="406"/>
      <c r="AS25" s="406"/>
      <c r="AT25" s="406"/>
      <c r="AU25" s="406"/>
      <c r="AV25" s="406"/>
      <c r="AW25" s="406"/>
      <c r="AX25" s="406"/>
      <c r="AY25" s="406"/>
      <c r="AZ25" s="406"/>
      <c r="BA25" s="293">
        <f>SUM(AM25:AZ25)</f>
        <v>1</v>
      </c>
    </row>
    <row r="26" spans="1:53" s="280" customFormat="1" ht="15"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1</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outlineLevel="1">
      <c r="A28" s="498">
        <v>3</v>
      </c>
      <c r="B28" s="291" t="s">
        <v>3</v>
      </c>
      <c r="C28" s="288" t="s">
        <v>25</v>
      </c>
      <c r="D28" s="292">
        <v>3614070</v>
      </c>
      <c r="E28" s="292">
        <v>3614070</v>
      </c>
      <c r="F28" s="292">
        <v>3614070</v>
      </c>
      <c r="G28" s="292">
        <v>3614070</v>
      </c>
      <c r="H28" s="292">
        <v>3614070</v>
      </c>
      <c r="I28" s="292">
        <v>3614070</v>
      </c>
      <c r="J28" s="292">
        <v>3614070</v>
      </c>
      <c r="K28" s="292">
        <v>3614070</v>
      </c>
      <c r="L28" s="292">
        <v>3614070</v>
      </c>
      <c r="M28" s="292">
        <v>3614070</v>
      </c>
      <c r="N28" s="292">
        <v>3614070</v>
      </c>
      <c r="O28" s="292">
        <v>3614070</v>
      </c>
      <c r="P28" s="292">
        <v>3614070</v>
      </c>
      <c r="Q28" s="292">
        <v>3614070</v>
      </c>
      <c r="R28" s="292">
        <v>3614070</v>
      </c>
      <c r="S28" s="292">
        <v>3614070</v>
      </c>
      <c r="T28" s="292">
        <v>3614070</v>
      </c>
      <c r="U28" s="288"/>
      <c r="V28" s="292">
        <v>1995</v>
      </c>
      <c r="W28" s="292">
        <v>1995</v>
      </c>
      <c r="X28" s="292">
        <v>1995</v>
      </c>
      <c r="Y28" s="292">
        <v>1995</v>
      </c>
      <c r="Z28" s="292">
        <v>1995</v>
      </c>
      <c r="AA28" s="292">
        <v>1995</v>
      </c>
      <c r="AB28" s="292">
        <v>1995</v>
      </c>
      <c r="AC28" s="292">
        <v>1995</v>
      </c>
      <c r="AD28" s="292">
        <v>1995</v>
      </c>
      <c r="AE28" s="292">
        <v>1995</v>
      </c>
      <c r="AF28" s="292">
        <v>1995</v>
      </c>
      <c r="AG28" s="292">
        <v>1995</v>
      </c>
      <c r="AH28" s="292">
        <v>1995</v>
      </c>
      <c r="AI28" s="292">
        <v>1995</v>
      </c>
      <c r="AJ28" s="292">
        <v>1995</v>
      </c>
      <c r="AK28" s="292">
        <v>1995</v>
      </c>
      <c r="AL28" s="292">
        <v>1995</v>
      </c>
      <c r="AM28" s="406">
        <v>1</v>
      </c>
      <c r="AN28" s="406"/>
      <c r="AO28" s="406"/>
      <c r="AP28" s="406"/>
      <c r="AQ28" s="406"/>
      <c r="AR28" s="406"/>
      <c r="AS28" s="406"/>
      <c r="AT28" s="406"/>
      <c r="AU28" s="406"/>
      <c r="AV28" s="406"/>
      <c r="AW28" s="406"/>
      <c r="AX28" s="406"/>
      <c r="AY28" s="406"/>
      <c r="AZ28" s="406"/>
      <c r="BA28" s="293">
        <f>SUM(AM28:AZ28)</f>
        <v>1</v>
      </c>
    </row>
    <row r="29" spans="1:53" s="280" customFormat="1" ht="15" outlineLevel="1">
      <c r="A29" s="498"/>
      <c r="B29" s="291" t="s">
        <v>214</v>
      </c>
      <c r="C29" s="288" t="s">
        <v>163</v>
      </c>
      <c r="D29" s="292">
        <v>-592333</v>
      </c>
      <c r="E29" s="292">
        <v>-592333.14919700008</v>
      </c>
      <c r="F29" s="292">
        <v>-592333.14919700008</v>
      </c>
      <c r="G29" s="292">
        <v>-592333.14919700008</v>
      </c>
      <c r="H29" s="292">
        <v>-592333.14919700008</v>
      </c>
      <c r="I29" s="292">
        <v>-592333.14919700008</v>
      </c>
      <c r="J29" s="292">
        <v>-592333.14919700008</v>
      </c>
      <c r="K29" s="292">
        <v>-592333.14919700008</v>
      </c>
      <c r="L29" s="292">
        <v>-592333.14919700008</v>
      </c>
      <c r="M29" s="292">
        <v>-592333.14919700008</v>
      </c>
      <c r="N29" s="292">
        <v>-592333.14919700008</v>
      </c>
      <c r="O29" s="292">
        <v>-592333.14919700008</v>
      </c>
      <c r="P29" s="292">
        <v>-592333.14919700008</v>
      </c>
      <c r="Q29" s="292">
        <v>-592333.14919700008</v>
      </c>
      <c r="R29" s="292">
        <v>-592333.14919700008</v>
      </c>
      <c r="S29" s="292">
        <v>-592333.14919700008</v>
      </c>
      <c r="T29" s="292">
        <v>-592333.14919700008</v>
      </c>
      <c r="U29" s="464"/>
      <c r="V29" s="292">
        <v>-327</v>
      </c>
      <c r="W29" s="292">
        <v>-327.28925547</v>
      </c>
      <c r="X29" s="292">
        <v>-327.28923566999998</v>
      </c>
      <c r="Y29" s="292">
        <v>-327.28923566999998</v>
      </c>
      <c r="Z29" s="292">
        <v>-327.28923566999998</v>
      </c>
      <c r="AA29" s="292">
        <v>-327.28923566999998</v>
      </c>
      <c r="AB29" s="292">
        <v>-327.28923566999998</v>
      </c>
      <c r="AC29" s="292">
        <v>-327.28923566999998</v>
      </c>
      <c r="AD29" s="292">
        <v>-327.28923566999998</v>
      </c>
      <c r="AE29" s="292">
        <v>-327.28923566999998</v>
      </c>
      <c r="AF29" s="292">
        <v>-327.28923566999998</v>
      </c>
      <c r="AG29" s="292">
        <v>-327.28923566999998</v>
      </c>
      <c r="AH29" s="292">
        <v>-327.28923566999998</v>
      </c>
      <c r="AI29" s="292">
        <v>-327.28923566999998</v>
      </c>
      <c r="AJ29" s="292">
        <v>-327.4466822</v>
      </c>
      <c r="AK29" s="292">
        <v>-327.81639999999999</v>
      </c>
      <c r="AL29" s="292">
        <v>-327.81639999999999</v>
      </c>
      <c r="AM29" s="407">
        <f>AM28</f>
        <v>1</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outlineLevel="1">
      <c r="A31" s="498">
        <v>4</v>
      </c>
      <c r="B31" s="291" t="s">
        <v>4</v>
      </c>
      <c r="C31" s="288" t="s">
        <v>25</v>
      </c>
      <c r="D31" s="292">
        <v>763430</v>
      </c>
      <c r="E31" s="292">
        <v>763430</v>
      </c>
      <c r="F31" s="292">
        <v>763430</v>
      </c>
      <c r="G31" s="292">
        <v>763430</v>
      </c>
      <c r="H31" s="292">
        <v>702240</v>
      </c>
      <c r="I31" s="292">
        <v>635393</v>
      </c>
      <c r="J31" s="292">
        <v>498237</v>
      </c>
      <c r="K31" s="292">
        <v>495051</v>
      </c>
      <c r="L31" s="292">
        <v>623089</v>
      </c>
      <c r="M31" s="292">
        <v>238796</v>
      </c>
      <c r="N31" s="292">
        <v>75884</v>
      </c>
      <c r="O31" s="292">
        <v>61290</v>
      </c>
      <c r="P31" s="292">
        <v>61290</v>
      </c>
      <c r="Q31" s="292">
        <v>56171</v>
      </c>
      <c r="R31" s="292">
        <v>56171</v>
      </c>
      <c r="S31" s="292">
        <v>54539</v>
      </c>
      <c r="T31" s="292">
        <v>0</v>
      </c>
      <c r="U31" s="288"/>
      <c r="V31" s="292">
        <v>47</v>
      </c>
      <c r="W31" s="292">
        <v>47</v>
      </c>
      <c r="X31" s="292">
        <v>47</v>
      </c>
      <c r="Y31" s="292">
        <v>47</v>
      </c>
      <c r="Z31" s="292">
        <v>44</v>
      </c>
      <c r="AA31" s="292">
        <v>41</v>
      </c>
      <c r="AB31" s="292">
        <v>35</v>
      </c>
      <c r="AC31" s="292">
        <v>34</v>
      </c>
      <c r="AD31" s="292">
        <v>40</v>
      </c>
      <c r="AE31" s="292">
        <v>23</v>
      </c>
      <c r="AF31" s="292">
        <v>3</v>
      </c>
      <c r="AG31" s="292">
        <v>3</v>
      </c>
      <c r="AH31" s="292">
        <v>3</v>
      </c>
      <c r="AI31" s="292">
        <v>3</v>
      </c>
      <c r="AJ31" s="292">
        <v>3</v>
      </c>
      <c r="AK31" s="292">
        <v>3</v>
      </c>
      <c r="AL31" s="292">
        <v>0</v>
      </c>
      <c r="AM31" s="406">
        <v>1</v>
      </c>
      <c r="AN31" s="406"/>
      <c r="AO31" s="406"/>
      <c r="AP31" s="406"/>
      <c r="AQ31" s="406"/>
      <c r="AR31" s="406"/>
      <c r="AS31" s="406"/>
      <c r="AT31" s="406"/>
      <c r="AU31" s="406"/>
      <c r="AV31" s="406"/>
      <c r="AW31" s="406"/>
      <c r="AX31" s="406"/>
      <c r="AY31" s="406"/>
      <c r="AZ31" s="406"/>
      <c r="BA31" s="293">
        <f>SUM(AM31:AZ31)</f>
        <v>1</v>
      </c>
    </row>
    <row r="32" spans="1:53" s="280" customFormat="1" ht="15" outlineLevel="1">
      <c r="A32" s="498"/>
      <c r="B32" s="291" t="s">
        <v>214</v>
      </c>
      <c r="C32" s="288" t="s">
        <v>163</v>
      </c>
      <c r="D32" s="292">
        <v>10824</v>
      </c>
      <c r="E32" s="292">
        <v>10823.56113</v>
      </c>
      <c r="F32" s="292">
        <v>10823.56113</v>
      </c>
      <c r="G32" s="292">
        <v>10823.56113</v>
      </c>
      <c r="H32" s="292">
        <v>10823.56113</v>
      </c>
      <c r="I32" s="292">
        <v>9889.2797630000005</v>
      </c>
      <c r="J32" s="292">
        <v>6066.9876439999998</v>
      </c>
      <c r="K32" s="292">
        <v>6058.727296</v>
      </c>
      <c r="L32" s="292">
        <v>6058.727296</v>
      </c>
      <c r="M32" s="292">
        <v>2146.0898590000002</v>
      </c>
      <c r="N32" s="292">
        <v>969.26265780000006</v>
      </c>
      <c r="O32" s="292">
        <v>705.23739560000001</v>
      </c>
      <c r="P32" s="292">
        <v>705.23739560000001</v>
      </c>
      <c r="Q32" s="292">
        <v>632.93178169999999</v>
      </c>
      <c r="R32" s="292">
        <v>632.93178169999999</v>
      </c>
      <c r="S32" s="292">
        <v>626.57749590000003</v>
      </c>
      <c r="T32" s="292">
        <v>0</v>
      </c>
      <c r="U32" s="464"/>
      <c r="V32" s="292">
        <v>1</v>
      </c>
      <c r="W32" s="292">
        <v>0.63212470300000001</v>
      </c>
      <c r="X32" s="292">
        <v>0.63212469999999998</v>
      </c>
      <c r="Y32" s="292">
        <v>0.63212469999999998</v>
      </c>
      <c r="Z32" s="292">
        <v>0.63212469999999998</v>
      </c>
      <c r="AA32" s="292">
        <v>0.58886470000000002</v>
      </c>
      <c r="AB32" s="292">
        <v>0.41188130000000001</v>
      </c>
      <c r="AC32" s="292">
        <v>0.41093839999999998</v>
      </c>
      <c r="AD32" s="292">
        <v>0.41093839999999998</v>
      </c>
      <c r="AE32" s="292">
        <v>0.2297717</v>
      </c>
      <c r="AF32" s="292">
        <v>0.2297717</v>
      </c>
      <c r="AG32" s="292">
        <v>3.0340700000000002E-2</v>
      </c>
      <c r="AH32" s="292">
        <v>0</v>
      </c>
      <c r="AI32" s="292">
        <v>0</v>
      </c>
      <c r="AJ32" s="292">
        <v>0</v>
      </c>
      <c r="AK32" s="292">
        <v>0</v>
      </c>
      <c r="AL32" s="292">
        <v>0</v>
      </c>
      <c r="AM32" s="407">
        <f>AM31</f>
        <v>1</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outlineLevel="1">
      <c r="A34" s="498">
        <v>5</v>
      </c>
      <c r="B34" s="291" t="s">
        <v>5</v>
      </c>
      <c r="C34" s="288" t="s">
        <v>25</v>
      </c>
      <c r="D34" s="292">
        <v>1153895</v>
      </c>
      <c r="E34" s="292">
        <v>1153895</v>
      </c>
      <c r="F34" s="292">
        <v>1153895</v>
      </c>
      <c r="G34" s="292">
        <v>1153895</v>
      </c>
      <c r="H34" s="292">
        <v>1054575</v>
      </c>
      <c r="I34" s="292">
        <v>946072</v>
      </c>
      <c r="J34" s="292">
        <v>713278</v>
      </c>
      <c r="K34" s="292">
        <v>710676</v>
      </c>
      <c r="L34" s="292">
        <v>918499</v>
      </c>
      <c r="M34" s="292">
        <v>294738</v>
      </c>
      <c r="N34" s="292">
        <v>106126</v>
      </c>
      <c r="O34" s="292">
        <v>93420</v>
      </c>
      <c r="P34" s="292">
        <v>93420</v>
      </c>
      <c r="Q34" s="292">
        <v>68994</v>
      </c>
      <c r="R34" s="292">
        <v>68994</v>
      </c>
      <c r="S34" s="292">
        <v>62689</v>
      </c>
      <c r="T34" s="292">
        <v>0</v>
      </c>
      <c r="U34" s="288"/>
      <c r="V34" s="292">
        <v>66</v>
      </c>
      <c r="W34" s="292">
        <v>66</v>
      </c>
      <c r="X34" s="292">
        <v>66</v>
      </c>
      <c r="Y34" s="292">
        <v>66</v>
      </c>
      <c r="Z34" s="292">
        <v>61</v>
      </c>
      <c r="AA34" s="292">
        <v>56</v>
      </c>
      <c r="AB34" s="292">
        <v>46</v>
      </c>
      <c r="AC34" s="292">
        <v>45</v>
      </c>
      <c r="AD34" s="292">
        <v>55</v>
      </c>
      <c r="AE34" s="292">
        <v>26</v>
      </c>
      <c r="AF34" s="292">
        <v>4</v>
      </c>
      <c r="AG34" s="292">
        <v>4</v>
      </c>
      <c r="AH34" s="292">
        <v>4</v>
      </c>
      <c r="AI34" s="292">
        <v>3</v>
      </c>
      <c r="AJ34" s="292">
        <v>3</v>
      </c>
      <c r="AK34" s="292">
        <v>3</v>
      </c>
      <c r="AL34" s="292">
        <v>0</v>
      </c>
      <c r="AM34" s="406">
        <v>1</v>
      </c>
      <c r="AN34" s="406"/>
      <c r="AO34" s="406"/>
      <c r="AP34" s="406"/>
      <c r="AQ34" s="406"/>
      <c r="AR34" s="406"/>
      <c r="AS34" s="406"/>
      <c r="AT34" s="406"/>
      <c r="AU34" s="406"/>
      <c r="AV34" s="406"/>
      <c r="AW34" s="406"/>
      <c r="AX34" s="406"/>
      <c r="AY34" s="406"/>
      <c r="AZ34" s="406"/>
      <c r="BA34" s="293">
        <f>SUM(AM34:AZ34)</f>
        <v>1</v>
      </c>
    </row>
    <row r="35" spans="1:53" s="280" customFormat="1" ht="15" outlineLevel="1">
      <c r="A35" s="498"/>
      <c r="B35" s="291" t="s">
        <v>214</v>
      </c>
      <c r="C35" s="288" t="s">
        <v>163</v>
      </c>
      <c r="D35" s="292">
        <v>85731</v>
      </c>
      <c r="E35" s="292">
        <v>85730.539380000002</v>
      </c>
      <c r="F35" s="292">
        <v>85730.539380000002</v>
      </c>
      <c r="G35" s="292">
        <v>85730.539380000002</v>
      </c>
      <c r="H35" s="292">
        <v>85730.539380000002</v>
      </c>
      <c r="I35" s="292">
        <v>77904.486839999998</v>
      </c>
      <c r="J35" s="292">
        <v>42059.787600000003</v>
      </c>
      <c r="K35" s="292">
        <v>42051.218979999998</v>
      </c>
      <c r="L35" s="292">
        <v>42051.218979999998</v>
      </c>
      <c r="M35" s="292">
        <v>9276.8243669999993</v>
      </c>
      <c r="N35" s="292">
        <v>7793.5656689999996</v>
      </c>
      <c r="O35" s="292">
        <v>7156.8463240000001</v>
      </c>
      <c r="P35" s="292">
        <v>7156.8463240000001</v>
      </c>
      <c r="Q35" s="292">
        <v>5939.1239079999996</v>
      </c>
      <c r="R35" s="292">
        <v>5939.1239079999996</v>
      </c>
      <c r="S35" s="292">
        <v>5931.982207</v>
      </c>
      <c r="T35" s="292">
        <v>0</v>
      </c>
      <c r="U35" s="464"/>
      <c r="V35" s="292">
        <v>4</v>
      </c>
      <c r="W35" s="292">
        <v>4.235267973</v>
      </c>
      <c r="X35" s="292">
        <v>4.2352679999999996</v>
      </c>
      <c r="Y35" s="292">
        <v>4.2352679999999996</v>
      </c>
      <c r="Z35" s="292">
        <v>4.2352679999999996</v>
      </c>
      <c r="AA35" s="292">
        <v>3.8728986999999999</v>
      </c>
      <c r="AB35" s="292">
        <v>2.2131832999999999</v>
      </c>
      <c r="AC35" s="292">
        <v>2.2122052000000001</v>
      </c>
      <c r="AD35" s="292">
        <v>2.2122052000000001</v>
      </c>
      <c r="AE35" s="292">
        <v>0.69465399999999999</v>
      </c>
      <c r="AF35" s="292">
        <v>0.28862009999999999</v>
      </c>
      <c r="AG35" s="292">
        <v>0.28854289999999999</v>
      </c>
      <c r="AH35" s="292">
        <v>0.28854289999999999</v>
      </c>
      <c r="AI35" s="292">
        <v>0.27527580000000001</v>
      </c>
      <c r="AJ35" s="292">
        <v>0.27527580000000001</v>
      </c>
      <c r="AK35" s="292">
        <v>0.27466829999999998</v>
      </c>
      <c r="AL35" s="292">
        <v>0</v>
      </c>
      <c r="AM35" s="407">
        <f>AM34</f>
        <v>1</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outlineLevel="1">
      <c r="A37" s="498">
        <v>6</v>
      </c>
      <c r="B37" s="291" t="s">
        <v>6</v>
      </c>
      <c r="C37" s="288" t="s">
        <v>25</v>
      </c>
      <c r="D37" s="292">
        <v>87</v>
      </c>
      <c r="E37" s="292">
        <v>87</v>
      </c>
      <c r="F37" s="292">
        <v>87</v>
      </c>
      <c r="G37" s="292">
        <v>87</v>
      </c>
      <c r="H37" s="292">
        <v>87</v>
      </c>
      <c r="I37" s="292">
        <v>87</v>
      </c>
      <c r="J37" s="292">
        <v>49</v>
      </c>
      <c r="K37" s="292">
        <v>49</v>
      </c>
      <c r="L37" s="292">
        <v>49</v>
      </c>
      <c r="M37" s="292">
        <v>12</v>
      </c>
      <c r="N37" s="292">
        <v>0</v>
      </c>
      <c r="O37" s="292">
        <v>0</v>
      </c>
      <c r="P37" s="292">
        <v>0</v>
      </c>
      <c r="Q37" s="292">
        <v>0</v>
      </c>
      <c r="R37" s="292">
        <v>0</v>
      </c>
      <c r="S37" s="292">
        <v>0</v>
      </c>
      <c r="T37" s="292">
        <v>0</v>
      </c>
      <c r="U37" s="288"/>
      <c r="V37" s="292">
        <v>0</v>
      </c>
      <c r="W37" s="292">
        <v>0</v>
      </c>
      <c r="X37" s="292">
        <v>0</v>
      </c>
      <c r="Y37" s="292">
        <v>0</v>
      </c>
      <c r="Z37" s="292">
        <v>0</v>
      </c>
      <c r="AA37" s="292">
        <v>0</v>
      </c>
      <c r="AB37" s="292">
        <v>0</v>
      </c>
      <c r="AC37" s="292">
        <v>0</v>
      </c>
      <c r="AD37" s="292">
        <v>0</v>
      </c>
      <c r="AE37" s="292">
        <v>0</v>
      </c>
      <c r="AF37" s="292">
        <v>0</v>
      </c>
      <c r="AG37" s="292">
        <v>0</v>
      </c>
      <c r="AH37" s="292">
        <v>0</v>
      </c>
      <c r="AI37" s="292">
        <v>0</v>
      </c>
      <c r="AJ37" s="292">
        <v>0</v>
      </c>
      <c r="AK37" s="292">
        <v>0</v>
      </c>
      <c r="AL37" s="292">
        <v>0</v>
      </c>
      <c r="AM37" s="406">
        <v>1</v>
      </c>
      <c r="AN37" s="406"/>
      <c r="AO37" s="406"/>
      <c r="AP37" s="406"/>
      <c r="AQ37" s="406"/>
      <c r="AR37" s="406"/>
      <c r="AS37" s="406"/>
      <c r="AT37" s="406"/>
      <c r="AU37" s="406"/>
      <c r="AV37" s="406"/>
      <c r="AW37" s="406"/>
      <c r="AX37" s="406"/>
      <c r="AY37" s="406"/>
      <c r="AZ37" s="406"/>
      <c r="BA37" s="293">
        <f>SUM(AM37:AZ37)</f>
        <v>1</v>
      </c>
    </row>
    <row r="38" spans="1:53" s="280" customFormat="1" ht="15"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1</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outlineLevel="1">
      <c r="A40" s="498">
        <v>7</v>
      </c>
      <c r="B40" s="291" t="s">
        <v>42</v>
      </c>
      <c r="C40" s="288" t="s">
        <v>25</v>
      </c>
      <c r="D40" s="292">
        <v>773</v>
      </c>
      <c r="E40" s="292">
        <v>0</v>
      </c>
      <c r="F40" s="292">
        <v>0</v>
      </c>
      <c r="G40" s="292">
        <v>0</v>
      </c>
      <c r="H40" s="292">
        <v>0</v>
      </c>
      <c r="I40" s="292">
        <v>0</v>
      </c>
      <c r="J40" s="292">
        <v>0</v>
      </c>
      <c r="K40" s="292">
        <v>0</v>
      </c>
      <c r="L40" s="292">
        <v>0</v>
      </c>
      <c r="M40" s="292">
        <v>0</v>
      </c>
      <c r="N40" s="292">
        <v>0</v>
      </c>
      <c r="O40" s="292">
        <v>0</v>
      </c>
      <c r="P40" s="292">
        <v>0</v>
      </c>
      <c r="Q40" s="292">
        <v>0</v>
      </c>
      <c r="R40" s="292">
        <v>0</v>
      </c>
      <c r="S40" s="292">
        <v>0</v>
      </c>
      <c r="T40" s="292">
        <v>0</v>
      </c>
      <c r="U40" s="288"/>
      <c r="V40" s="292">
        <v>298</v>
      </c>
      <c r="W40" s="292">
        <v>0</v>
      </c>
      <c r="X40" s="292">
        <v>0</v>
      </c>
      <c r="Y40" s="292">
        <v>0</v>
      </c>
      <c r="Z40" s="292">
        <v>0</v>
      </c>
      <c r="AA40" s="292">
        <v>0</v>
      </c>
      <c r="AB40" s="292">
        <v>0</v>
      </c>
      <c r="AC40" s="292">
        <v>0</v>
      </c>
      <c r="AD40" s="292">
        <v>0</v>
      </c>
      <c r="AE40" s="292">
        <v>0</v>
      </c>
      <c r="AF40" s="292">
        <v>0</v>
      </c>
      <c r="AG40" s="292">
        <v>0</v>
      </c>
      <c r="AH40" s="292">
        <v>0</v>
      </c>
      <c r="AI40" s="292">
        <v>0</v>
      </c>
      <c r="AJ40" s="292">
        <v>0</v>
      </c>
      <c r="AK40" s="292">
        <v>0</v>
      </c>
      <c r="AL40" s="292">
        <v>0</v>
      </c>
      <c r="AM40" s="406">
        <v>1</v>
      </c>
      <c r="AN40" s="406"/>
      <c r="AO40" s="406"/>
      <c r="AP40" s="406"/>
      <c r="AQ40" s="406"/>
      <c r="AR40" s="406"/>
      <c r="AS40" s="406"/>
      <c r="AT40" s="406"/>
      <c r="AU40" s="406"/>
      <c r="AV40" s="406"/>
      <c r="AW40" s="406"/>
      <c r="AX40" s="406"/>
      <c r="AY40" s="406"/>
      <c r="AZ40" s="406"/>
      <c r="BA40" s="293">
        <f>SUM(AM40:AZ40)</f>
        <v>1</v>
      </c>
    </row>
    <row r="41" spans="1:53" s="280" customFormat="1" ht="15"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1</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outlineLevel="1">
      <c r="A43" s="498">
        <v>8</v>
      </c>
      <c r="B43" s="291" t="s">
        <v>482</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outlineLevel="1">
      <c r="A50" s="498">
        <v>10</v>
      </c>
      <c r="B50" s="307" t="s">
        <v>22</v>
      </c>
      <c r="C50" s="288" t="s">
        <v>25</v>
      </c>
      <c r="D50" s="292">
        <v>12075272</v>
      </c>
      <c r="E50" s="292">
        <v>12075272</v>
      </c>
      <c r="F50" s="292">
        <v>12075272</v>
      </c>
      <c r="G50" s="292">
        <v>12075272</v>
      </c>
      <c r="H50" s="292">
        <v>12075272</v>
      </c>
      <c r="I50" s="292">
        <v>12075272</v>
      </c>
      <c r="J50" s="292">
        <v>12075272</v>
      </c>
      <c r="K50" s="292">
        <v>12075272</v>
      </c>
      <c r="L50" s="292">
        <v>9675568</v>
      </c>
      <c r="M50" s="292">
        <v>9675568</v>
      </c>
      <c r="N50" s="292">
        <v>2679785</v>
      </c>
      <c r="O50" s="292">
        <v>2679785</v>
      </c>
      <c r="P50" s="292">
        <v>2679785</v>
      </c>
      <c r="Q50" s="292">
        <v>2679785</v>
      </c>
      <c r="R50" s="292">
        <v>2679785</v>
      </c>
      <c r="S50" s="292">
        <v>0</v>
      </c>
      <c r="T50" s="292">
        <v>0</v>
      </c>
      <c r="U50" s="292">
        <v>12</v>
      </c>
      <c r="V50" s="292">
        <v>2236</v>
      </c>
      <c r="W50" s="292">
        <v>2236</v>
      </c>
      <c r="X50" s="292">
        <v>2236</v>
      </c>
      <c r="Y50" s="292">
        <v>2236</v>
      </c>
      <c r="Z50" s="292">
        <v>2236</v>
      </c>
      <c r="AA50" s="292">
        <v>2236</v>
      </c>
      <c r="AB50" s="292">
        <v>2236</v>
      </c>
      <c r="AC50" s="292">
        <v>2236</v>
      </c>
      <c r="AD50" s="292">
        <v>1733</v>
      </c>
      <c r="AE50" s="292">
        <v>1733</v>
      </c>
      <c r="AF50" s="292">
        <v>411</v>
      </c>
      <c r="AG50" s="292">
        <v>411</v>
      </c>
      <c r="AH50" s="292">
        <v>411</v>
      </c>
      <c r="AI50" s="292">
        <v>411</v>
      </c>
      <c r="AJ50" s="292">
        <v>411</v>
      </c>
      <c r="AK50" s="292">
        <v>0</v>
      </c>
      <c r="AL50" s="292">
        <v>0</v>
      </c>
      <c r="AM50" s="411"/>
      <c r="AN50" s="411">
        <v>0.19</v>
      </c>
      <c r="AO50" s="411">
        <v>0.63</v>
      </c>
      <c r="AP50" s="411">
        <v>0.26</v>
      </c>
      <c r="AQ50" s="411">
        <v>0.01</v>
      </c>
      <c r="AR50" s="411"/>
      <c r="AS50" s="411"/>
      <c r="AT50" s="411"/>
      <c r="AU50" s="411"/>
      <c r="AV50" s="411"/>
      <c r="AW50" s="411"/>
      <c r="AX50" s="411"/>
      <c r="AY50" s="411"/>
      <c r="AZ50" s="411"/>
      <c r="BA50" s="293">
        <f>SUM(AM50:AZ50)</f>
        <v>1.0900000000000001</v>
      </c>
    </row>
    <row r="51" spans="1:56" s="280" customFormat="1" ht="15" outlineLevel="1">
      <c r="A51" s="498"/>
      <c r="B51" s="291" t="s">
        <v>214</v>
      </c>
      <c r="C51" s="288" t="s">
        <v>163</v>
      </c>
      <c r="D51" s="292">
        <v>1702657</v>
      </c>
      <c r="E51" s="292">
        <v>1702656.7509999999</v>
      </c>
      <c r="F51" s="292">
        <v>1702656.7509999999</v>
      </c>
      <c r="G51" s="292">
        <v>1702656.7509999999</v>
      </c>
      <c r="H51" s="292">
        <v>1702656.7509999999</v>
      </c>
      <c r="I51" s="292">
        <v>1530308.145</v>
      </c>
      <c r="J51" s="292">
        <v>1276471.2350000001</v>
      </c>
      <c r="K51" s="292">
        <v>756134.28870000003</v>
      </c>
      <c r="L51" s="292">
        <v>726513.36289999995</v>
      </c>
      <c r="M51" s="292">
        <v>726513.36289999995</v>
      </c>
      <c r="N51" s="292">
        <v>690549.85470000003</v>
      </c>
      <c r="O51" s="292">
        <v>593305.07750000001</v>
      </c>
      <c r="P51" s="292">
        <v>273972.54229999997</v>
      </c>
      <c r="Q51" s="292">
        <v>273972.54229999997</v>
      </c>
      <c r="R51" s="292">
        <v>273972.54229999997</v>
      </c>
      <c r="S51" s="292">
        <v>236313.5552</v>
      </c>
      <c r="T51" s="292">
        <v>14158.882820000001</v>
      </c>
      <c r="U51" s="292">
        <f>U50</f>
        <v>12</v>
      </c>
      <c r="V51" s="292">
        <v>464</v>
      </c>
      <c r="W51" s="292">
        <v>463.570539</v>
      </c>
      <c r="X51" s="292">
        <v>463.57053999999999</v>
      </c>
      <c r="Y51" s="292">
        <v>463.57053999999999</v>
      </c>
      <c r="Z51" s="292">
        <v>463.57053999999999</v>
      </c>
      <c r="AA51" s="292">
        <v>418.70438999999999</v>
      </c>
      <c r="AB51" s="292">
        <v>348.11506000000003</v>
      </c>
      <c r="AC51" s="292">
        <v>182.35061999999999</v>
      </c>
      <c r="AD51" s="292">
        <v>174.68422000000001</v>
      </c>
      <c r="AE51" s="292">
        <v>174.68422000000001</v>
      </c>
      <c r="AF51" s="292">
        <v>171.90338</v>
      </c>
      <c r="AG51" s="292">
        <v>137.68342999999999</v>
      </c>
      <c r="AH51" s="292">
        <v>86.935979000000003</v>
      </c>
      <c r="AI51" s="292">
        <v>86.935979000000003</v>
      </c>
      <c r="AJ51" s="292">
        <v>86.935979000000003</v>
      </c>
      <c r="AK51" s="292">
        <v>26.121849000000001</v>
      </c>
      <c r="AL51" s="292">
        <v>3.6581123999999998</v>
      </c>
      <c r="AM51" s="407">
        <f>AM50</f>
        <v>0</v>
      </c>
      <c r="AN51" s="407">
        <f>AN50</f>
        <v>0.19</v>
      </c>
      <c r="AO51" s="407">
        <f t="shared" ref="AO51:AZ51" si="9">AO50</f>
        <v>0.63</v>
      </c>
      <c r="AP51" s="407">
        <f t="shared" si="9"/>
        <v>0.26</v>
      </c>
      <c r="AQ51" s="407">
        <f t="shared" si="9"/>
        <v>0.01</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outlineLevel="1">
      <c r="A53" s="498">
        <v>11</v>
      </c>
      <c r="B53" s="311" t="s">
        <v>21</v>
      </c>
      <c r="C53" s="288" t="s">
        <v>25</v>
      </c>
      <c r="D53" s="292">
        <v>8483296</v>
      </c>
      <c r="E53" s="292">
        <v>8481220</v>
      </c>
      <c r="F53" s="292">
        <v>8234295</v>
      </c>
      <c r="G53" s="292">
        <v>7110797</v>
      </c>
      <c r="H53" s="292">
        <v>7110797</v>
      </c>
      <c r="I53" s="292">
        <v>7065244</v>
      </c>
      <c r="J53" s="292">
        <v>1115244</v>
      </c>
      <c r="K53" s="292">
        <v>1109301</v>
      </c>
      <c r="L53" s="292">
        <v>1109301</v>
      </c>
      <c r="M53" s="292">
        <v>1109301</v>
      </c>
      <c r="N53" s="292">
        <v>873450</v>
      </c>
      <c r="O53" s="292">
        <v>873450</v>
      </c>
      <c r="P53" s="292">
        <v>13492</v>
      </c>
      <c r="Q53" s="292">
        <v>13492</v>
      </c>
      <c r="R53" s="292">
        <v>13492</v>
      </c>
      <c r="S53" s="292">
        <v>0</v>
      </c>
      <c r="T53" s="292">
        <v>0</v>
      </c>
      <c r="U53" s="292">
        <v>12</v>
      </c>
      <c r="V53" s="292">
        <v>3359</v>
      </c>
      <c r="W53" s="292">
        <v>3359</v>
      </c>
      <c r="X53" s="292">
        <v>3274</v>
      </c>
      <c r="Y53" s="292">
        <v>2887</v>
      </c>
      <c r="Z53" s="292">
        <v>2887</v>
      </c>
      <c r="AA53" s="292">
        <v>2867</v>
      </c>
      <c r="AB53" s="292">
        <v>415</v>
      </c>
      <c r="AC53" s="292">
        <v>407</v>
      </c>
      <c r="AD53" s="292">
        <v>407</v>
      </c>
      <c r="AE53" s="292">
        <v>407</v>
      </c>
      <c r="AF53" s="292">
        <v>371</v>
      </c>
      <c r="AG53" s="292">
        <v>371</v>
      </c>
      <c r="AH53" s="292">
        <v>18</v>
      </c>
      <c r="AI53" s="292">
        <v>18</v>
      </c>
      <c r="AJ53" s="292">
        <v>18</v>
      </c>
      <c r="AK53" s="292">
        <v>0</v>
      </c>
      <c r="AL53" s="292">
        <v>0</v>
      </c>
      <c r="AM53" s="411"/>
      <c r="AN53" s="411">
        <v>1</v>
      </c>
      <c r="AO53" s="411"/>
      <c r="AP53" s="411"/>
      <c r="AQ53" s="411"/>
      <c r="AR53" s="411"/>
      <c r="AS53" s="411"/>
      <c r="AT53" s="411"/>
      <c r="AU53" s="411"/>
      <c r="AV53" s="411"/>
      <c r="AW53" s="411"/>
      <c r="AX53" s="411"/>
      <c r="AY53" s="411"/>
      <c r="AZ53" s="411"/>
      <c r="BA53" s="293">
        <f>SUM(AM53:AZ53)</f>
        <v>1</v>
      </c>
    </row>
    <row r="54" spans="1:56" s="280" customFormat="1" ht="15" outlineLevel="1">
      <c r="A54" s="498"/>
      <c r="B54" s="312" t="s">
        <v>214</v>
      </c>
      <c r="C54" s="288" t="s">
        <v>163</v>
      </c>
      <c r="D54" s="292">
        <v>124183</v>
      </c>
      <c r="E54" s="292">
        <v>124183.2678</v>
      </c>
      <c r="F54" s="292">
        <v>123613.6629</v>
      </c>
      <c r="G54" s="292">
        <v>103162.0151</v>
      </c>
      <c r="H54" s="292">
        <v>103162.0151</v>
      </c>
      <c r="I54" s="292">
        <v>102816.546</v>
      </c>
      <c r="J54" s="292">
        <v>11875.07201</v>
      </c>
      <c r="K54" s="292">
        <v>11875.07201</v>
      </c>
      <c r="L54" s="292">
        <v>11875.07201</v>
      </c>
      <c r="M54" s="292">
        <v>11875.07201</v>
      </c>
      <c r="N54" s="292">
        <v>9420.4202280000009</v>
      </c>
      <c r="O54" s="292">
        <v>9420.4202280000009</v>
      </c>
      <c r="P54" s="292">
        <v>0</v>
      </c>
      <c r="Q54" s="292">
        <v>0</v>
      </c>
      <c r="R54" s="292">
        <v>0</v>
      </c>
      <c r="S54" s="292">
        <v>0</v>
      </c>
      <c r="T54" s="292">
        <v>0</v>
      </c>
      <c r="U54" s="292">
        <f>U53</f>
        <v>12</v>
      </c>
      <c r="V54" s="292">
        <v>53</v>
      </c>
      <c r="W54" s="292">
        <v>53.379389400000001</v>
      </c>
      <c r="X54" s="292">
        <v>53.175457999999999</v>
      </c>
      <c r="Y54" s="292">
        <v>44.348790000000001</v>
      </c>
      <c r="Z54" s="292">
        <v>44.348790000000001</v>
      </c>
      <c r="AA54" s="292">
        <v>44.219307999999998</v>
      </c>
      <c r="AB54" s="292">
        <v>4.4584031</v>
      </c>
      <c r="AC54" s="292">
        <v>4.4584031</v>
      </c>
      <c r="AD54" s="292">
        <v>4.4584031</v>
      </c>
      <c r="AE54" s="292">
        <v>4.4584031</v>
      </c>
      <c r="AF54" s="292">
        <v>4.0851044999999999</v>
      </c>
      <c r="AG54" s="292">
        <v>4.0851044999999999</v>
      </c>
      <c r="AH54" s="292">
        <v>0</v>
      </c>
      <c r="AI54" s="292">
        <v>0</v>
      </c>
      <c r="AJ54" s="292">
        <v>0</v>
      </c>
      <c r="AK54" s="292">
        <v>0</v>
      </c>
      <c r="AL54" s="292">
        <v>0</v>
      </c>
      <c r="AM54" s="407">
        <f>AM53</f>
        <v>0</v>
      </c>
      <c r="AN54" s="407">
        <f>AN53</f>
        <v>1</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v>0.11</v>
      </c>
      <c r="AO62" s="411">
        <v>0.22</v>
      </c>
      <c r="AP62" s="411">
        <v>0.67</v>
      </c>
      <c r="AQ62" s="411"/>
      <c r="AR62" s="411"/>
      <c r="AS62" s="411"/>
      <c r="AT62" s="411"/>
      <c r="AU62" s="411"/>
      <c r="AV62" s="411"/>
      <c r="AW62" s="411"/>
      <c r="AX62" s="411"/>
      <c r="AY62" s="411"/>
      <c r="AZ62" s="411"/>
      <c r="BA62" s="293">
        <f>SUM(AM62:AZ62)</f>
        <v>1</v>
      </c>
    </row>
    <row r="63" spans="1:56" s="280" customFormat="1" ht="15" outlineLevel="1">
      <c r="A63" s="498"/>
      <c r="B63" s="312" t="s">
        <v>214</v>
      </c>
      <c r="C63" s="288" t="s">
        <v>163</v>
      </c>
      <c r="D63" s="292">
        <v>237585</v>
      </c>
      <c r="E63" s="292">
        <v>237584.66019999998</v>
      </c>
      <c r="F63" s="292">
        <v>237584.66019999998</v>
      </c>
      <c r="G63" s="292">
        <v>237584.66019999998</v>
      </c>
      <c r="H63" s="292">
        <v>226586.29019999999</v>
      </c>
      <c r="I63" s="292">
        <v>0</v>
      </c>
      <c r="J63" s="292">
        <v>0</v>
      </c>
      <c r="K63" s="292">
        <v>0</v>
      </c>
      <c r="L63" s="292">
        <v>0</v>
      </c>
      <c r="M63" s="292">
        <v>0</v>
      </c>
      <c r="N63" s="292">
        <v>0</v>
      </c>
      <c r="O63" s="292">
        <v>0</v>
      </c>
      <c r="P63" s="292">
        <v>0</v>
      </c>
      <c r="Q63" s="292">
        <v>0</v>
      </c>
      <c r="R63" s="292">
        <v>0</v>
      </c>
      <c r="S63" s="292">
        <v>0</v>
      </c>
      <c r="T63" s="292">
        <v>0</v>
      </c>
      <c r="U63" s="292">
        <f>U62</f>
        <v>12</v>
      </c>
      <c r="V63" s="292">
        <v>49</v>
      </c>
      <c r="W63" s="292">
        <v>48.815548669999998</v>
      </c>
      <c r="X63" s="292">
        <v>48.815548999999997</v>
      </c>
      <c r="Y63" s="292">
        <v>48.815548999999997</v>
      </c>
      <c r="Z63" s="292">
        <v>46.594571999999999</v>
      </c>
      <c r="AA63" s="292">
        <v>0</v>
      </c>
      <c r="AB63" s="292">
        <v>0</v>
      </c>
      <c r="AC63" s="292">
        <v>0</v>
      </c>
      <c r="AD63" s="292">
        <v>0</v>
      </c>
      <c r="AE63" s="292">
        <v>0</v>
      </c>
      <c r="AF63" s="292">
        <v>0</v>
      </c>
      <c r="AG63" s="292">
        <v>0</v>
      </c>
      <c r="AH63" s="292">
        <v>0</v>
      </c>
      <c r="AI63" s="292">
        <v>0</v>
      </c>
      <c r="AJ63" s="292">
        <v>0</v>
      </c>
      <c r="AK63" s="292">
        <v>0</v>
      </c>
      <c r="AL63" s="292">
        <v>0</v>
      </c>
      <c r="AM63" s="407">
        <f>AM62</f>
        <v>0</v>
      </c>
      <c r="AN63" s="407">
        <f>AN62</f>
        <v>0.11</v>
      </c>
      <c r="AO63" s="407">
        <f t="shared" ref="AO63:AZ63" si="13">AO62</f>
        <v>0.22</v>
      </c>
      <c r="AP63" s="407">
        <f t="shared" si="13"/>
        <v>0.67</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outlineLevel="1">
      <c r="A65" s="498">
        <v>15</v>
      </c>
      <c r="B65" s="311" t="s">
        <v>483</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outlineLevel="1">
      <c r="A68" s="498">
        <v>16</v>
      </c>
      <c r="B68" s="311" t="s">
        <v>484</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outlineLevel="1">
      <c r="A71" s="498">
        <v>17</v>
      </c>
      <c r="B71" s="311" t="s">
        <v>9</v>
      </c>
      <c r="C71" s="288" t="s">
        <v>25</v>
      </c>
      <c r="D71" s="292">
        <v>70271</v>
      </c>
      <c r="E71" s="292">
        <v>0</v>
      </c>
      <c r="F71" s="292">
        <v>0</v>
      </c>
      <c r="G71" s="292">
        <v>0</v>
      </c>
      <c r="H71" s="292">
        <v>0</v>
      </c>
      <c r="I71" s="292">
        <v>0</v>
      </c>
      <c r="J71" s="292">
        <v>0</v>
      </c>
      <c r="K71" s="292">
        <v>0</v>
      </c>
      <c r="L71" s="292">
        <v>0</v>
      </c>
      <c r="M71" s="292">
        <v>0</v>
      </c>
      <c r="N71" s="292">
        <v>0</v>
      </c>
      <c r="O71" s="292">
        <v>0</v>
      </c>
      <c r="P71" s="292">
        <v>0</v>
      </c>
      <c r="Q71" s="292">
        <v>0</v>
      </c>
      <c r="R71" s="292">
        <v>0</v>
      </c>
      <c r="S71" s="292">
        <v>0</v>
      </c>
      <c r="T71" s="292">
        <v>0</v>
      </c>
      <c r="U71" s="288"/>
      <c r="V71" s="292">
        <v>1800</v>
      </c>
      <c r="W71" s="292">
        <v>0</v>
      </c>
      <c r="X71" s="292">
        <v>0</v>
      </c>
      <c r="Y71" s="292">
        <v>0</v>
      </c>
      <c r="Z71" s="292">
        <v>0</v>
      </c>
      <c r="AA71" s="292">
        <v>0</v>
      </c>
      <c r="AB71" s="292">
        <v>0</v>
      </c>
      <c r="AC71" s="292">
        <v>0</v>
      </c>
      <c r="AD71" s="292">
        <v>0</v>
      </c>
      <c r="AE71" s="292">
        <v>0</v>
      </c>
      <c r="AF71" s="292">
        <v>0</v>
      </c>
      <c r="AG71" s="292">
        <v>0</v>
      </c>
      <c r="AH71" s="292">
        <v>0</v>
      </c>
      <c r="AI71" s="292">
        <v>0</v>
      </c>
      <c r="AJ71" s="292">
        <v>0</v>
      </c>
      <c r="AK71" s="292">
        <v>0</v>
      </c>
      <c r="AL71" s="292">
        <v>0</v>
      </c>
      <c r="AM71" s="411"/>
      <c r="AN71" s="411"/>
      <c r="AO71" s="411">
        <v>0.5</v>
      </c>
      <c r="AP71" s="411">
        <v>0.5</v>
      </c>
      <c r="AQ71" s="411"/>
      <c r="AR71" s="411"/>
      <c r="AS71" s="411"/>
      <c r="AT71" s="411"/>
      <c r="AU71" s="411"/>
      <c r="AV71" s="411"/>
      <c r="AW71" s="411"/>
      <c r="AX71" s="411"/>
      <c r="AY71" s="411"/>
      <c r="AZ71" s="411"/>
      <c r="BA71" s="293">
        <f>SUM(AM71:AZ71)</f>
        <v>1</v>
      </c>
    </row>
    <row r="72" spans="1:53" s="280" customFormat="1" ht="15"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0.5</v>
      </c>
      <c r="AP72" s="407">
        <f t="shared" si="16"/>
        <v>0.5</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outlineLevel="1">
      <c r="A84" s="498">
        <v>21</v>
      </c>
      <c r="B84" s="312" t="s">
        <v>22</v>
      </c>
      <c r="C84" s="288" t="s">
        <v>25</v>
      </c>
      <c r="D84" s="292">
        <v>1994497</v>
      </c>
      <c r="E84" s="292">
        <v>1994497</v>
      </c>
      <c r="F84" s="292">
        <v>1994497</v>
      </c>
      <c r="G84" s="292">
        <v>1994497</v>
      </c>
      <c r="H84" s="292">
        <v>1994497</v>
      </c>
      <c r="I84" s="292">
        <v>1994497</v>
      </c>
      <c r="J84" s="292">
        <v>1994497</v>
      </c>
      <c r="K84" s="292">
        <v>1994497</v>
      </c>
      <c r="L84" s="292">
        <v>1932922</v>
      </c>
      <c r="M84" s="292">
        <v>1932922</v>
      </c>
      <c r="N84" s="292">
        <v>188877</v>
      </c>
      <c r="O84" s="292">
        <v>188877</v>
      </c>
      <c r="P84" s="292">
        <v>188877</v>
      </c>
      <c r="Q84" s="292">
        <v>188877</v>
      </c>
      <c r="R84" s="292">
        <v>188877</v>
      </c>
      <c r="S84" s="292">
        <v>0</v>
      </c>
      <c r="T84" s="292">
        <v>0</v>
      </c>
      <c r="U84" s="292">
        <v>12</v>
      </c>
      <c r="V84" s="292">
        <v>422</v>
      </c>
      <c r="W84" s="292">
        <v>422</v>
      </c>
      <c r="X84" s="292">
        <v>422</v>
      </c>
      <c r="Y84" s="292">
        <v>422</v>
      </c>
      <c r="Z84" s="292">
        <v>422</v>
      </c>
      <c r="AA84" s="292">
        <v>422</v>
      </c>
      <c r="AB84" s="292">
        <v>422</v>
      </c>
      <c r="AC84" s="292">
        <v>422</v>
      </c>
      <c r="AD84" s="292">
        <v>402</v>
      </c>
      <c r="AE84" s="292">
        <v>402</v>
      </c>
      <c r="AF84" s="292">
        <v>129</v>
      </c>
      <c r="AG84" s="292">
        <v>129</v>
      </c>
      <c r="AH84" s="292">
        <v>129</v>
      </c>
      <c r="AI84" s="292">
        <v>129</v>
      </c>
      <c r="AJ84" s="292">
        <v>129</v>
      </c>
      <c r="AK84" s="292">
        <v>0</v>
      </c>
      <c r="AL84" s="292">
        <v>0</v>
      </c>
      <c r="AM84" s="406"/>
      <c r="AN84" s="411">
        <v>0.19</v>
      </c>
      <c r="AO84" s="411">
        <v>0.56000000000000005</v>
      </c>
      <c r="AP84" s="411">
        <v>0.25</v>
      </c>
      <c r="AQ84" s="411">
        <v>0.01</v>
      </c>
      <c r="AR84" s="411"/>
      <c r="AS84" s="411"/>
      <c r="AT84" s="411"/>
      <c r="AU84" s="411"/>
      <c r="AV84" s="411"/>
      <c r="AW84" s="411"/>
      <c r="AX84" s="411"/>
      <c r="AY84" s="411"/>
      <c r="AZ84" s="411"/>
      <c r="BA84" s="293">
        <f>SUM(AM84:AZ84)</f>
        <v>1.01</v>
      </c>
    </row>
    <row r="85" spans="1:53" s="280" customFormat="1" ht="15"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0.19</v>
      </c>
      <c r="AO85" s="407">
        <f t="shared" ref="AO85:AZ85" si="20">AO84</f>
        <v>0.56000000000000005</v>
      </c>
      <c r="AP85" s="407">
        <f t="shared" si="20"/>
        <v>0.25</v>
      </c>
      <c r="AQ85" s="407">
        <f t="shared" si="20"/>
        <v>0.01</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outlineLevel="1">
      <c r="A87" s="498">
        <v>22</v>
      </c>
      <c r="B87" s="312" t="s">
        <v>9</v>
      </c>
      <c r="C87" s="288" t="s">
        <v>25</v>
      </c>
      <c r="D87" s="292">
        <v>189961</v>
      </c>
      <c r="E87" s="292">
        <v>0</v>
      </c>
      <c r="F87" s="292">
        <v>0</v>
      </c>
      <c r="G87" s="292">
        <v>0</v>
      </c>
      <c r="H87" s="292">
        <v>0</v>
      </c>
      <c r="I87" s="292">
        <v>0</v>
      </c>
      <c r="J87" s="292">
        <v>0</v>
      </c>
      <c r="K87" s="292">
        <v>0</v>
      </c>
      <c r="L87" s="292">
        <v>0</v>
      </c>
      <c r="M87" s="292">
        <v>0</v>
      </c>
      <c r="N87" s="292">
        <v>0</v>
      </c>
      <c r="O87" s="292">
        <v>0</v>
      </c>
      <c r="P87" s="292">
        <v>0</v>
      </c>
      <c r="Q87" s="292">
        <v>0</v>
      </c>
      <c r="R87" s="292">
        <v>0</v>
      </c>
      <c r="S87" s="292">
        <v>0</v>
      </c>
      <c r="T87" s="292">
        <v>0</v>
      </c>
      <c r="U87" s="288"/>
      <c r="V87" s="292">
        <v>3236</v>
      </c>
      <c r="W87" s="292">
        <v>0</v>
      </c>
      <c r="X87" s="292">
        <v>0</v>
      </c>
      <c r="Y87" s="292">
        <v>0</v>
      </c>
      <c r="Z87" s="292">
        <v>0</v>
      </c>
      <c r="AA87" s="292">
        <v>0</v>
      </c>
      <c r="AB87" s="292">
        <v>0</v>
      </c>
      <c r="AC87" s="292">
        <v>0</v>
      </c>
      <c r="AD87" s="292">
        <v>0</v>
      </c>
      <c r="AE87" s="292">
        <v>0</v>
      </c>
      <c r="AF87" s="292">
        <v>0</v>
      </c>
      <c r="AG87" s="292">
        <v>0</v>
      </c>
      <c r="AH87" s="292">
        <v>0</v>
      </c>
      <c r="AI87" s="292">
        <v>0</v>
      </c>
      <c r="AJ87" s="292">
        <v>0</v>
      </c>
      <c r="AK87" s="292">
        <v>0</v>
      </c>
      <c r="AL87" s="292">
        <v>0</v>
      </c>
      <c r="AM87" s="406"/>
      <c r="AN87" s="411"/>
      <c r="AO87" s="411"/>
      <c r="AP87" s="411">
        <v>0.25</v>
      </c>
      <c r="AQ87" s="411">
        <v>0.75</v>
      </c>
      <c r="AR87" s="411"/>
      <c r="AS87" s="411"/>
      <c r="AT87" s="411"/>
      <c r="AU87" s="411"/>
      <c r="AV87" s="411"/>
      <c r="AW87" s="411"/>
      <c r="AX87" s="411"/>
      <c r="AY87" s="411"/>
      <c r="AZ87" s="411"/>
      <c r="BA87" s="293">
        <f>SUM(AM87:AZ87)</f>
        <v>1</v>
      </c>
    </row>
    <row r="88" spans="1:53" s="280" customFormat="1" ht="15"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0.25</v>
      </c>
      <c r="AQ88" s="407">
        <f t="shared" si="21"/>
        <v>0.75</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outlineLevel="1">
      <c r="A94" s="499"/>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outlineLevel="1">
      <c r="A102" s="498">
        <v>26</v>
      </c>
      <c r="B102" s="318" t="s">
        <v>16</v>
      </c>
      <c r="C102" s="288" t="s">
        <v>25</v>
      </c>
      <c r="D102" s="292">
        <v>12349671</v>
      </c>
      <c r="E102" s="292">
        <v>12349671</v>
      </c>
      <c r="F102" s="292">
        <v>12349671</v>
      </c>
      <c r="G102" s="292">
        <v>12349671</v>
      </c>
      <c r="H102" s="292">
        <v>12349671</v>
      </c>
      <c r="I102" s="292">
        <v>12349671</v>
      </c>
      <c r="J102" s="292">
        <v>12349671</v>
      </c>
      <c r="K102" s="292">
        <v>12349671</v>
      </c>
      <c r="L102" s="292">
        <v>12349671</v>
      </c>
      <c r="M102" s="292">
        <v>12349671</v>
      </c>
      <c r="N102" s="292">
        <v>12349671</v>
      </c>
      <c r="O102" s="292">
        <v>12349671</v>
      </c>
      <c r="P102" s="292">
        <v>12349671</v>
      </c>
      <c r="Q102" s="292">
        <v>0</v>
      </c>
      <c r="R102" s="292">
        <v>0</v>
      </c>
      <c r="S102" s="292">
        <v>0</v>
      </c>
      <c r="T102" s="292">
        <v>0</v>
      </c>
      <c r="U102" s="292">
        <v>12</v>
      </c>
      <c r="V102" s="292">
        <v>2148</v>
      </c>
      <c r="W102" s="292">
        <v>2148</v>
      </c>
      <c r="X102" s="292">
        <v>2148</v>
      </c>
      <c r="Y102" s="292">
        <v>2148</v>
      </c>
      <c r="Z102" s="292">
        <v>2148</v>
      </c>
      <c r="AA102" s="292">
        <v>2148</v>
      </c>
      <c r="AB102" s="292">
        <v>2148</v>
      </c>
      <c r="AC102" s="292">
        <v>2148</v>
      </c>
      <c r="AD102" s="292">
        <v>2148</v>
      </c>
      <c r="AE102" s="292">
        <v>2148</v>
      </c>
      <c r="AF102" s="292">
        <v>2148</v>
      </c>
      <c r="AG102" s="292">
        <v>2148</v>
      </c>
      <c r="AH102" s="292">
        <v>2148</v>
      </c>
      <c r="AI102" s="292">
        <v>0</v>
      </c>
      <c r="AJ102" s="292">
        <v>0</v>
      </c>
      <c r="AK102" s="292">
        <v>0</v>
      </c>
      <c r="AL102" s="292">
        <v>0</v>
      </c>
      <c r="AM102" s="406"/>
      <c r="AN102" s="406">
        <v>0.17</v>
      </c>
      <c r="AO102" s="406">
        <v>0.56000000000000005</v>
      </c>
      <c r="AP102" s="406">
        <v>0.28000000000000003</v>
      </c>
      <c r="AQ102" s="406">
        <v>0</v>
      </c>
      <c r="AR102" s="406"/>
      <c r="AS102" s="411"/>
      <c r="AT102" s="411"/>
      <c r="AU102" s="411"/>
      <c r="AV102" s="411"/>
      <c r="AW102" s="411"/>
      <c r="AX102" s="411"/>
      <c r="AY102" s="411"/>
      <c r="AZ102" s="411"/>
      <c r="BA102" s="293">
        <f>SUM(AM102:AZ102)</f>
        <v>1.0100000000000002</v>
      </c>
    </row>
    <row r="103" spans="1:53" s="280" customFormat="1" ht="15"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0.17</v>
      </c>
      <c r="AO103" s="407">
        <f t="shared" ref="AO103:AZ103" si="25">AO102</f>
        <v>0.56000000000000005</v>
      </c>
      <c r="AP103" s="407">
        <f t="shared" si="25"/>
        <v>0.28000000000000003</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outlineLevel="1">
      <c r="A105" s="498">
        <v>27</v>
      </c>
      <c r="B105" s="318" t="s">
        <v>17</v>
      </c>
      <c r="C105" s="288" t="s">
        <v>25</v>
      </c>
      <c r="D105" s="292">
        <v>828974</v>
      </c>
      <c r="E105" s="292">
        <v>828974</v>
      </c>
      <c r="F105" s="292">
        <v>828974</v>
      </c>
      <c r="G105" s="292">
        <v>828974</v>
      </c>
      <c r="H105" s="292">
        <v>828974</v>
      </c>
      <c r="I105" s="292">
        <v>828974</v>
      </c>
      <c r="J105" s="292">
        <v>828974</v>
      </c>
      <c r="K105" s="292">
        <v>828974</v>
      </c>
      <c r="L105" s="292">
        <v>828974</v>
      </c>
      <c r="M105" s="292">
        <v>828974</v>
      </c>
      <c r="N105" s="292">
        <v>828974</v>
      </c>
      <c r="O105" s="292">
        <v>828974</v>
      </c>
      <c r="P105" s="292">
        <v>828974</v>
      </c>
      <c r="Q105" s="292">
        <v>828974</v>
      </c>
      <c r="R105" s="292">
        <v>828974</v>
      </c>
      <c r="S105" s="292">
        <v>494260</v>
      </c>
      <c r="T105" s="292">
        <v>494260</v>
      </c>
      <c r="U105" s="292">
        <v>12</v>
      </c>
      <c r="V105" s="292">
        <v>161</v>
      </c>
      <c r="W105" s="292">
        <v>161</v>
      </c>
      <c r="X105" s="292">
        <v>161</v>
      </c>
      <c r="Y105" s="292">
        <v>161</v>
      </c>
      <c r="Z105" s="292">
        <v>161</v>
      </c>
      <c r="AA105" s="292">
        <v>161</v>
      </c>
      <c r="AB105" s="292">
        <v>161</v>
      </c>
      <c r="AC105" s="292">
        <v>161</v>
      </c>
      <c r="AD105" s="292">
        <v>161</v>
      </c>
      <c r="AE105" s="292">
        <v>161</v>
      </c>
      <c r="AF105" s="292">
        <v>161</v>
      </c>
      <c r="AG105" s="292">
        <v>161</v>
      </c>
      <c r="AH105" s="292">
        <v>161</v>
      </c>
      <c r="AI105" s="292">
        <v>161</v>
      </c>
      <c r="AJ105" s="292">
        <v>161</v>
      </c>
      <c r="AK105" s="292">
        <v>96</v>
      </c>
      <c r="AL105" s="292">
        <v>96</v>
      </c>
      <c r="AM105" s="406"/>
      <c r="AN105" s="406">
        <v>0.17</v>
      </c>
      <c r="AO105" s="406">
        <v>0.56000000000000005</v>
      </c>
      <c r="AP105" s="406">
        <v>0.28000000000000003</v>
      </c>
      <c r="AQ105" s="406">
        <v>0</v>
      </c>
      <c r="AR105" s="406"/>
      <c r="AS105" s="411"/>
      <c r="AT105" s="411"/>
      <c r="AU105" s="411"/>
      <c r="AV105" s="411"/>
      <c r="AW105" s="411"/>
      <c r="AX105" s="411"/>
      <c r="AY105" s="411"/>
      <c r="AZ105" s="411"/>
      <c r="BA105" s="293">
        <f>SUM(AM105:AZ105)</f>
        <v>1.0100000000000002</v>
      </c>
    </row>
    <row r="106" spans="1:53" s="280" customFormat="1" ht="15" outlineLevel="1">
      <c r="A106" s="498"/>
      <c r="B106" s="312" t="s">
        <v>214</v>
      </c>
      <c r="C106" s="288" t="s">
        <v>163</v>
      </c>
      <c r="D106" s="292">
        <v>93683</v>
      </c>
      <c r="E106" s="292">
        <v>93682.576369999995</v>
      </c>
      <c r="F106" s="292">
        <v>93682.576369999995</v>
      </c>
      <c r="G106" s="292">
        <v>93682.576369999995</v>
      </c>
      <c r="H106" s="292">
        <v>93682.576369999995</v>
      </c>
      <c r="I106" s="292">
        <v>93682.576369999995</v>
      </c>
      <c r="J106" s="292">
        <v>93682.576369999995</v>
      </c>
      <c r="K106" s="292">
        <v>93682.576369999995</v>
      </c>
      <c r="L106" s="292">
        <v>93682.576369999995</v>
      </c>
      <c r="M106" s="292">
        <v>93682.576369999995</v>
      </c>
      <c r="N106" s="292">
        <v>93682.576369999995</v>
      </c>
      <c r="O106" s="292">
        <v>93682.576369999995</v>
      </c>
      <c r="P106" s="292">
        <v>93682.576369999995</v>
      </c>
      <c r="Q106" s="292">
        <v>93682.576369999995</v>
      </c>
      <c r="R106" s="292">
        <v>93682.576369999995</v>
      </c>
      <c r="S106" s="292">
        <v>0</v>
      </c>
      <c r="T106" s="292">
        <v>0</v>
      </c>
      <c r="U106" s="292">
        <f>U105</f>
        <v>12</v>
      </c>
      <c r="V106" s="292">
        <v>90</v>
      </c>
      <c r="W106" s="292">
        <v>90.060493840000007</v>
      </c>
      <c r="X106" s="292">
        <v>90.060494000000006</v>
      </c>
      <c r="Y106" s="292">
        <v>90.060494000000006</v>
      </c>
      <c r="Z106" s="292">
        <v>90.060494000000006</v>
      </c>
      <c r="AA106" s="292">
        <v>90.060494000000006</v>
      </c>
      <c r="AB106" s="292">
        <v>90.060494000000006</v>
      </c>
      <c r="AC106" s="292">
        <v>90.060494000000006</v>
      </c>
      <c r="AD106" s="292">
        <v>90.060494000000006</v>
      </c>
      <c r="AE106" s="292">
        <v>90.060494000000006</v>
      </c>
      <c r="AF106" s="292">
        <v>90.060494000000006</v>
      </c>
      <c r="AG106" s="292">
        <v>90.060494000000006</v>
      </c>
      <c r="AH106" s="292">
        <v>90.060494000000006</v>
      </c>
      <c r="AI106" s="292">
        <v>90.060494000000006</v>
      </c>
      <c r="AJ106" s="292">
        <v>90.060494000000006</v>
      </c>
      <c r="AK106" s="292">
        <v>0</v>
      </c>
      <c r="AL106" s="292">
        <v>0</v>
      </c>
      <c r="AM106" s="407">
        <f>AM105</f>
        <v>0</v>
      </c>
      <c r="AN106" s="407">
        <f>AN105</f>
        <v>0.17</v>
      </c>
      <c r="AO106" s="407">
        <f>AO105</f>
        <v>0.56000000000000005</v>
      </c>
      <c r="AP106" s="407">
        <f>AP105</f>
        <v>0.28000000000000003</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outlineLevel="1">
      <c r="A111" s="498">
        <v>29</v>
      </c>
      <c r="B111" s="321" t="s">
        <v>19</v>
      </c>
      <c r="C111" s="288" t="s">
        <v>25</v>
      </c>
      <c r="D111" s="292">
        <v>314</v>
      </c>
      <c r="E111" s="292">
        <v>314</v>
      </c>
      <c r="F111" s="292">
        <v>314</v>
      </c>
      <c r="G111" s="292">
        <v>314</v>
      </c>
      <c r="H111" s="292">
        <v>314</v>
      </c>
      <c r="I111" s="292">
        <v>314</v>
      </c>
      <c r="J111" s="292">
        <v>314</v>
      </c>
      <c r="K111" s="292">
        <v>314</v>
      </c>
      <c r="L111" s="292">
        <v>314</v>
      </c>
      <c r="M111" s="292">
        <v>314</v>
      </c>
      <c r="N111" s="292">
        <v>314</v>
      </c>
      <c r="O111" s="292">
        <v>314</v>
      </c>
      <c r="P111" s="292">
        <v>314</v>
      </c>
      <c r="Q111" s="292">
        <v>0</v>
      </c>
      <c r="R111" s="292">
        <v>0</v>
      </c>
      <c r="S111" s="292">
        <v>0</v>
      </c>
      <c r="T111" s="292">
        <v>0</v>
      </c>
      <c r="U111" s="292">
        <v>0</v>
      </c>
      <c r="V111" s="292">
        <v>0</v>
      </c>
      <c r="W111" s="292">
        <v>0</v>
      </c>
      <c r="X111" s="292">
        <v>0</v>
      </c>
      <c r="Y111" s="292">
        <v>0</v>
      </c>
      <c r="Z111" s="292">
        <v>0</v>
      </c>
      <c r="AA111" s="292">
        <v>0</v>
      </c>
      <c r="AB111" s="292">
        <v>0</v>
      </c>
      <c r="AC111" s="292">
        <v>0</v>
      </c>
      <c r="AD111" s="292">
        <v>0</v>
      </c>
      <c r="AE111" s="292">
        <v>0</v>
      </c>
      <c r="AF111" s="292">
        <v>0</v>
      </c>
      <c r="AG111" s="292">
        <v>0</v>
      </c>
      <c r="AH111" s="292">
        <v>0</v>
      </c>
      <c r="AI111" s="292">
        <v>0</v>
      </c>
      <c r="AJ111" s="292">
        <v>0</v>
      </c>
      <c r="AK111" s="292">
        <v>0</v>
      </c>
      <c r="AL111" s="292">
        <v>0</v>
      </c>
      <c r="AM111" s="406"/>
      <c r="AN111" s="406">
        <v>0.17</v>
      </c>
      <c r="AO111" s="406">
        <v>0.56000000000000005</v>
      </c>
      <c r="AP111" s="406">
        <v>0.28000000000000003</v>
      </c>
      <c r="AQ111" s="406">
        <v>0</v>
      </c>
      <c r="AR111" s="406"/>
      <c r="AS111" s="411"/>
      <c r="AT111" s="411"/>
      <c r="AU111" s="411"/>
      <c r="AV111" s="411"/>
      <c r="AW111" s="411"/>
      <c r="AX111" s="411"/>
      <c r="AY111" s="411"/>
      <c r="AZ111" s="411"/>
      <c r="BA111" s="293">
        <f>SUM(AM111:AZ111)</f>
        <v>1.0100000000000002</v>
      </c>
    </row>
    <row r="112" spans="1:53" s="280" customFormat="1" ht="15"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0.17</v>
      </c>
      <c r="AO112" s="407">
        <f t="shared" si="28"/>
        <v>0.56000000000000005</v>
      </c>
      <c r="AP112" s="407">
        <f t="shared" si="28"/>
        <v>0.28000000000000003</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outlineLevel="1">
      <c r="A114" s="498">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outlineLevel="1">
      <c r="A117" s="498"/>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outlineLevel="1">
      <c r="A118" s="498">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outlineLevel="1">
      <c r="A121" s="498">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outlineLevel="1">
      <c r="A124" s="498">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408"/>
      <c r="AO126" s="408"/>
      <c r="AP126" s="408"/>
      <c r="AQ126" s="408"/>
      <c r="AR126" s="408"/>
      <c r="AS126" s="408"/>
      <c r="AT126" s="408"/>
      <c r="AU126" s="408"/>
      <c r="AV126" s="408"/>
      <c r="AW126" s="408"/>
      <c r="AX126" s="408"/>
      <c r="AY126" s="408"/>
      <c r="AZ126" s="408"/>
      <c r="BA126" s="303"/>
    </row>
    <row r="127" spans="1:53" s="280" customFormat="1" ht="15.75">
      <c r="A127" s="498"/>
      <c r="B127" s="324" t="s">
        <v>237</v>
      </c>
      <c r="C127" s="325"/>
      <c r="D127" s="325">
        <f>SUM(D22:D125)</f>
        <v>44010248</v>
      </c>
      <c r="E127" s="325"/>
      <c r="F127" s="325"/>
      <c r="G127" s="325"/>
      <c r="H127" s="325"/>
      <c r="I127" s="325"/>
      <c r="J127" s="325"/>
      <c r="K127" s="325"/>
      <c r="L127" s="325"/>
      <c r="M127" s="325"/>
      <c r="N127" s="325"/>
      <c r="O127" s="325"/>
      <c r="P127" s="325"/>
      <c r="Q127" s="325"/>
      <c r="R127" s="325"/>
      <c r="S127" s="325"/>
      <c r="T127" s="325"/>
      <c r="U127" s="325"/>
      <c r="V127" s="325">
        <f>SUM(V22:V125)</f>
        <v>16222</v>
      </c>
      <c r="W127" s="325"/>
      <c r="X127" s="325"/>
      <c r="Y127" s="325"/>
      <c r="Z127" s="325"/>
      <c r="AA127" s="325"/>
      <c r="AB127" s="325"/>
      <c r="AC127" s="325"/>
      <c r="AD127" s="325"/>
      <c r="AE127" s="325"/>
      <c r="AF127" s="325"/>
      <c r="AG127" s="325"/>
      <c r="AH127" s="325"/>
      <c r="AI127" s="325"/>
      <c r="AJ127" s="325"/>
      <c r="AK127" s="325"/>
      <c r="AL127" s="325"/>
      <c r="AM127" s="326">
        <f>IF(AM21="kWh",SUMPRODUCT(D22:D125,AM22:AM125))</f>
        <v>5859884</v>
      </c>
      <c r="AN127" s="326">
        <f>IF(AN21="kWh",SUMPRODUCT(D22:D125,AN22:AN125))</f>
        <v>13886723.43</v>
      </c>
      <c r="AO127" s="326">
        <f>IF(AO21="kW",SUMPRODUCT(U22:U125,V22:V125,AO22:AO125),SUMPRODUCT(D22:D125,AO22:AO125))</f>
        <v>39498.480000000003</v>
      </c>
      <c r="AP127" s="326">
        <f>IF(AP21="kW",SUMPRODUCT(U22:U125,V22:V125,AP22:AP125),SUMPRODUCT(D22:D125,AP22:AP125))</f>
        <v>18144.599999999999</v>
      </c>
      <c r="AQ127" s="326">
        <f>IF(AQ21="kW",SUMPRODUCT(U22:U125,V22:V125,AQ22:AQ125),SUMPRODUCT(D22:D125,AQ22:AQ125))</f>
        <v>374.64</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3">
        <f>HLOOKUP(AM$20,'3.  Distribution Rates'!$C$122:$P$133,3,FALSE)</f>
        <v>0</v>
      </c>
      <c r="AN130" s="823">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5859109.9513130002</v>
      </c>
      <c r="AN135" s="288">
        <f>SUMPRODUCT($E$22:$E$125,AN22:AN125)</f>
        <v>13884647.541094899</v>
      </c>
      <c r="AO135" s="288">
        <f>IF(AO21="kW",SUMPRODUCT($U$22:$U$125,$W$22:$W$125,AO22:AO125),SUMPRODUCT($E$22:$E$125,AO22:AO125))</f>
        <v>39495.152841933595</v>
      </c>
      <c r="AP135" s="288">
        <f t="shared" ref="AP135:AZ135" si="37">IF(AP21="kW",SUMPRODUCT($U$22:$U$125,$W$22:$W$125,AP22:AP125),SUMPRODUCT($E$22:$E$125,AP22:AP125))</f>
        <v>18141.9803522892</v>
      </c>
      <c r="AQ135" s="288">
        <f t="shared" si="37"/>
        <v>374.58846467999996</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5859109.9513130002</v>
      </c>
      <c r="AN136" s="288">
        <f>SUMPRODUCT($F$22:$F$125,AN22:AN125)</f>
        <v>13637152.9361949</v>
      </c>
      <c r="AO136" s="288">
        <f>IF(AO21="kW",SUMPRODUCT($U$22:$U$125,$X$22:$X$125,AO22:AO125),SUMPRODUCT($F$22:$F$125,AO22:AO125))</f>
        <v>39495.152851440005</v>
      </c>
      <c r="AP136" s="288">
        <f t="shared" ref="AP136:AZ136" si="38">IF(AP21="kW",SUMPRODUCT($U$22:$U$125,$X$22:$X$125,AP22:AP125),SUMPRODUCT($F$22:$F$125,AP22:AP125))</f>
        <v>18141.980358600002</v>
      </c>
      <c r="AQ136" s="288">
        <f t="shared" si="38"/>
        <v>374.5884648</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5852466.9513130002</v>
      </c>
      <c r="AN137" s="288">
        <f>SUMPRODUCT($G$22:$G$125,AN22:AN125)</f>
        <v>12493203.2883949</v>
      </c>
      <c r="AO137" s="288">
        <f>IF(AO21="kW",SUMPRODUCT($U$22:$U$125,$Y$22:$Y$125,AO22:AO125),SUMPRODUCT($G$22:$G$125,AO22:AO125))</f>
        <v>39495.152851440005</v>
      </c>
      <c r="AP137" s="288">
        <f t="shared" ref="AP137:AZ137" si="39">IF(AP21="kW",SUMPRODUCT($U$22:$U$125,$Y$22:$Y$125,AP22:AP125),SUMPRODUCT($G$22:$G$125,AP22:AP125))</f>
        <v>18141.980358600002</v>
      </c>
      <c r="AQ137" s="288">
        <f t="shared" si="39"/>
        <v>374.5884648</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5493532.9513130002</v>
      </c>
      <c r="AN138" s="288">
        <f>SUMPRODUCT($H$22:$H$125,AN22:AN125)</f>
        <v>12491993.467694901</v>
      </c>
      <c r="AO138" s="288">
        <f>IF(AO21="kW",SUMPRODUCT($U$22:$U$125,$Z$22:$Z$125,AO22:AO125),SUMPRODUCT($H$22:$H$125,AO22:AO125))</f>
        <v>39489.289472160002</v>
      </c>
      <c r="AP138" s="288">
        <f t="shared" ref="AP138:AZ138" si="40">IF(AP21="kW",SUMPRODUCT($U$22:$U$125,$Z$22:$Z$125,AP22:AP125),SUMPRODUCT($H$22:$H$125,AP22:AP125))</f>
        <v>18124.123703520003</v>
      </c>
      <c r="AQ138" s="288">
        <f t="shared" si="40"/>
        <v>374.5884648</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4691082.6174060004</v>
      </c>
      <c r="AN139" s="288">
        <f>SUMPRODUCT($I$22:$I$125,AN22:AN125)</f>
        <v>12388424.271532901</v>
      </c>
      <c r="AO139" s="288">
        <f>IF(AO21="kW",SUMPRODUCT($U$22:$U$125,$AA$22:$AA$125,AO22:AO125),SUMPRODUCT($I$22:$I$125,AO22:AO125))</f>
        <v>39027.091708080006</v>
      </c>
      <c r="AP139" s="288">
        <f t="shared" ref="AP139:AZ139" si="41">IF(AP21="kW",SUMPRODUCT($U$22:$U$125,$AA$22:$AA$125,AP22:AP125),SUMPRODUCT($I$22:$I$125,AP22:AP125))</f>
        <v>17609.520956640004</v>
      </c>
      <c r="AQ139" s="288">
        <f t="shared" si="41"/>
        <v>369.2045268</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4281427.6260470003</v>
      </c>
      <c r="AN140" s="288">
        <f>SUMPRODUCT($J$22:$J$125,AN22:AN125)</f>
        <v>6299253.7846429003</v>
      </c>
      <c r="AO140" s="288">
        <f>IF(AO21="kW",SUMPRODUCT($U$22:$U$125,$AB$22:$AB$125,AO22:AO125),SUMPRODUCT($J$22:$J$125,AO22:AO125))</f>
        <v>38493.436373280005</v>
      </c>
      <c r="AP140" s="288">
        <f t="shared" ref="AP140:AZ140" si="42">IF(AP21="kW",SUMPRODUCT($U$22:$U$125,$AB$22:$AB$125,AP22:AP125),SUMPRODUCT($J$22:$J$125,AP22:AP125))</f>
        <v>17389.282247040002</v>
      </c>
      <c r="AQ140" s="288">
        <f t="shared" si="42"/>
        <v>360.7338072</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4275622.7970789997</v>
      </c>
      <c r="AN141" s="288">
        <f>SUMPRODUCT($K$22:$K$125,AN22:AN125)</f>
        <v>6194446.7648459002</v>
      </c>
      <c r="AO141" s="288">
        <f>IF(AO21="kW",SUMPRODUCT($U$22:$U$125,$AC$22:$AC$125,AO22:AO125),SUMPRODUCT($K$22:$K$125,AO22:AO125))</f>
        <v>37240.25720688</v>
      </c>
      <c r="AP141" s="288">
        <f t="shared" ref="AP141:AZ141" si="43">IF(AP21="kW",SUMPRODUCT($U$22:$U$125,$AC$22:$AC$125,AP22:AP125),SUMPRODUCT($K$22:$K$125,AP22:AP125))</f>
        <v>16872.097194240003</v>
      </c>
      <c r="AQ141" s="288">
        <f t="shared" si="43"/>
        <v>340.8420744</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4611483.7970789997</v>
      </c>
      <c r="AN142" s="288">
        <f>SUMPRODUCT($L$22:$L$125,AN22:AN125)</f>
        <v>5721175.7789439</v>
      </c>
      <c r="AO142" s="288">
        <f>IF(AO21="kW",SUMPRODUCT($U$22:$U$125,$AD$22:$AD$125,AO22:AO125),SUMPRODUCT($L$22:$L$125,AO22:AO125))</f>
        <v>33245.219222880005</v>
      </c>
      <c r="AP142" s="288">
        <f t="shared" ref="AP142:AZ142" si="44">IF(AP21="kW",SUMPRODUCT($U$22:$U$125,$AD$22:$AD$125,AP22:AP125),SUMPRODUCT($L$22:$L$125,AP22:AP125))</f>
        <v>15218.81802624</v>
      </c>
      <c r="AQ142" s="288">
        <f t="shared" si="44"/>
        <v>277.16210640000003</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3566705.7650289997</v>
      </c>
      <c r="AN143" s="288">
        <f>SUMPRODUCT($M$22:$M$125,AN22:AN125)</f>
        <v>5721175.7789439</v>
      </c>
      <c r="AO143" s="288">
        <f>IF(AO21="kW",SUMPRODUCT($U$22:$U$125,$AE$22:$AE$125,AO22:AO125),SUMPRODUCT($M$22:$M$125,AO22:AO125))</f>
        <v>33245.219222880005</v>
      </c>
      <c r="AP143" s="288">
        <f t="shared" ref="AP143:AZ143" si="45">IF(AP21="kW",SUMPRODUCT($U$22:$U$125,$AE$22:$AE$125,AP22:AP125),SUMPRODUCT($M$22:$M$125,AP22:AP125))</f>
        <v>15218.81802624</v>
      </c>
      <c r="AQ143" s="288">
        <f t="shared" si="45"/>
        <v>277.16210640000003</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829</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3212509.6791298003</v>
      </c>
      <c r="AN144" s="288">
        <f>SUMPRODUCT($N$22:$N$125,AN22:AN125)</f>
        <v>3815469.7406039</v>
      </c>
      <c r="AO144" s="288">
        <f>IF(AO21="kW",SUMPRODUCT($U$22:$U$125,$AF$22:$AF$125,AO22:AO125),SUMPRODUCT($N$22:$N$125,AO22:AO125))</f>
        <v>21395.31607248</v>
      </c>
      <c r="AP144" s="288">
        <f t="shared" ref="AP144:AZ144" si="46">IF(AP21="kW",SUMPRODUCT($U$22:$U$125,$AF$22:$AF$125,AP22:AP125),SUMPRODUCT($N$22:$N$125,AP22:AP125))</f>
        <v>10266.501805440001</v>
      </c>
      <c r="AQ144" s="288">
        <f t="shared" si="46"/>
        <v>85.428405600000005</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830</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3184308.9345225999</v>
      </c>
      <c r="AN145" s="288">
        <f>SUMPRODUCT($O$22:$O$125,AN22:AN125)</f>
        <v>3796993.2329359003</v>
      </c>
      <c r="AO145" s="288">
        <f>IF(AO21="kW",SUMPRODUCT($U$22:$U$125,$AG$22:$AG$125,AO22:AO125),SUMPRODUCT($O$22:$O$125,AO22:AO125))</f>
        <v>21136.613250480001</v>
      </c>
      <c r="AP145" s="288">
        <f t="shared" ref="AP145:AZ145" si="47">IF(AP21="kW",SUMPRODUCT($U$22:$U$125,$AG$22:$AG$125,AP22:AP125),SUMPRODUCT($O$22:$O$125,AP22:AP125))</f>
        <v>10159.735561439998</v>
      </c>
      <c r="AQ145" s="288">
        <f t="shared" si="47"/>
        <v>81.32201160000001</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831</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3184308.9345225999</v>
      </c>
      <c r="AN146" s="288">
        <f>SUMPRODUCT($P$22:$P$125,AN22:AN125)</f>
        <v>2866941.6310199006</v>
      </c>
      <c r="AO146" s="288">
        <f>IF(AO21="kW",SUMPRODUCT($U$22:$U$125,$AH$22:$AH$125,AO22:AO125),SUMPRODUCT($P$22:$P$125,AO22:AO125))</f>
        <v>20752.962520919998</v>
      </c>
      <c r="AP146" s="288">
        <f t="shared" ref="AP146:AZ146" si="48">IF(AP21="kW",SUMPRODUCT($U$22:$U$125,$AH$22:$AH$125,AP22:AP125),SUMPRODUCT($P$22:$P$125,AP22:AP125))</f>
        <v>10001.40351432</v>
      </c>
      <c r="AQ146" s="288">
        <f t="shared" si="48"/>
        <v>75.232317480000006</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832</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3153473.9064926999</v>
      </c>
      <c r="AN147" s="288">
        <f>SUMPRODUCT($Q$22:$Q$125,AN22:AN125)</f>
        <v>767444.18101990002</v>
      </c>
      <c r="AO147" s="288">
        <f>IF(AO21="kW",SUMPRODUCT($U$22:$U$125,$AI$22:$AI$125,AO22:AO125),SUMPRODUCT($Q$22:$Q$125,AO22:AO125))</f>
        <v>6318.4025209199999</v>
      </c>
      <c r="AP147" s="288">
        <f t="shared" ref="AP147:AZ147" si="49">IF(AP21="kW",SUMPRODUCT($U$22:$U$125,$AI$22:$AI$125,AP22:AP125),SUMPRODUCT($Q$22:$Q$125,AP22:AP125))</f>
        <v>2784.1235143200001</v>
      </c>
      <c r="AQ147" s="288">
        <f t="shared" si="49"/>
        <v>75.232317480000006</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833</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3153473.9064926999</v>
      </c>
      <c r="AN148" s="288">
        <f>SUMPRODUCT($R$22:$R$125,AN22:AN125)</f>
        <v>767444.18101990002</v>
      </c>
      <c r="AO148" s="288">
        <f>IF(AO21="kW",SUMPRODUCT($U$22:$U$125,$AJ$22:$AJ$125,AO22:AO125),SUMPRODUCT($R$22:$R$125,AO22:AO125))</f>
        <v>6318.4025209199999</v>
      </c>
      <c r="AP148" s="288">
        <f t="shared" ref="AP148:AZ148" si="50">IF(AP21="kW",SUMPRODUCT($U$22:$U$125,$AJ$22:$AJ$125,AP22:AP125),SUMPRODUCT($R$22:$R$125,AP22:AP125))</f>
        <v>2784.1235143200001</v>
      </c>
      <c r="AQ148" s="288">
        <f t="shared" si="50"/>
        <v>75.232317480000006</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834</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3145523.4105058997</v>
      </c>
      <c r="AN149" s="288">
        <f>SUMPRODUCT($S$22:$S$125,AN22:AN125)</f>
        <v>128923.77548800001</v>
      </c>
      <c r="AO149" s="288">
        <f>IF(AO21="kW",SUMPRODUCT($U$22:$U$125,$AK$22:$AK$125,AO22:AO125),SUMPRODUCT($S$22:$S$125,AO22:AO125))</f>
        <v>842.60117844000013</v>
      </c>
      <c r="AP149" s="288">
        <f t="shared" ref="AP149:AZ149" si="51">IF(AP21="kW",SUMPRODUCT($U$22:$U$125,$AK$22:$AK$125,AP22:AP125),SUMPRODUCT($S$22:$S$125,AP22:AP125))</f>
        <v>404.06016888000005</v>
      </c>
      <c r="AQ149" s="288">
        <f t="shared" si="51"/>
        <v>3.1346218800000005</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835</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3021736.8508029999</v>
      </c>
      <c r="AN150" s="323">
        <f>SUMPRODUCT($T$22:$T$125,AN22:AN125)</f>
        <v>86714.387735800017</v>
      </c>
      <c r="AO150" s="323">
        <f>IF(AO21="kW",SUMPRODUCT($U$22:$U$125,$AL$22:$AL$125,AO22:AO125),SUMPRODUCT($T$22:$T$125,AO22:AO125))</f>
        <v>672.77532974400015</v>
      </c>
      <c r="AP150" s="323">
        <f t="shared" ref="AP150:AZ150" si="52">IF(AP21="kW",SUMPRODUCT($U$22:$U$125,$AL$22:$AL$125,AP22:AP125),SUMPRODUCT($T$22:$T$125,AP22:AP125))</f>
        <v>333.97331068800008</v>
      </c>
      <c r="AQ150" s="323">
        <f t="shared" si="52"/>
        <v>0.43897348799999997</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4"/>
      <c r="BB150" s="363"/>
    </row>
    <row r="151" spans="1:54" ht="15">
      <c r="B151" s="740"/>
      <c r="C151" s="353"/>
      <c r="D151" s="741"/>
      <c r="E151" s="741"/>
      <c r="F151" s="741"/>
      <c r="G151" s="741"/>
      <c r="H151" s="741"/>
      <c r="I151" s="741"/>
      <c r="J151" s="741"/>
      <c r="K151" s="741"/>
      <c r="L151" s="741"/>
      <c r="M151" s="741"/>
      <c r="N151" s="741"/>
      <c r="O151" s="741"/>
      <c r="P151" s="741"/>
      <c r="Q151" s="741"/>
      <c r="R151" s="741"/>
      <c r="S151" s="741"/>
      <c r="T151" s="741"/>
      <c r="U151" s="741"/>
      <c r="V151" s="742"/>
      <c r="W151" s="743"/>
      <c r="X151" s="744"/>
      <c r="Y151" s="742"/>
      <c r="Z151" s="301"/>
      <c r="AA151" s="386"/>
      <c r="AB151" s="386"/>
      <c r="AC151" s="742"/>
      <c r="AD151" s="742"/>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0"/>
      <c r="C152" s="353"/>
      <c r="D152" s="741"/>
      <c r="E152" s="741"/>
      <c r="F152" s="741"/>
      <c r="G152" s="741"/>
      <c r="H152" s="741"/>
      <c r="I152" s="741"/>
      <c r="J152" s="741"/>
      <c r="K152" s="741"/>
      <c r="L152" s="741"/>
      <c r="M152" s="741"/>
      <c r="N152" s="741"/>
      <c r="O152" s="741"/>
      <c r="P152" s="741"/>
      <c r="Q152" s="741"/>
      <c r="R152" s="741"/>
      <c r="S152" s="741"/>
      <c r="T152" s="741"/>
      <c r="U152" s="741"/>
      <c r="V152" s="742"/>
      <c r="W152" s="743"/>
      <c r="X152" s="744"/>
      <c r="Y152" s="742"/>
      <c r="Z152" s="301"/>
      <c r="AA152" s="386"/>
      <c r="AB152" s="386"/>
      <c r="AC152" s="742"/>
      <c r="AD152" s="742"/>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0"/>
      <c r="C153" s="353"/>
      <c r="D153" s="741"/>
      <c r="E153" s="741"/>
      <c r="F153" s="741"/>
      <c r="G153" s="741"/>
      <c r="H153" s="741"/>
      <c r="I153" s="741"/>
      <c r="J153" s="741"/>
      <c r="K153" s="741"/>
      <c r="L153" s="741"/>
      <c r="M153" s="741"/>
      <c r="N153" s="741"/>
      <c r="O153" s="741"/>
      <c r="P153" s="741"/>
      <c r="Q153" s="741"/>
      <c r="R153" s="741"/>
      <c r="S153" s="741"/>
      <c r="T153" s="741"/>
      <c r="U153" s="741"/>
      <c r="V153" s="742"/>
      <c r="W153" s="743"/>
      <c r="X153" s="744"/>
      <c r="Y153" s="742"/>
      <c r="Z153" s="301"/>
      <c r="AA153" s="386"/>
      <c r="AB153" s="386"/>
      <c r="AC153" s="742"/>
      <c r="AD153" s="742"/>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523</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35" t="s">
        <v>211</v>
      </c>
      <c r="C157" s="937" t="s">
        <v>33</v>
      </c>
      <c r="D157" s="281" t="s">
        <v>421</v>
      </c>
      <c r="E157" s="946" t="s">
        <v>209</v>
      </c>
      <c r="F157" s="947"/>
      <c r="G157" s="947"/>
      <c r="H157" s="947"/>
      <c r="I157" s="947"/>
      <c r="J157" s="947"/>
      <c r="K157" s="947"/>
      <c r="L157" s="947"/>
      <c r="M157" s="947"/>
      <c r="N157" s="947"/>
      <c r="O157" s="947"/>
      <c r="P157" s="947"/>
      <c r="Q157" s="947"/>
      <c r="R157" s="947"/>
      <c r="S157" s="947"/>
      <c r="T157" s="948"/>
      <c r="U157" s="944" t="s">
        <v>213</v>
      </c>
      <c r="V157" s="281" t="s">
        <v>422</v>
      </c>
      <c r="W157" s="941" t="s">
        <v>212</v>
      </c>
      <c r="X157" s="942"/>
      <c r="Y157" s="942"/>
      <c r="Z157" s="942"/>
      <c r="AA157" s="942"/>
      <c r="AB157" s="942"/>
      <c r="AC157" s="942"/>
      <c r="AD157" s="942"/>
      <c r="AE157" s="942"/>
      <c r="AF157" s="942"/>
      <c r="AG157" s="942"/>
      <c r="AH157" s="942"/>
      <c r="AI157" s="942"/>
      <c r="AJ157" s="942"/>
      <c r="AK157" s="942"/>
      <c r="AL157" s="949"/>
      <c r="AM157" s="941" t="s">
        <v>242</v>
      </c>
      <c r="AN157" s="942"/>
      <c r="AO157" s="942"/>
      <c r="AP157" s="942"/>
      <c r="AQ157" s="942"/>
      <c r="AR157" s="942"/>
      <c r="AS157" s="942"/>
      <c r="AT157" s="942"/>
      <c r="AU157" s="942"/>
      <c r="AV157" s="942"/>
      <c r="AW157" s="942"/>
      <c r="AX157" s="942"/>
      <c r="AY157" s="942"/>
      <c r="AZ157" s="942"/>
      <c r="BA157" s="943"/>
    </row>
    <row r="158" spans="1:54" ht="60.75" customHeight="1">
      <c r="B158" s="936"/>
      <c r="C158" s="938"/>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45"/>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50-499 kW</v>
      </c>
      <c r="AP158" s="282" t="str">
        <f>'1.  LRAMVA Summary'!G53</f>
        <v>GS 500-4999 kW</v>
      </c>
      <c r="AQ158" s="282" t="str">
        <f>'1.  LRAMVA Summary'!H53</f>
        <v>Large Use</v>
      </c>
      <c r="AR158" s="282" t="str">
        <f>'1.  LRAMVA Summary'!I53</f>
        <v>Street Lighting</v>
      </c>
      <c r="AS158" s="282" t="str">
        <f>'1.  LRAMVA Summary'!J53</f>
        <v>Unmetered Scattered Load</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kWh</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outlineLevel="1">
      <c r="A160" s="498">
        <v>1</v>
      </c>
      <c r="B160" s="291" t="s">
        <v>1</v>
      </c>
      <c r="C160" s="288" t="s">
        <v>25</v>
      </c>
      <c r="D160" s="292">
        <v>430436</v>
      </c>
      <c r="E160" s="292">
        <v>430436.40820000001</v>
      </c>
      <c r="F160" s="292">
        <v>430436.40820000001</v>
      </c>
      <c r="G160" s="292">
        <v>429719.01280000003</v>
      </c>
      <c r="H160" s="292">
        <v>276504.93410000001</v>
      </c>
      <c r="I160" s="292">
        <v>0</v>
      </c>
      <c r="J160" s="292">
        <v>0</v>
      </c>
      <c r="K160" s="292">
        <v>0</v>
      </c>
      <c r="L160" s="292">
        <v>0</v>
      </c>
      <c r="M160" s="292">
        <v>0</v>
      </c>
      <c r="N160" s="292">
        <v>0</v>
      </c>
      <c r="O160" s="292">
        <v>0</v>
      </c>
      <c r="P160" s="292">
        <v>0</v>
      </c>
      <c r="Q160" s="292">
        <v>0</v>
      </c>
      <c r="R160" s="292">
        <v>0</v>
      </c>
      <c r="S160" s="292">
        <v>0</v>
      </c>
      <c r="T160" s="292">
        <v>0</v>
      </c>
      <c r="U160" s="288"/>
      <c r="V160" s="292">
        <v>59</v>
      </c>
      <c r="W160" s="292">
        <v>59.087764999999997</v>
      </c>
      <c r="X160" s="292">
        <v>59.087764999999997</v>
      </c>
      <c r="Y160" s="292">
        <v>58.285538000000003</v>
      </c>
      <c r="Z160" s="292">
        <v>36.354792000000003</v>
      </c>
      <c r="AA160" s="292">
        <v>0</v>
      </c>
      <c r="AB160" s="292">
        <v>0</v>
      </c>
      <c r="AC160" s="292">
        <v>0</v>
      </c>
      <c r="AD160" s="292">
        <v>0</v>
      </c>
      <c r="AE160" s="292">
        <v>0</v>
      </c>
      <c r="AF160" s="292">
        <v>0</v>
      </c>
      <c r="AG160" s="292">
        <v>0</v>
      </c>
      <c r="AH160" s="292">
        <v>0</v>
      </c>
      <c r="AI160" s="292">
        <v>0</v>
      </c>
      <c r="AJ160" s="292">
        <v>0</v>
      </c>
      <c r="AK160" s="292">
        <v>0</v>
      </c>
      <c r="AL160" s="292">
        <v>0</v>
      </c>
      <c r="AM160" s="406">
        <v>1</v>
      </c>
      <c r="AN160" s="406"/>
      <c r="AO160" s="406"/>
      <c r="AP160" s="406"/>
      <c r="AQ160" s="406"/>
      <c r="AR160" s="406"/>
      <c r="AS160" s="406"/>
      <c r="AT160" s="406"/>
      <c r="AU160" s="406"/>
      <c r="AV160" s="406"/>
      <c r="AW160" s="406"/>
      <c r="AX160" s="406"/>
      <c r="AY160" s="406"/>
      <c r="AZ160" s="406"/>
      <c r="BA160" s="293">
        <f>SUM(AM160:AZ160)</f>
        <v>1</v>
      </c>
    </row>
    <row r="161" spans="1:53" ht="15"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1</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outlineLevel="1">
      <c r="A163" s="498">
        <v>2</v>
      </c>
      <c r="B163" s="291" t="s">
        <v>2</v>
      </c>
      <c r="C163" s="288" t="s">
        <v>25</v>
      </c>
      <c r="D163" s="292">
        <v>30332</v>
      </c>
      <c r="E163" s="292">
        <v>30332.46386</v>
      </c>
      <c r="F163" s="292">
        <v>30332.46386</v>
      </c>
      <c r="G163" s="292">
        <v>29953.642650000002</v>
      </c>
      <c r="H163" s="292">
        <v>0</v>
      </c>
      <c r="I163" s="292">
        <v>0</v>
      </c>
      <c r="J163" s="292">
        <v>0</v>
      </c>
      <c r="K163" s="292">
        <v>0</v>
      </c>
      <c r="L163" s="292">
        <v>0</v>
      </c>
      <c r="M163" s="292">
        <v>0</v>
      </c>
      <c r="N163" s="292">
        <v>0</v>
      </c>
      <c r="O163" s="292">
        <v>0</v>
      </c>
      <c r="P163" s="292">
        <v>0</v>
      </c>
      <c r="Q163" s="292">
        <v>0</v>
      </c>
      <c r="R163" s="292">
        <v>0</v>
      </c>
      <c r="S163" s="292">
        <v>0</v>
      </c>
      <c r="T163" s="292">
        <v>0</v>
      </c>
      <c r="U163" s="288"/>
      <c r="V163" s="292">
        <v>17</v>
      </c>
      <c r="W163" s="292">
        <v>17.22261</v>
      </c>
      <c r="X163" s="292">
        <v>17.22261</v>
      </c>
      <c r="Y163" s="292">
        <v>16.798992999999999</v>
      </c>
      <c r="Z163" s="292">
        <v>0</v>
      </c>
      <c r="AA163" s="292">
        <v>0</v>
      </c>
      <c r="AB163" s="292">
        <v>0</v>
      </c>
      <c r="AC163" s="292">
        <v>0</v>
      </c>
      <c r="AD163" s="292">
        <v>0</v>
      </c>
      <c r="AE163" s="292">
        <v>0</v>
      </c>
      <c r="AF163" s="292">
        <v>0</v>
      </c>
      <c r="AG163" s="292">
        <v>0</v>
      </c>
      <c r="AH163" s="292">
        <v>0</v>
      </c>
      <c r="AI163" s="292">
        <v>0</v>
      </c>
      <c r="AJ163" s="292">
        <v>0</v>
      </c>
      <c r="AK163" s="292">
        <v>0</v>
      </c>
      <c r="AL163" s="292">
        <v>0</v>
      </c>
      <c r="AM163" s="406">
        <v>1</v>
      </c>
      <c r="AN163" s="406"/>
      <c r="AO163" s="406"/>
      <c r="AP163" s="406"/>
      <c r="AQ163" s="406"/>
      <c r="AR163" s="406"/>
      <c r="AS163" s="406"/>
      <c r="AT163" s="406"/>
      <c r="AU163" s="406"/>
      <c r="AV163" s="406"/>
      <c r="AW163" s="406"/>
      <c r="AX163" s="406"/>
      <c r="AY163" s="406"/>
      <c r="AZ163" s="406"/>
      <c r="BA163" s="293">
        <f>SUM(AM163:AZ163)</f>
        <v>1</v>
      </c>
    </row>
    <row r="164" spans="1:53" ht="15"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1</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outlineLevel="1">
      <c r="A166" s="498">
        <v>3</v>
      </c>
      <c r="B166" s="291" t="s">
        <v>3</v>
      </c>
      <c r="C166" s="288" t="s">
        <v>25</v>
      </c>
      <c r="D166" s="292">
        <v>2016291</v>
      </c>
      <c r="E166" s="292">
        <v>2016290.855</v>
      </c>
      <c r="F166" s="292">
        <v>2016290.855</v>
      </c>
      <c r="G166" s="292">
        <v>2016290.855</v>
      </c>
      <c r="H166" s="292">
        <v>2016290.855</v>
      </c>
      <c r="I166" s="292">
        <v>2016290.855</v>
      </c>
      <c r="J166" s="292">
        <v>2016290.855</v>
      </c>
      <c r="K166" s="292">
        <v>2016290.855</v>
      </c>
      <c r="L166" s="292">
        <v>2016290.855</v>
      </c>
      <c r="M166" s="292">
        <v>2016290.855</v>
      </c>
      <c r="N166" s="292">
        <v>2016290.855</v>
      </c>
      <c r="O166" s="292">
        <v>2016290.855</v>
      </c>
      <c r="P166" s="292">
        <v>2016290.855</v>
      </c>
      <c r="Q166" s="292">
        <v>2016290.855</v>
      </c>
      <c r="R166" s="292">
        <v>2016290.855</v>
      </c>
      <c r="S166" s="292">
        <v>2016290.855</v>
      </c>
      <c r="T166" s="292">
        <v>2016290.9</v>
      </c>
      <c r="U166" s="288"/>
      <c r="V166" s="292">
        <v>1202</v>
      </c>
      <c r="W166" s="292">
        <v>1202.0142000000001</v>
      </c>
      <c r="X166" s="292">
        <v>1202.0142000000001</v>
      </c>
      <c r="Y166" s="292">
        <v>1202.0142000000001</v>
      </c>
      <c r="Z166" s="292">
        <v>1202.0142000000001</v>
      </c>
      <c r="AA166" s="292">
        <v>1202.0142000000001</v>
      </c>
      <c r="AB166" s="292">
        <v>1202.0142000000001</v>
      </c>
      <c r="AC166" s="292">
        <v>1202.0142000000001</v>
      </c>
      <c r="AD166" s="292">
        <v>1202.0142000000001</v>
      </c>
      <c r="AE166" s="292">
        <v>1202.0142000000001</v>
      </c>
      <c r="AF166" s="292">
        <v>1202.0142000000001</v>
      </c>
      <c r="AG166" s="292">
        <v>1202.0142000000001</v>
      </c>
      <c r="AH166" s="292">
        <v>1202.0142000000001</v>
      </c>
      <c r="AI166" s="292">
        <v>1202.0142000000001</v>
      </c>
      <c r="AJ166" s="292">
        <v>1202.0142000000001</v>
      </c>
      <c r="AK166" s="292">
        <v>1202.0142000000001</v>
      </c>
      <c r="AL166" s="292">
        <v>1202.0142000000001</v>
      </c>
      <c r="AM166" s="406">
        <v>1</v>
      </c>
      <c r="AN166" s="406"/>
      <c r="AO166" s="406"/>
      <c r="AP166" s="406"/>
      <c r="AQ166" s="406"/>
      <c r="AR166" s="406"/>
      <c r="AS166" s="406"/>
      <c r="AT166" s="406"/>
      <c r="AU166" s="406"/>
      <c r="AV166" s="406"/>
      <c r="AW166" s="406"/>
      <c r="AX166" s="406"/>
      <c r="AY166" s="406"/>
      <c r="AZ166" s="406"/>
      <c r="BA166" s="293">
        <f>SUM(AM166:AZ166)</f>
        <v>1</v>
      </c>
    </row>
    <row r="167" spans="1:53" ht="15" outlineLevel="1">
      <c r="B167" s="291" t="s">
        <v>243</v>
      </c>
      <c r="C167" s="288" t="s">
        <v>163</v>
      </c>
      <c r="D167" s="292">
        <v>54157</v>
      </c>
      <c r="E167" s="292">
        <v>54157.413302000001</v>
      </c>
      <c r="F167" s="292">
        <v>54157.413302000001</v>
      </c>
      <c r="G167" s="292">
        <v>54157.413302000001</v>
      </c>
      <c r="H167" s="292">
        <v>54157.413302000001</v>
      </c>
      <c r="I167" s="292">
        <v>54157.413302000001</v>
      </c>
      <c r="J167" s="292">
        <v>54157.413302000001</v>
      </c>
      <c r="K167" s="292">
        <v>54157.413302000001</v>
      </c>
      <c r="L167" s="292">
        <v>54157.413302000001</v>
      </c>
      <c r="M167" s="292">
        <v>54157.413302000001</v>
      </c>
      <c r="N167" s="292">
        <v>54157.413302000001</v>
      </c>
      <c r="O167" s="292">
        <v>54157.413302000001</v>
      </c>
      <c r="P167" s="292">
        <v>54157.413302000001</v>
      </c>
      <c r="Q167" s="292">
        <v>54157.413302000001</v>
      </c>
      <c r="R167" s="292">
        <v>54157.413302000001</v>
      </c>
      <c r="S167" s="292">
        <v>54157.413302000001</v>
      </c>
      <c r="T167" s="292">
        <v>54157.413302000001</v>
      </c>
      <c r="U167" s="464"/>
      <c r="V167" s="292">
        <v>28</v>
      </c>
      <c r="W167" s="292">
        <v>27.92883672</v>
      </c>
      <c r="X167" s="292">
        <v>27.92883672</v>
      </c>
      <c r="Y167" s="292">
        <v>27.92883672</v>
      </c>
      <c r="Z167" s="292">
        <v>27.92883672</v>
      </c>
      <c r="AA167" s="292">
        <v>27.92883672</v>
      </c>
      <c r="AB167" s="292">
        <v>27.92883672</v>
      </c>
      <c r="AC167" s="292">
        <v>27.92883672</v>
      </c>
      <c r="AD167" s="292">
        <v>27.92883672</v>
      </c>
      <c r="AE167" s="292">
        <v>27.92883672</v>
      </c>
      <c r="AF167" s="292">
        <v>27.92883672</v>
      </c>
      <c r="AG167" s="292">
        <v>27.92883672</v>
      </c>
      <c r="AH167" s="292">
        <v>27.92883672</v>
      </c>
      <c r="AI167" s="292">
        <v>27.92883672</v>
      </c>
      <c r="AJ167" s="292">
        <v>27.92883672</v>
      </c>
      <c r="AK167" s="292">
        <v>27.92883672</v>
      </c>
      <c r="AL167" s="292">
        <v>27.92883672</v>
      </c>
      <c r="AM167" s="407">
        <f>AM166</f>
        <v>1</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outlineLevel="1">
      <c r="A169" s="498">
        <v>4</v>
      </c>
      <c r="B169" s="291" t="s">
        <v>4</v>
      </c>
      <c r="C169" s="288" t="s">
        <v>25</v>
      </c>
      <c r="D169" s="292">
        <v>54900</v>
      </c>
      <c r="E169" s="292">
        <v>54900.204120000002</v>
      </c>
      <c r="F169" s="292">
        <v>54900.204120000002</v>
      </c>
      <c r="G169" s="292">
        <v>54900.204120000002</v>
      </c>
      <c r="H169" s="292">
        <v>54075.411480000002</v>
      </c>
      <c r="I169" s="292">
        <v>54075.411480000002</v>
      </c>
      <c r="J169" s="292">
        <v>25463.927439999999</v>
      </c>
      <c r="K169" s="292">
        <v>25323.391250000001</v>
      </c>
      <c r="L169" s="292">
        <v>25323.391250000001</v>
      </c>
      <c r="M169" s="292">
        <v>25323.391250000001</v>
      </c>
      <c r="N169" s="292">
        <v>4112.9069090000003</v>
      </c>
      <c r="O169" s="292">
        <v>3312.3456679999999</v>
      </c>
      <c r="P169" s="292">
        <v>3312.3456679999999</v>
      </c>
      <c r="Q169" s="292">
        <v>2846.4687650000001</v>
      </c>
      <c r="R169" s="292">
        <v>2846.4687650000001</v>
      </c>
      <c r="S169" s="292">
        <v>2741.163532</v>
      </c>
      <c r="T169" s="292">
        <v>0</v>
      </c>
      <c r="U169" s="288"/>
      <c r="V169" s="292">
        <v>9</v>
      </c>
      <c r="W169" s="292">
        <v>9.0472356000000005</v>
      </c>
      <c r="X169" s="292">
        <v>9.0472356000000005</v>
      </c>
      <c r="Y169" s="292">
        <v>9.0472356000000005</v>
      </c>
      <c r="Z169" s="292">
        <v>9.0090453000000004</v>
      </c>
      <c r="AA169" s="292">
        <v>9.0090453000000004</v>
      </c>
      <c r="AB169" s="292">
        <v>7.6842492</v>
      </c>
      <c r="AC169" s="292">
        <v>7.6682062000000002</v>
      </c>
      <c r="AD169" s="292">
        <v>7.6682062000000002</v>
      </c>
      <c r="AE169" s="292">
        <v>7.6682062000000002</v>
      </c>
      <c r="AF169" s="292">
        <v>0.14105429999999999</v>
      </c>
      <c r="AG169" s="292">
        <v>0.1409571</v>
      </c>
      <c r="AH169" s="292">
        <v>0.1409571</v>
      </c>
      <c r="AI169" s="292">
        <v>0.13588140000000001</v>
      </c>
      <c r="AJ169" s="292">
        <v>0.13588140000000001</v>
      </c>
      <c r="AK169" s="292">
        <v>0.12692400000000001</v>
      </c>
      <c r="AL169" s="292">
        <v>0</v>
      </c>
      <c r="AM169" s="406">
        <v>1</v>
      </c>
      <c r="AN169" s="406"/>
      <c r="AO169" s="406"/>
      <c r="AP169" s="406"/>
      <c r="AQ169" s="406"/>
      <c r="AR169" s="406"/>
      <c r="AS169" s="406"/>
      <c r="AT169" s="406"/>
      <c r="AU169" s="406"/>
      <c r="AV169" s="406"/>
      <c r="AW169" s="406"/>
      <c r="AX169" s="406"/>
      <c r="AY169" s="406"/>
      <c r="AZ169" s="406"/>
      <c r="BA169" s="293">
        <f>SUM(AM169:AZ169)</f>
        <v>1</v>
      </c>
    </row>
    <row r="170" spans="1:53" ht="15"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1</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outlineLevel="1">
      <c r="A172" s="498">
        <v>5</v>
      </c>
      <c r="B172" s="291" t="s">
        <v>5</v>
      </c>
      <c r="C172" s="288" t="s">
        <v>25</v>
      </c>
      <c r="D172" s="292">
        <v>1051579</v>
      </c>
      <c r="E172" s="292">
        <v>1051578.7690000001</v>
      </c>
      <c r="F172" s="292">
        <v>1051578.7690000001</v>
      </c>
      <c r="G172" s="292">
        <v>1051578.7690000001</v>
      </c>
      <c r="H172" s="292">
        <v>945302.41650000005</v>
      </c>
      <c r="I172" s="292">
        <v>768665.8861</v>
      </c>
      <c r="J172" s="292">
        <v>524308.97140000004</v>
      </c>
      <c r="K172" s="292">
        <v>523219.09889999998</v>
      </c>
      <c r="L172" s="292">
        <v>523219.09889999998</v>
      </c>
      <c r="M172" s="292">
        <v>265755.48690000002</v>
      </c>
      <c r="N172" s="292">
        <v>197225.23499999999</v>
      </c>
      <c r="O172" s="292">
        <v>191095.79829999999</v>
      </c>
      <c r="P172" s="292">
        <v>191095.79829999999</v>
      </c>
      <c r="Q172" s="292">
        <v>177754.46660000001</v>
      </c>
      <c r="R172" s="292">
        <v>177754.46660000001</v>
      </c>
      <c r="S172" s="292">
        <v>175322.8731</v>
      </c>
      <c r="T172" s="292">
        <v>49192.216</v>
      </c>
      <c r="U172" s="288"/>
      <c r="V172" s="292">
        <v>58</v>
      </c>
      <c r="W172" s="292">
        <v>58.111344000000003</v>
      </c>
      <c r="X172" s="292">
        <v>58.111344000000003</v>
      </c>
      <c r="Y172" s="292">
        <v>58.111344000000003</v>
      </c>
      <c r="Z172" s="292">
        <v>53.190435999999998</v>
      </c>
      <c r="AA172" s="292">
        <v>45.011642999999999</v>
      </c>
      <c r="AB172" s="292">
        <v>33.697197000000003</v>
      </c>
      <c r="AC172" s="292">
        <v>33.572783000000001</v>
      </c>
      <c r="AD172" s="292">
        <v>33.572783000000001</v>
      </c>
      <c r="AE172" s="292">
        <v>21.651458000000002</v>
      </c>
      <c r="AF172" s="292">
        <v>8.4708991999999999</v>
      </c>
      <c r="AG172" s="292">
        <v>8.4701553999999994</v>
      </c>
      <c r="AH172" s="292">
        <v>8.4701553999999994</v>
      </c>
      <c r="AI172" s="292">
        <v>8.3248013000000007</v>
      </c>
      <c r="AJ172" s="292">
        <v>8.3248013000000007</v>
      </c>
      <c r="AK172" s="292">
        <v>8.1179661999999997</v>
      </c>
      <c r="AL172" s="292">
        <v>2.2777447</v>
      </c>
      <c r="AM172" s="406">
        <v>1</v>
      </c>
      <c r="AN172" s="406"/>
      <c r="AO172" s="406"/>
      <c r="AP172" s="406"/>
      <c r="AQ172" s="406"/>
      <c r="AR172" s="406"/>
      <c r="AS172" s="406"/>
      <c r="AT172" s="406"/>
      <c r="AU172" s="406"/>
      <c r="AV172" s="406"/>
      <c r="AW172" s="406"/>
      <c r="AX172" s="406"/>
      <c r="AY172" s="406"/>
      <c r="AZ172" s="406"/>
      <c r="BA172" s="293">
        <f>SUM(AM172:AZ172)</f>
        <v>1</v>
      </c>
    </row>
    <row r="173" spans="1:53" ht="15"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1</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outlineLevel="1">
      <c r="A178" s="498">
        <v>7</v>
      </c>
      <c r="B178" s="291" t="s">
        <v>42</v>
      </c>
      <c r="C178" s="288" t="s">
        <v>25</v>
      </c>
      <c r="D178" s="292">
        <v>10075</v>
      </c>
      <c r="E178" s="292"/>
      <c r="F178" s="292"/>
      <c r="G178" s="292"/>
      <c r="H178" s="292"/>
      <c r="I178" s="292"/>
      <c r="J178" s="292"/>
      <c r="K178" s="292"/>
      <c r="L178" s="292"/>
      <c r="M178" s="292"/>
      <c r="N178" s="292"/>
      <c r="O178" s="292"/>
      <c r="P178" s="292"/>
      <c r="Q178" s="292"/>
      <c r="R178" s="292"/>
      <c r="S178" s="292"/>
      <c r="T178" s="292"/>
      <c r="U178" s="288"/>
      <c r="V178" s="292">
        <v>1262</v>
      </c>
      <c r="W178" s="292"/>
      <c r="X178" s="292"/>
      <c r="Y178" s="292"/>
      <c r="Z178" s="292"/>
      <c r="AA178" s="292"/>
      <c r="AB178" s="292"/>
      <c r="AC178" s="292"/>
      <c r="AD178" s="292"/>
      <c r="AE178" s="292"/>
      <c r="AF178" s="292"/>
      <c r="AG178" s="292"/>
      <c r="AH178" s="292"/>
      <c r="AI178" s="292"/>
      <c r="AJ178" s="292"/>
      <c r="AK178" s="292"/>
      <c r="AL178" s="292"/>
      <c r="AM178" s="406">
        <v>1</v>
      </c>
      <c r="AN178" s="406"/>
      <c r="AO178" s="406"/>
      <c r="AP178" s="406"/>
      <c r="AQ178" s="406"/>
      <c r="AR178" s="406"/>
      <c r="AS178" s="406"/>
      <c r="AT178" s="406"/>
      <c r="AU178" s="406"/>
      <c r="AV178" s="406"/>
      <c r="AW178" s="406"/>
      <c r="AX178" s="406"/>
      <c r="AY178" s="406"/>
      <c r="AZ178" s="406"/>
      <c r="BA178" s="293">
        <f>SUM(AM178:AZ178)</f>
        <v>1</v>
      </c>
    </row>
    <row r="179" spans="1:53" ht="15"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1</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outlineLevel="1">
      <c r="A181" s="498">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outlineLevel="1">
      <c r="A188" s="498">
        <v>10</v>
      </c>
      <c r="B188" s="307" t="s">
        <v>22</v>
      </c>
      <c r="C188" s="288" t="s">
        <v>25</v>
      </c>
      <c r="D188" s="292">
        <v>24392637</v>
      </c>
      <c r="E188" s="292">
        <v>24288756.170000002</v>
      </c>
      <c r="F188" s="292">
        <v>24131826.149999999</v>
      </c>
      <c r="G188" s="292">
        <v>23935785.25</v>
      </c>
      <c r="H188" s="292">
        <v>23935785.25</v>
      </c>
      <c r="I188" s="292">
        <v>23037689.890000001</v>
      </c>
      <c r="J188" s="292">
        <v>22455199.32</v>
      </c>
      <c r="K188" s="292">
        <v>22455199.32</v>
      </c>
      <c r="L188" s="292">
        <v>21163792.600000001</v>
      </c>
      <c r="M188" s="292">
        <v>13698164.300000001</v>
      </c>
      <c r="N188" s="292">
        <v>12836678.449999999</v>
      </c>
      <c r="O188" s="292">
        <v>12737200.380000001</v>
      </c>
      <c r="P188" s="292">
        <v>3822450.9019999998</v>
      </c>
      <c r="Q188" s="292">
        <v>3263748.9270000001</v>
      </c>
      <c r="R188" s="292">
        <v>3263748.9270000001</v>
      </c>
      <c r="S188" s="292">
        <v>428145.87839999999</v>
      </c>
      <c r="T188" s="292">
        <v>365474.46</v>
      </c>
      <c r="U188" s="292">
        <v>12</v>
      </c>
      <c r="V188" s="292">
        <v>4531</v>
      </c>
      <c r="W188" s="292">
        <v>4499.8347000000003</v>
      </c>
      <c r="X188" s="292">
        <v>4452.0397000000003</v>
      </c>
      <c r="Y188" s="292">
        <v>4392.2739000000001</v>
      </c>
      <c r="Z188" s="292">
        <v>4392.2739000000001</v>
      </c>
      <c r="AA188" s="292">
        <v>4118.1211000000003</v>
      </c>
      <c r="AB188" s="292">
        <v>4019.8134</v>
      </c>
      <c r="AC188" s="292">
        <v>4019.8134</v>
      </c>
      <c r="AD188" s="292">
        <v>3671.2633999999998</v>
      </c>
      <c r="AE188" s="292">
        <v>2360.7714000000001</v>
      </c>
      <c r="AF188" s="292">
        <v>2316.6003000000001</v>
      </c>
      <c r="AG188" s="292">
        <v>2316.6003000000001</v>
      </c>
      <c r="AH188" s="292">
        <v>810.08306000000005</v>
      </c>
      <c r="AI188" s="292">
        <v>639.82602999999995</v>
      </c>
      <c r="AJ188" s="292">
        <v>639.82602999999995</v>
      </c>
      <c r="AK188" s="292">
        <v>175.90714</v>
      </c>
      <c r="AL188" s="292">
        <v>137.15961999999999</v>
      </c>
      <c r="AM188" s="463"/>
      <c r="AN188" s="465">
        <v>0.13</v>
      </c>
      <c r="AO188" s="465">
        <v>0.66</v>
      </c>
      <c r="AP188" s="411">
        <v>0.27</v>
      </c>
      <c r="AQ188" s="411">
        <v>0.03</v>
      </c>
      <c r="AR188" s="411"/>
      <c r="AS188" s="411"/>
      <c r="AT188" s="411"/>
      <c r="AU188" s="411"/>
      <c r="AV188" s="411"/>
      <c r="AW188" s="411"/>
      <c r="AX188" s="411"/>
      <c r="AY188" s="411"/>
      <c r="AZ188" s="411"/>
      <c r="BA188" s="293">
        <f>SUM(AM188:AZ188)</f>
        <v>1.0900000000000001</v>
      </c>
    </row>
    <row r="189" spans="1:53" ht="15" outlineLevel="1">
      <c r="B189" s="291" t="s">
        <v>243</v>
      </c>
      <c r="C189" s="288" t="s">
        <v>163</v>
      </c>
      <c r="D189" s="292">
        <v>4785698</v>
      </c>
      <c r="E189" s="292">
        <v>4785697.5199999996</v>
      </c>
      <c r="F189" s="292">
        <v>4767245.58</v>
      </c>
      <c r="G189" s="292">
        <v>4659433.57</v>
      </c>
      <c r="H189" s="292">
        <v>4659433.57</v>
      </c>
      <c r="I189" s="292">
        <v>4459710.75</v>
      </c>
      <c r="J189" s="292">
        <v>4435036.58</v>
      </c>
      <c r="K189" s="292">
        <v>4435036.58</v>
      </c>
      <c r="L189" s="292">
        <v>4203208.9000000004</v>
      </c>
      <c r="M189" s="292">
        <v>4039901.79</v>
      </c>
      <c r="N189" s="292">
        <v>3638106.85</v>
      </c>
      <c r="O189" s="292">
        <v>3576327.2</v>
      </c>
      <c r="P189" s="292">
        <v>2236228.14</v>
      </c>
      <c r="Q189" s="292">
        <v>2179317.54</v>
      </c>
      <c r="R189" s="292">
        <v>2179317.54</v>
      </c>
      <c r="S189" s="292">
        <v>1563350.02</v>
      </c>
      <c r="T189" s="292">
        <v>33937.557799999995</v>
      </c>
      <c r="U189" s="292">
        <f>U188</f>
        <v>12</v>
      </c>
      <c r="V189" s="292">
        <v>772</v>
      </c>
      <c r="W189" s="292">
        <v>772.34606099999996</v>
      </c>
      <c r="X189" s="292">
        <v>766.33853999999997</v>
      </c>
      <c r="Y189" s="292">
        <v>732.36605099999997</v>
      </c>
      <c r="Z189" s="292">
        <v>732.36605099999997</v>
      </c>
      <c r="AA189" s="292">
        <v>669.16876200000002</v>
      </c>
      <c r="AB189" s="292">
        <v>664.55686400000002</v>
      </c>
      <c r="AC189" s="292">
        <v>664.55686400000002</v>
      </c>
      <c r="AD189" s="292">
        <v>598.55755399999998</v>
      </c>
      <c r="AE189" s="292">
        <v>565.97433599999999</v>
      </c>
      <c r="AF189" s="292">
        <v>489.11004700000001</v>
      </c>
      <c r="AG189" s="292">
        <v>469.51352700000001</v>
      </c>
      <c r="AH189" s="292">
        <v>244.82971200000003</v>
      </c>
      <c r="AI189" s="292">
        <v>226.30094600000001</v>
      </c>
      <c r="AJ189" s="292">
        <v>226.30094600000001</v>
      </c>
      <c r="AK189" s="292">
        <v>164.22653270000001</v>
      </c>
      <c r="AL189" s="292">
        <v>9.4959655200000004</v>
      </c>
      <c r="AM189" s="407">
        <f>AM188</f>
        <v>0</v>
      </c>
      <c r="AN189" s="407">
        <f>AN188</f>
        <v>0.13</v>
      </c>
      <c r="AO189" s="407">
        <f t="shared" ref="AO189:AZ189" si="62">AO188</f>
        <v>0.66</v>
      </c>
      <c r="AP189" s="407">
        <f t="shared" si="62"/>
        <v>0.27</v>
      </c>
      <c r="AQ189" s="407">
        <f t="shared" si="62"/>
        <v>0.03</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outlineLevel="1">
      <c r="A191" s="498">
        <v>11</v>
      </c>
      <c r="B191" s="311" t="s">
        <v>21</v>
      </c>
      <c r="C191" s="288" t="s">
        <v>25</v>
      </c>
      <c r="D191" s="292">
        <v>4890220</v>
      </c>
      <c r="E191" s="292">
        <v>4890179.7609999999</v>
      </c>
      <c r="F191" s="292">
        <v>4693913.9910000004</v>
      </c>
      <c r="G191" s="292">
        <v>3837660.7769999998</v>
      </c>
      <c r="H191" s="292">
        <v>3837428.2969999998</v>
      </c>
      <c r="I191" s="292">
        <v>853402.67200000002</v>
      </c>
      <c r="J191" s="292">
        <v>853402.67200000002</v>
      </c>
      <c r="K191" s="292">
        <v>845457.51650000003</v>
      </c>
      <c r="L191" s="292">
        <v>845457.51650000003</v>
      </c>
      <c r="M191" s="292">
        <v>845457.51650000003</v>
      </c>
      <c r="N191" s="292">
        <v>726394.87860000005</v>
      </c>
      <c r="O191" s="292">
        <v>726394.87860000005</v>
      </c>
      <c r="P191" s="292">
        <v>16391.475709999999</v>
      </c>
      <c r="Q191" s="292">
        <v>16391.475709999999</v>
      </c>
      <c r="R191" s="292">
        <v>16391.475709999999</v>
      </c>
      <c r="S191" s="292">
        <v>0</v>
      </c>
      <c r="T191" s="292">
        <v>0</v>
      </c>
      <c r="U191" s="292">
        <v>12</v>
      </c>
      <c r="V191" s="292">
        <v>1340</v>
      </c>
      <c r="W191" s="292">
        <v>1340.021</v>
      </c>
      <c r="X191" s="292">
        <v>1294.2234000000001</v>
      </c>
      <c r="Y191" s="292">
        <v>1093.0498</v>
      </c>
      <c r="Z191" s="292">
        <v>1092.9958999999999</v>
      </c>
      <c r="AA191" s="292">
        <v>240.69153</v>
      </c>
      <c r="AB191" s="292">
        <v>240.69153</v>
      </c>
      <c r="AC191" s="292">
        <v>232.73539</v>
      </c>
      <c r="AD191" s="292">
        <v>232.73539</v>
      </c>
      <c r="AE191" s="292">
        <v>232.73539</v>
      </c>
      <c r="AF191" s="292">
        <v>220.56725</v>
      </c>
      <c r="AG191" s="292">
        <v>220.56725</v>
      </c>
      <c r="AH191" s="292">
        <v>16.414123</v>
      </c>
      <c r="AI191" s="292">
        <v>16.414123</v>
      </c>
      <c r="AJ191" s="292">
        <v>16.414123</v>
      </c>
      <c r="AK191" s="292">
        <v>0</v>
      </c>
      <c r="AL191" s="292">
        <v>0</v>
      </c>
      <c r="AM191" s="411"/>
      <c r="AN191" s="465">
        <v>1</v>
      </c>
      <c r="AO191" s="411"/>
      <c r="AP191" s="411"/>
      <c r="AQ191" s="411"/>
      <c r="AR191" s="411"/>
      <c r="AS191" s="411"/>
      <c r="AT191" s="411"/>
      <c r="AU191" s="411"/>
      <c r="AV191" s="411"/>
      <c r="AW191" s="411"/>
      <c r="AX191" s="411"/>
      <c r="AY191" s="411"/>
      <c r="AZ191" s="411"/>
      <c r="BA191" s="293">
        <f>SUM(AM191:AZ191)</f>
        <v>1</v>
      </c>
    </row>
    <row r="192" spans="1:53" ht="15" outlineLevel="1">
      <c r="B192" s="291" t="s">
        <v>243</v>
      </c>
      <c r="C192" s="288" t="s">
        <v>163</v>
      </c>
      <c r="D192" s="292">
        <v>16743</v>
      </c>
      <c r="E192" s="292">
        <v>16742.796399999999</v>
      </c>
      <c r="F192" s="292">
        <v>16742.796399999999</v>
      </c>
      <c r="G192" s="292">
        <v>5278.0187599999999</v>
      </c>
      <c r="H192" s="292">
        <v>5278.0187599999999</v>
      </c>
      <c r="I192" s="292">
        <v>505.42307699999998</v>
      </c>
      <c r="J192" s="292">
        <v>505.42307699999998</v>
      </c>
      <c r="K192" s="292">
        <v>505.42307699999998</v>
      </c>
      <c r="L192" s="292">
        <v>505.42307699999998</v>
      </c>
      <c r="M192" s="292">
        <v>505.42307699999998</v>
      </c>
      <c r="N192" s="292">
        <v>505.42307699999998</v>
      </c>
      <c r="O192" s="292">
        <v>505.42307699999998</v>
      </c>
      <c r="P192" s="292">
        <v>0</v>
      </c>
      <c r="Q192" s="292">
        <v>0</v>
      </c>
      <c r="R192" s="292">
        <v>0</v>
      </c>
      <c r="S192" s="292">
        <v>0</v>
      </c>
      <c r="T192" s="292">
        <v>0</v>
      </c>
      <c r="U192" s="292">
        <f>U191</f>
        <v>12</v>
      </c>
      <c r="V192" s="292">
        <v>4</v>
      </c>
      <c r="W192" s="292">
        <v>4.2109897299999997</v>
      </c>
      <c r="X192" s="292">
        <v>4.2109897299999997</v>
      </c>
      <c r="Y192" s="292">
        <v>1.45257916</v>
      </c>
      <c r="Z192" s="292">
        <v>1.45257916</v>
      </c>
      <c r="AA192" s="292">
        <v>0.13909898000000001</v>
      </c>
      <c r="AB192" s="292">
        <v>0.13909898000000001</v>
      </c>
      <c r="AC192" s="292">
        <v>0.13909898000000001</v>
      </c>
      <c r="AD192" s="292">
        <v>0.13909898000000001</v>
      </c>
      <c r="AE192" s="292">
        <v>0.13909898000000001</v>
      </c>
      <c r="AF192" s="292">
        <v>0.13909898000000001</v>
      </c>
      <c r="AG192" s="292">
        <v>0.13909898000000001</v>
      </c>
      <c r="AH192" s="292">
        <v>0</v>
      </c>
      <c r="AI192" s="292">
        <v>0</v>
      </c>
      <c r="AJ192" s="292">
        <v>0</v>
      </c>
      <c r="AK192" s="292">
        <v>0</v>
      </c>
      <c r="AL192" s="292">
        <v>0</v>
      </c>
      <c r="AM192" s="407">
        <f>AM191</f>
        <v>0</v>
      </c>
      <c r="AN192" s="407">
        <f>AN191</f>
        <v>1</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outlineLevel="1">
      <c r="A197" s="498">
        <v>13</v>
      </c>
      <c r="B197" s="311" t="s">
        <v>24</v>
      </c>
      <c r="C197" s="288" t="s">
        <v>25</v>
      </c>
      <c r="D197" s="292">
        <v>247001</v>
      </c>
      <c r="E197" s="292">
        <v>247001.16</v>
      </c>
      <c r="F197" s="292">
        <v>247001.16</v>
      </c>
      <c r="G197" s="292">
        <v>247001.16</v>
      </c>
      <c r="H197" s="292">
        <v>247001.16</v>
      </c>
      <c r="I197" s="292">
        <v>247001.16</v>
      </c>
      <c r="J197" s="292">
        <v>247001.16</v>
      </c>
      <c r="K197" s="292">
        <v>247001.16</v>
      </c>
      <c r="L197" s="292">
        <v>247001.16</v>
      </c>
      <c r="M197" s="292">
        <v>247001.16</v>
      </c>
      <c r="N197" s="292">
        <v>247001.16</v>
      </c>
      <c r="O197" s="292">
        <v>247001.16</v>
      </c>
      <c r="P197" s="292">
        <v>247001.16</v>
      </c>
      <c r="Q197" s="292">
        <v>247001.16</v>
      </c>
      <c r="R197" s="292">
        <v>247001.16</v>
      </c>
      <c r="S197" s="292">
        <v>0</v>
      </c>
      <c r="T197" s="292">
        <v>0</v>
      </c>
      <c r="U197" s="292">
        <v>12</v>
      </c>
      <c r="V197" s="292">
        <v>97</v>
      </c>
      <c r="W197" s="292">
        <v>96.53</v>
      </c>
      <c r="X197" s="292">
        <v>96.53</v>
      </c>
      <c r="Y197" s="292">
        <v>96.53</v>
      </c>
      <c r="Z197" s="292">
        <v>96.53</v>
      </c>
      <c r="AA197" s="292">
        <v>96.53</v>
      </c>
      <c r="AB197" s="292">
        <v>96.53</v>
      </c>
      <c r="AC197" s="292">
        <v>96.53</v>
      </c>
      <c r="AD197" s="292">
        <v>96.53</v>
      </c>
      <c r="AE197" s="292">
        <v>96.53</v>
      </c>
      <c r="AF197" s="292">
        <v>96.53</v>
      </c>
      <c r="AG197" s="292">
        <v>96.53</v>
      </c>
      <c r="AH197" s="292">
        <v>96.53</v>
      </c>
      <c r="AI197" s="292">
        <v>96.53</v>
      </c>
      <c r="AJ197" s="292">
        <v>96.53</v>
      </c>
      <c r="AK197" s="292">
        <v>0</v>
      </c>
      <c r="AL197" s="292">
        <v>0</v>
      </c>
      <c r="AM197" s="411"/>
      <c r="AN197" s="411"/>
      <c r="AO197" s="411"/>
      <c r="AP197" s="411">
        <v>1</v>
      </c>
      <c r="AQ197" s="411"/>
      <c r="AR197" s="411"/>
      <c r="AS197" s="411"/>
      <c r="AT197" s="411"/>
      <c r="AU197" s="411"/>
      <c r="AV197" s="411"/>
      <c r="AW197" s="411"/>
      <c r="AX197" s="411"/>
      <c r="AY197" s="411"/>
      <c r="AZ197" s="411"/>
      <c r="BA197" s="293">
        <f>SUM(AM197:AZ197)</f>
        <v>1</v>
      </c>
    </row>
    <row r="198" spans="1:53" ht="15"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1</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outlineLevel="1">
      <c r="A200" s="498">
        <v>14</v>
      </c>
      <c r="B200" s="311" t="s">
        <v>20</v>
      </c>
      <c r="C200" s="288" t="s">
        <v>25</v>
      </c>
      <c r="D200" s="292">
        <v>931521</v>
      </c>
      <c r="E200" s="292">
        <v>931521.41509999998</v>
      </c>
      <c r="F200" s="292">
        <v>931521.41509999998</v>
      </c>
      <c r="G200" s="292">
        <v>931521.41509999998</v>
      </c>
      <c r="H200" s="292">
        <v>0</v>
      </c>
      <c r="I200" s="292">
        <v>0</v>
      </c>
      <c r="J200" s="292">
        <v>0</v>
      </c>
      <c r="K200" s="292">
        <v>0</v>
      </c>
      <c r="L200" s="292">
        <v>0</v>
      </c>
      <c r="M200" s="292">
        <v>0</v>
      </c>
      <c r="N200" s="292">
        <v>0</v>
      </c>
      <c r="O200" s="292">
        <v>0</v>
      </c>
      <c r="P200" s="292">
        <v>0</v>
      </c>
      <c r="Q200" s="292">
        <v>0</v>
      </c>
      <c r="R200" s="292">
        <v>0</v>
      </c>
      <c r="S200" s="292">
        <v>0</v>
      </c>
      <c r="T200" s="292">
        <v>0</v>
      </c>
      <c r="U200" s="292">
        <v>12</v>
      </c>
      <c r="V200" s="292">
        <v>192</v>
      </c>
      <c r="W200" s="292">
        <v>191.55546000000001</v>
      </c>
      <c r="X200" s="292">
        <v>191.55546000000001</v>
      </c>
      <c r="Y200" s="292">
        <v>191.55546000000001</v>
      </c>
      <c r="Z200" s="292">
        <v>0</v>
      </c>
      <c r="AA200" s="292">
        <v>0</v>
      </c>
      <c r="AB200" s="292">
        <v>0</v>
      </c>
      <c r="AC200" s="292">
        <v>0</v>
      </c>
      <c r="AD200" s="292">
        <v>0</v>
      </c>
      <c r="AE200" s="292">
        <v>0</v>
      </c>
      <c r="AF200" s="292">
        <v>0</v>
      </c>
      <c r="AG200" s="292">
        <v>0</v>
      </c>
      <c r="AH200" s="292">
        <v>0</v>
      </c>
      <c r="AI200" s="292">
        <v>0</v>
      </c>
      <c r="AJ200" s="292">
        <v>0</v>
      </c>
      <c r="AK200" s="292">
        <v>0</v>
      </c>
      <c r="AL200" s="292">
        <v>0</v>
      </c>
      <c r="AM200" s="411"/>
      <c r="AN200" s="411">
        <v>7.0000000000000007E-2</v>
      </c>
      <c r="AO200" s="411">
        <v>0.63</v>
      </c>
      <c r="AP200" s="411">
        <v>0.3</v>
      </c>
      <c r="AQ200" s="411"/>
      <c r="AR200" s="411"/>
      <c r="AS200" s="411"/>
      <c r="AT200" s="411"/>
      <c r="AU200" s="411"/>
      <c r="AV200" s="411"/>
      <c r="AW200" s="411"/>
      <c r="AX200" s="411"/>
      <c r="AY200" s="411"/>
      <c r="AZ200" s="411"/>
      <c r="BA200" s="293">
        <f>SUM(AM200:AZ200)</f>
        <v>1</v>
      </c>
    </row>
    <row r="201" spans="1:53" ht="15" outlineLevel="1">
      <c r="B201" s="291" t="s">
        <v>243</v>
      </c>
      <c r="C201" s="288" t="s">
        <v>163</v>
      </c>
      <c r="D201" s="292">
        <v>301583</v>
      </c>
      <c r="E201" s="292">
        <v>301583.03000000003</v>
      </c>
      <c r="F201" s="292">
        <v>301583.03000000003</v>
      </c>
      <c r="G201" s="292">
        <v>301583.03000000003</v>
      </c>
      <c r="H201" s="292">
        <v>0</v>
      </c>
      <c r="I201" s="292">
        <v>0</v>
      </c>
      <c r="J201" s="292">
        <v>0</v>
      </c>
      <c r="K201" s="292">
        <v>0</v>
      </c>
      <c r="L201" s="292">
        <v>0</v>
      </c>
      <c r="M201" s="292">
        <v>0</v>
      </c>
      <c r="N201" s="292">
        <v>0</v>
      </c>
      <c r="O201" s="292">
        <v>0</v>
      </c>
      <c r="P201" s="292">
        <v>0</v>
      </c>
      <c r="Q201" s="292">
        <v>0</v>
      </c>
      <c r="R201" s="292">
        <v>0</v>
      </c>
      <c r="S201" s="292">
        <v>0</v>
      </c>
      <c r="T201" s="292">
        <v>0</v>
      </c>
      <c r="U201" s="292">
        <f>U200</f>
        <v>12</v>
      </c>
      <c r="V201" s="292">
        <v>62</v>
      </c>
      <c r="W201" s="292">
        <v>61.7391887</v>
      </c>
      <c r="X201" s="292">
        <v>61.7391887</v>
      </c>
      <c r="Y201" s="292">
        <v>61.7391887</v>
      </c>
      <c r="Z201" s="292">
        <v>0</v>
      </c>
      <c r="AA201" s="292">
        <v>0</v>
      </c>
      <c r="AB201" s="292">
        <v>0</v>
      </c>
      <c r="AC201" s="292">
        <v>0</v>
      </c>
      <c r="AD201" s="292">
        <v>0</v>
      </c>
      <c r="AE201" s="292">
        <v>0</v>
      </c>
      <c r="AF201" s="292">
        <v>0</v>
      </c>
      <c r="AG201" s="292">
        <v>0</v>
      </c>
      <c r="AH201" s="292">
        <v>0</v>
      </c>
      <c r="AI201" s="292">
        <v>0</v>
      </c>
      <c r="AJ201" s="292">
        <v>0</v>
      </c>
      <c r="AK201" s="292">
        <v>0</v>
      </c>
      <c r="AL201" s="292">
        <v>0</v>
      </c>
      <c r="AM201" s="407">
        <f>AM200</f>
        <v>0</v>
      </c>
      <c r="AN201" s="407">
        <f>AN200</f>
        <v>7.0000000000000007E-2</v>
      </c>
      <c r="AO201" s="407">
        <f t="shared" ref="AO201:AZ201" si="66">AO200</f>
        <v>0.63</v>
      </c>
      <c r="AP201" s="407">
        <f t="shared" si="66"/>
        <v>0.3</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outlineLevel="1">
      <c r="A203" s="498">
        <v>15</v>
      </c>
      <c r="B203" s="311" t="s">
        <v>483</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outlineLevel="1">
      <c r="A206" s="498">
        <v>16</v>
      </c>
      <c r="B206" s="311" t="s">
        <v>484</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outlineLevel="1">
      <c r="A209" s="498">
        <v>17</v>
      </c>
      <c r="B209" s="311" t="s">
        <v>9</v>
      </c>
      <c r="C209" s="288" t="s">
        <v>25</v>
      </c>
      <c r="D209" s="292">
        <v>31557</v>
      </c>
      <c r="E209" s="292"/>
      <c r="F209" s="292"/>
      <c r="G209" s="292"/>
      <c r="H209" s="292"/>
      <c r="I209" s="292"/>
      <c r="J209" s="292"/>
      <c r="K209" s="292"/>
      <c r="L209" s="292"/>
      <c r="M209" s="292"/>
      <c r="N209" s="292"/>
      <c r="O209" s="292"/>
      <c r="P209" s="292"/>
      <c r="Q209" s="292"/>
      <c r="R209" s="292"/>
      <c r="S209" s="292"/>
      <c r="T209" s="292"/>
      <c r="U209" s="288"/>
      <c r="V209" s="292">
        <v>2171</v>
      </c>
      <c r="W209" s="292"/>
      <c r="X209" s="292"/>
      <c r="Y209" s="292"/>
      <c r="Z209" s="292"/>
      <c r="AA209" s="292"/>
      <c r="AB209" s="292"/>
      <c r="AC209" s="292"/>
      <c r="AD209" s="292"/>
      <c r="AE209" s="292"/>
      <c r="AF209" s="292"/>
      <c r="AG209" s="292"/>
      <c r="AH209" s="292"/>
      <c r="AI209" s="292"/>
      <c r="AJ209" s="292"/>
      <c r="AK209" s="292"/>
      <c r="AL209" s="292"/>
      <c r="AM209" s="411"/>
      <c r="AN209" s="411">
        <v>0</v>
      </c>
      <c r="AO209" s="411">
        <v>0.5</v>
      </c>
      <c r="AP209" s="411">
        <v>0.5</v>
      </c>
      <c r="AQ209" s="411"/>
      <c r="AR209" s="411"/>
      <c r="AS209" s="411"/>
      <c r="AT209" s="411"/>
      <c r="AU209" s="411"/>
      <c r="AV209" s="411"/>
      <c r="AW209" s="411"/>
      <c r="AX209" s="411"/>
      <c r="AY209" s="411"/>
      <c r="AZ209" s="411"/>
      <c r="BA209" s="293">
        <f>SUM(AM209:AZ209)</f>
        <v>1</v>
      </c>
    </row>
    <row r="210" spans="1:53" ht="15"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0.5</v>
      </c>
      <c r="AP210" s="407">
        <f t="shared" si="69"/>
        <v>0.5</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outlineLevel="1">
      <c r="A219" s="498">
        <v>20</v>
      </c>
      <c r="B219" s="312" t="s">
        <v>13</v>
      </c>
      <c r="C219" s="288" t="s">
        <v>25</v>
      </c>
      <c r="D219" s="292">
        <v>17296</v>
      </c>
      <c r="E219" s="292">
        <v>17295.60484</v>
      </c>
      <c r="F219" s="292">
        <v>17295.60484</v>
      </c>
      <c r="G219" s="292">
        <v>17295.60484</v>
      </c>
      <c r="H219" s="292">
        <v>17295.60484</v>
      </c>
      <c r="I219" s="292">
        <v>17295.60484</v>
      </c>
      <c r="J219" s="292">
        <v>17295.60484</v>
      </c>
      <c r="K219" s="292">
        <v>17295.60484</v>
      </c>
      <c r="L219" s="292">
        <v>17295.60484</v>
      </c>
      <c r="M219" s="292">
        <v>17295.60484</v>
      </c>
      <c r="N219" s="292">
        <v>17295.60484</v>
      </c>
      <c r="O219" s="292">
        <v>17295.60484</v>
      </c>
      <c r="P219" s="292">
        <v>17295.60484</v>
      </c>
      <c r="Q219" s="292">
        <v>17295.60484</v>
      </c>
      <c r="R219" s="292">
        <v>17295.60484</v>
      </c>
      <c r="S219" s="292">
        <v>17295.60484</v>
      </c>
      <c r="T219" s="292">
        <v>17295.605</v>
      </c>
      <c r="U219" s="292">
        <v>12</v>
      </c>
      <c r="V219" s="292">
        <v>3</v>
      </c>
      <c r="W219" s="292">
        <v>2.5064706999999999</v>
      </c>
      <c r="X219" s="292">
        <v>2.5064706999999999</v>
      </c>
      <c r="Y219" s="292">
        <v>2.5064706999999999</v>
      </c>
      <c r="Z219" s="292">
        <v>2.5064706999999999</v>
      </c>
      <c r="AA219" s="292">
        <v>2.5064706999999999</v>
      </c>
      <c r="AB219" s="292">
        <v>2.5064706999999999</v>
      </c>
      <c r="AC219" s="292">
        <v>2.5064706999999999</v>
      </c>
      <c r="AD219" s="292">
        <v>2.5064706999999999</v>
      </c>
      <c r="AE219" s="292">
        <v>2.5064706999999999</v>
      </c>
      <c r="AF219" s="292">
        <v>2.5064706999999999</v>
      </c>
      <c r="AG219" s="292">
        <v>2.5064706999999999</v>
      </c>
      <c r="AH219" s="292">
        <v>2.5064706999999999</v>
      </c>
      <c r="AI219" s="292">
        <v>2.5064706999999999</v>
      </c>
      <c r="AJ219" s="292">
        <v>2.5064706999999999</v>
      </c>
      <c r="AK219" s="292">
        <v>2.5064706999999999</v>
      </c>
      <c r="AL219" s="292">
        <v>2.5064706999999999</v>
      </c>
      <c r="AM219" s="406"/>
      <c r="AN219" s="411"/>
      <c r="AO219" s="411">
        <v>0.3</v>
      </c>
      <c r="AP219" s="411">
        <v>0.7</v>
      </c>
      <c r="AQ219" s="411"/>
      <c r="AR219" s="411"/>
      <c r="AS219" s="411"/>
      <c r="AT219" s="411"/>
      <c r="AU219" s="411"/>
      <c r="AV219" s="411"/>
      <c r="AW219" s="411"/>
      <c r="AX219" s="411"/>
      <c r="AY219" s="411"/>
      <c r="AZ219" s="411"/>
      <c r="BA219" s="293">
        <f>SUM(AM219:AZ219)</f>
        <v>1</v>
      </c>
    </row>
    <row r="220" spans="1:53" ht="15"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0.3</v>
      </c>
      <c r="AP220" s="407">
        <f t="shared" si="72"/>
        <v>0.7</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outlineLevel="1">
      <c r="A225" s="498">
        <v>22</v>
      </c>
      <c r="B225" s="312" t="s">
        <v>9</v>
      </c>
      <c r="C225" s="288" t="s">
        <v>25</v>
      </c>
      <c r="D225" s="292">
        <v>88449</v>
      </c>
      <c r="E225" s="292"/>
      <c r="F225" s="292"/>
      <c r="G225" s="292"/>
      <c r="H225" s="292"/>
      <c r="I225" s="292"/>
      <c r="J225" s="292"/>
      <c r="K225" s="292"/>
      <c r="L225" s="292"/>
      <c r="M225" s="292"/>
      <c r="N225" s="292"/>
      <c r="O225" s="292"/>
      <c r="P225" s="292"/>
      <c r="Q225" s="292"/>
      <c r="R225" s="292"/>
      <c r="S225" s="292"/>
      <c r="T225" s="292"/>
      <c r="U225" s="288"/>
      <c r="V225" s="292">
        <v>3670</v>
      </c>
      <c r="W225" s="292"/>
      <c r="X225" s="292"/>
      <c r="Y225" s="292"/>
      <c r="Z225" s="292"/>
      <c r="AA225" s="292"/>
      <c r="AB225" s="292"/>
      <c r="AC225" s="292"/>
      <c r="AD225" s="292"/>
      <c r="AE225" s="292"/>
      <c r="AF225" s="292"/>
      <c r="AG225" s="292"/>
      <c r="AH225" s="292"/>
      <c r="AI225" s="292"/>
      <c r="AJ225" s="292"/>
      <c r="AK225" s="292"/>
      <c r="AL225" s="292"/>
      <c r="AM225" s="406"/>
      <c r="AN225" s="411"/>
      <c r="AO225" s="411">
        <v>0.25</v>
      </c>
      <c r="AP225" s="411">
        <v>0.75</v>
      </c>
      <c r="AQ225" s="411"/>
      <c r="AR225" s="411"/>
      <c r="AS225" s="411"/>
      <c r="AT225" s="411"/>
      <c r="AU225" s="411"/>
      <c r="AV225" s="411"/>
      <c r="AW225" s="411"/>
      <c r="AX225" s="411"/>
      <c r="AY225" s="411"/>
      <c r="AZ225" s="411"/>
      <c r="BA225" s="293">
        <f>SUM(AM225:AZ225)</f>
        <v>1</v>
      </c>
    </row>
    <row r="226" spans="1:53" ht="15"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0.25</v>
      </c>
      <c r="AP226" s="407">
        <f t="shared" si="74"/>
        <v>0.75</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outlineLevel="1">
      <c r="A229" s="498">
        <v>23</v>
      </c>
      <c r="B229" s="312" t="s">
        <v>14</v>
      </c>
      <c r="C229" s="288" t="s">
        <v>25</v>
      </c>
      <c r="D229" s="292">
        <v>261837</v>
      </c>
      <c r="E229" s="292">
        <v>261836.6716</v>
      </c>
      <c r="F229" s="292">
        <v>261836.6716</v>
      </c>
      <c r="G229" s="292">
        <v>236272.67180000001</v>
      </c>
      <c r="H229" s="292">
        <v>235658.67180000001</v>
      </c>
      <c r="I229" s="292">
        <v>235658.67180000001</v>
      </c>
      <c r="J229" s="292">
        <v>228576.21179999999</v>
      </c>
      <c r="K229" s="292">
        <v>227169.79370000001</v>
      </c>
      <c r="L229" s="292">
        <v>109775.79369999999</v>
      </c>
      <c r="M229" s="292">
        <v>109118.79369999999</v>
      </c>
      <c r="N229" s="292">
        <v>104419.57369999999</v>
      </c>
      <c r="O229" s="292">
        <v>104419.57369999999</v>
      </c>
      <c r="P229" s="292">
        <v>99283.457599999994</v>
      </c>
      <c r="Q229" s="292">
        <v>99283.457599999994</v>
      </c>
      <c r="R229" s="292">
        <v>64858.457600000002</v>
      </c>
      <c r="S229" s="292">
        <v>64022.457600000002</v>
      </c>
      <c r="T229" s="292">
        <v>64022.457999999999</v>
      </c>
      <c r="U229" s="288"/>
      <c r="V229" s="292">
        <v>40</v>
      </c>
      <c r="W229" s="292">
        <v>38.281646000000002</v>
      </c>
      <c r="X229" s="292">
        <v>38.281646000000002</v>
      </c>
      <c r="Y229" s="292">
        <v>38.281646000000002</v>
      </c>
      <c r="Z229" s="292">
        <v>38.260658999999997</v>
      </c>
      <c r="AA229" s="292">
        <v>38.260658999999997</v>
      </c>
      <c r="AB229" s="292">
        <v>37.892752000000002</v>
      </c>
      <c r="AC229" s="292">
        <v>37.892752000000002</v>
      </c>
      <c r="AD229" s="292">
        <v>31.794568999999999</v>
      </c>
      <c r="AE229" s="292">
        <v>31.091097000000001</v>
      </c>
      <c r="AF229" s="292">
        <v>30.521239000000001</v>
      </c>
      <c r="AG229" s="292">
        <v>30.521239000000001</v>
      </c>
      <c r="AH229" s="292">
        <v>28.976382000000001</v>
      </c>
      <c r="AI229" s="292">
        <v>28.976382000000001</v>
      </c>
      <c r="AJ229" s="292">
        <v>24.579657000000001</v>
      </c>
      <c r="AK229" s="292">
        <v>24.478278</v>
      </c>
      <c r="AL229" s="292">
        <v>24.478278</v>
      </c>
      <c r="AM229" s="466">
        <v>1</v>
      </c>
      <c r="AN229" s="406"/>
      <c r="AO229" s="406"/>
      <c r="AP229" s="406"/>
      <c r="AQ229" s="406"/>
      <c r="AR229" s="406"/>
      <c r="AS229" s="406"/>
      <c r="AT229" s="406"/>
      <c r="AU229" s="406"/>
      <c r="AV229" s="406"/>
      <c r="AW229" s="406"/>
      <c r="AX229" s="406"/>
      <c r="AY229" s="406"/>
      <c r="AZ229" s="406"/>
      <c r="BA229" s="293">
        <f>SUM(AM229:AZ229)</f>
        <v>1</v>
      </c>
    </row>
    <row r="230" spans="1:53" ht="15" outlineLevel="1">
      <c r="B230" s="291" t="s">
        <v>243</v>
      </c>
      <c r="C230" s="288" t="s">
        <v>163</v>
      </c>
      <c r="D230" s="292">
        <v>47874</v>
      </c>
      <c r="E230" s="292">
        <v>47873.52</v>
      </c>
      <c r="F230" s="292">
        <v>47411.519999999997</v>
      </c>
      <c r="G230" s="292">
        <v>47369.52</v>
      </c>
      <c r="H230" s="292">
        <v>44620.97</v>
      </c>
      <c r="I230" s="292">
        <v>41394.69</v>
      </c>
      <c r="J230" s="292">
        <v>40188.42</v>
      </c>
      <c r="K230" s="292">
        <v>38778.42</v>
      </c>
      <c r="L230" s="292">
        <v>38186.42</v>
      </c>
      <c r="M230" s="292">
        <v>22659.52</v>
      </c>
      <c r="N230" s="292">
        <v>22659.52</v>
      </c>
      <c r="O230" s="292">
        <v>22579.52</v>
      </c>
      <c r="P230" s="292">
        <v>22579.52</v>
      </c>
      <c r="Q230" s="292">
        <v>21645.52</v>
      </c>
      <c r="R230" s="292">
        <v>21645.52</v>
      </c>
      <c r="S230" s="292">
        <v>12870.52</v>
      </c>
      <c r="T230" s="292">
        <v>12600.52</v>
      </c>
      <c r="U230" s="464"/>
      <c r="V230" s="292">
        <v>7</v>
      </c>
      <c r="W230" s="292">
        <v>7.1593090000000004</v>
      </c>
      <c r="X230" s="292">
        <v>7.1355839999999997</v>
      </c>
      <c r="Y230" s="292">
        <v>7.1334280000000003</v>
      </c>
      <c r="Z230" s="292">
        <v>6.9903009999999997</v>
      </c>
      <c r="AA230" s="292">
        <v>6.8233649999999999</v>
      </c>
      <c r="AB230" s="292">
        <v>6.7604290000000002</v>
      </c>
      <c r="AC230" s="292">
        <v>6.6869290000000001</v>
      </c>
      <c r="AD230" s="292">
        <v>6.6869290000000001</v>
      </c>
      <c r="AE230" s="292">
        <v>5.8774090000000001</v>
      </c>
      <c r="AF230" s="292">
        <v>5.8774090000000001</v>
      </c>
      <c r="AG230" s="292">
        <v>5.8677089999999996</v>
      </c>
      <c r="AH230" s="292">
        <v>5.8677089999999996</v>
      </c>
      <c r="AI230" s="292">
        <v>5.5866090000000002</v>
      </c>
      <c r="AJ230" s="292">
        <v>5.5866090000000002</v>
      </c>
      <c r="AK230" s="292">
        <v>4.5193089999999998</v>
      </c>
      <c r="AL230" s="292">
        <v>4.4866089999999996</v>
      </c>
      <c r="AM230" s="407">
        <f>AM229</f>
        <v>1</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outlineLevel="1">
      <c r="A232" s="499"/>
      <c r="B232" s="285" t="s">
        <v>485</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outlineLevel="1">
      <c r="A243" s="498">
        <v>27</v>
      </c>
      <c r="B243" s="318" t="s">
        <v>17</v>
      </c>
      <c r="C243" s="288" t="s">
        <v>25</v>
      </c>
      <c r="D243" s="292">
        <v>418130</v>
      </c>
      <c r="E243" s="292">
        <v>418129.97029999999</v>
      </c>
      <c r="F243" s="292">
        <v>418129.97029999999</v>
      </c>
      <c r="G243" s="292">
        <v>418129.97029999999</v>
      </c>
      <c r="H243" s="292">
        <v>418129.97029999999</v>
      </c>
      <c r="I243" s="292">
        <v>418129.97029999999</v>
      </c>
      <c r="J243" s="292">
        <v>418129.97029999999</v>
      </c>
      <c r="K243" s="292">
        <v>418129.97029999999</v>
      </c>
      <c r="L243" s="292">
        <v>418129.97029999999</v>
      </c>
      <c r="M243" s="292">
        <v>418129.97029999999</v>
      </c>
      <c r="N243" s="292">
        <v>418129.97029999999</v>
      </c>
      <c r="O243" s="292">
        <v>418129.97029999999</v>
      </c>
      <c r="P243" s="292">
        <v>0</v>
      </c>
      <c r="Q243" s="292">
        <v>0</v>
      </c>
      <c r="R243" s="292">
        <v>0</v>
      </c>
      <c r="S243" s="292">
        <v>0</v>
      </c>
      <c r="T243" s="292">
        <v>0</v>
      </c>
      <c r="U243" s="292">
        <v>12</v>
      </c>
      <c r="V243" s="292">
        <v>189</v>
      </c>
      <c r="W243" s="292">
        <v>189.02893</v>
      </c>
      <c r="X243" s="292">
        <v>189.02893</v>
      </c>
      <c r="Y243" s="292">
        <v>189.02893</v>
      </c>
      <c r="Z243" s="292">
        <v>189.02893</v>
      </c>
      <c r="AA243" s="292">
        <v>189.02893</v>
      </c>
      <c r="AB243" s="292">
        <v>189.02893</v>
      </c>
      <c r="AC243" s="292">
        <v>189.02893</v>
      </c>
      <c r="AD243" s="292">
        <v>189.02893</v>
      </c>
      <c r="AE243" s="292">
        <v>189.02893</v>
      </c>
      <c r="AF243" s="292">
        <v>189.02893</v>
      </c>
      <c r="AG243" s="292">
        <v>189.02893</v>
      </c>
      <c r="AH243" s="292">
        <v>0</v>
      </c>
      <c r="AI243" s="292">
        <v>0</v>
      </c>
      <c r="AJ243" s="292">
        <v>0</v>
      </c>
      <c r="AK243" s="292">
        <v>0</v>
      </c>
      <c r="AL243" s="292">
        <v>0</v>
      </c>
      <c r="AM243" s="422"/>
      <c r="AN243" s="411"/>
      <c r="AO243" s="411">
        <v>0.5</v>
      </c>
      <c r="AP243" s="411">
        <v>0.5</v>
      </c>
      <c r="AQ243" s="411"/>
      <c r="AR243" s="411"/>
      <c r="AS243" s="411"/>
      <c r="AT243" s="411"/>
      <c r="AU243" s="411"/>
      <c r="AV243" s="411"/>
      <c r="AW243" s="411"/>
      <c r="AX243" s="411"/>
      <c r="AY243" s="411"/>
      <c r="AZ243" s="411"/>
      <c r="BA243" s="293">
        <f>SUM(AM243:AZ243)</f>
        <v>1</v>
      </c>
    </row>
    <row r="244" spans="1:53" ht="15"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0.5</v>
      </c>
      <c r="AP244" s="407">
        <f t="shared" si="79"/>
        <v>0.5</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outlineLevel="1">
      <c r="A252" s="498">
        <v>30</v>
      </c>
      <c r="B252" s="321" t="s">
        <v>486</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outlineLevel="1">
      <c r="A255" s="498"/>
      <c r="B255" s="285" t="s">
        <v>487</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outlineLevel="1">
      <c r="A256" s="498">
        <v>31</v>
      </c>
      <c r="B256" s="321" t="s">
        <v>488</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outlineLevel="1">
      <c r="A259" s="498">
        <v>32</v>
      </c>
      <c r="B259" s="321" t="s">
        <v>489</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outlineLevel="1">
      <c r="A262" s="498">
        <v>33</v>
      </c>
      <c r="B262" s="321" t="s">
        <v>490</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 r="B265" s="324" t="s">
        <v>244</v>
      </c>
      <c r="C265" s="326"/>
      <c r="D265" s="326">
        <f>SUM(D160:D263)</f>
        <v>40078316</v>
      </c>
      <c r="E265" s="326"/>
      <c r="F265" s="326"/>
      <c r="G265" s="326"/>
      <c r="H265" s="326"/>
      <c r="I265" s="326"/>
      <c r="J265" s="326"/>
      <c r="K265" s="326"/>
      <c r="L265" s="326"/>
      <c r="M265" s="326"/>
      <c r="N265" s="326"/>
      <c r="O265" s="326"/>
      <c r="P265" s="326"/>
      <c r="Q265" s="326"/>
      <c r="R265" s="326"/>
      <c r="S265" s="326"/>
      <c r="T265" s="326"/>
      <c r="U265" s="326"/>
      <c r="V265" s="326">
        <f>SUM(V160:V263)</f>
        <v>15713</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3957481</v>
      </c>
      <c r="AN265" s="326">
        <f>IF(AN159="kWh",SUMPRODUCT(D160:D263,AN160:AN263))</f>
        <v>8786463.8300000019</v>
      </c>
      <c r="AO265" s="326">
        <f>IF(AO159="kW",SUMPRODUCT(U160:U263,V160:V263,AO160:AO263),SUMPRODUCT(D160:D263,AO160:AO263))</f>
        <v>45064.800000000003</v>
      </c>
      <c r="AP265" s="326">
        <f>IF(AP159="kW",SUMPRODUCT(U160:U263,V160:V263,AP160:AP263),SUMPRODUCT(D160:D263,AP160:AP263))</f>
        <v>20419.320000000003</v>
      </c>
      <c r="AQ265" s="326">
        <f>IF(AQ159="kW",SUMPRODUCT(U160:U263,V160:V263,AQ160:AQ263),SUMPRODUCT(D160:D263,AQ160:AQ263))</f>
        <v>1909.08</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3">
        <f>HLOOKUP(AM$20,'3.  Distribution Rates'!$C$122:$P$133,4,FALSE)</f>
        <v>0</v>
      </c>
      <c r="AN268" s="823">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3947406.3050820003</v>
      </c>
      <c r="AN275" s="288">
        <f>SUMPRODUCT($E$160:$E$263,AN160:AN263)</f>
        <v>8772918.8482570015</v>
      </c>
      <c r="AO275" s="288">
        <f>IF(AO159="kW",SUMPRODUCT(U160:U263,W160:W263,AO160:AO263),SUMPRODUCT(E160:E263,AO160:AO263))</f>
        <v>44813.77604581201</v>
      </c>
      <c r="AP275" s="288">
        <f>IF(AP159="kW",SUMPRODUCT(U160:U263,W160:W263,AP160:AP263),SUMPRODUCT(E160:E263,AP160:AP263))</f>
        <v>20307.314334840001</v>
      </c>
      <c r="AQ275" s="288">
        <f>IF(AQ159="kW",SUMPRODUCT(U160:U263,W160:W263,AQ160:AQ263),SUMPRODUCT(E160:E263,AQ160:AQ263))</f>
        <v>1897.9850739600001</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3946944.3050820003</v>
      </c>
      <c r="AN276" s="288">
        <f>SUMPRODUCT($F$160:$F$263,AN160:AN263)</f>
        <v>8553853.4234570004</v>
      </c>
      <c r="AO276" s="288">
        <f>IF(AO159="kW",SUMPRODUCT(U160:U263,X160:X263,AO160:AO263),SUMPRODUCT(F160:F263,AO160:AO263))</f>
        <v>44387.660079492009</v>
      </c>
      <c r="AP276" s="288">
        <f>IF(AP159="kW",SUMPRODUCT(U160:U263,X160:X263,AP160:AP263),SUMPRODUCT(F160:F263,AP160:AP263))</f>
        <v>20132.994166799999</v>
      </c>
      <c r="AQ276" s="288">
        <f>IF(AQ159="kW",SUMPRODUCT(U160:U263,X160:X263,AQ160:AQ263),SUMPRODUCT(F160:F263, AQ160:AQ263))</f>
        <v>1878.6161663999999</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3920242.088672</v>
      </c>
      <c r="AN277" s="288">
        <f>SUMPRODUCT($G$160:$G$263,AN160:AN263)</f>
        <v>7646634.5535169998</v>
      </c>
      <c r="AO277" s="288">
        <f>IF(AO159="kW",SUMPRODUCT(U160:U263,Y160:Y263,AO160:AO263),SUMPRODUCT(G160:G263,AO160:AO263))</f>
        <v>43645.252830612008</v>
      </c>
      <c r="AP277" s="288">
        <f>IF(AP159="kW",SUMPRODUCT(U160:U263,Y160:Y263,AP160:AP263),SUMPRODUCT(G160:G263,AP160:AP263))</f>
        <v>19829.282110439999</v>
      </c>
      <c r="AQ277" s="288">
        <f>IF(AQ159="kW",SUMPRODUCT(U160:U263,Y160:Y263,AQ160:AQ263),SUMPRODUCT(G160:G263, AQ160:AQ263))</f>
        <v>1844.8703823599999</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3626610.6721820002</v>
      </c>
      <c r="AN278" s="288">
        <f>SUMPRODUCT($H$160:$H$263,AN160:AN263)</f>
        <v>7560084.7623600001</v>
      </c>
      <c r="AO278" s="288">
        <f>IF(AO159="kW",SUMPRODUCT(U160:U263,Z160:Z263,AO160:AO263),SUMPRODUCT(H160:H263,AO160:AO263))</f>
        <v>41730.345286440002</v>
      </c>
      <c r="AP278" s="288">
        <f>IF(AP159="kW",SUMPRODUCT(U160:U263,Z160:Z263,AP160:AP263),SUMPRODUCT(H160:H263,AP160:AP263))</f>
        <v>18917.42137512</v>
      </c>
      <c r="AQ278" s="288">
        <f>IF(AQ159="kW",SUMPRODUCT(U160:U263,Z160:Z263,AQ160:AQ263),SUMPRODUCT(H160:H263, AQ160:AQ263))</f>
        <v>1844.8703823599999</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3170242.9276820002</v>
      </c>
      <c r="AN279" s="288">
        <f>SUMPRODUCT($I$160:$I$263,AN160:AN263)</f>
        <v>4428570.1782770008</v>
      </c>
      <c r="AO279" s="288">
        <f>IF(AO159="kW",SUMPRODUCT(U160:U263,AA160:AA263,AO160:AO263),SUMPRODUCT(I160:I263,AO160:AO263))</f>
        <v>39058.532581560008</v>
      </c>
      <c r="AP279" s="288">
        <f>IF(AP159="kW",SUMPRODUCT(U160:U263,AA160:AA263,AP160:AP263),SUMPRODUCT(I160:I263,AP160:AP263))</f>
        <v>17824.407086760002</v>
      </c>
      <c r="AQ279" s="288">
        <f>IF(AQ159="kW",SUMPRODUCT(U160:U263,AA160:AA263,AQ160:AQ263),SUMPRODUCT(I160:I263, AQ160:AQ263))</f>
        <v>1723.42435032</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2888985.7989420001</v>
      </c>
      <c r="AN280" s="288">
        <f>SUMPRODUCT($J$160:$J$263,AN160:AN263)</f>
        <v>4349638.7620770009</v>
      </c>
      <c r="AO280" s="288">
        <f>IF(AO159="kW",SUMPRODUCT(U160:U263,AB160:AB263,AO160:AO263),SUMPRODUCT(J160:J263,AO160:AO263))</f>
        <v>38243.409365400003</v>
      </c>
      <c r="AP280" s="288">
        <f>IF(AP159="kW",SUMPRODUCT(U160:U263,AB160:AB263,AP160:AP263),SUMPRODUCT(J160:J263,AP160:AP263))</f>
        <v>17490.947589240001</v>
      </c>
      <c r="AQ280" s="288">
        <f>IF(AQ159="kW",SUMPRODUCT(U160:U263,AB160:AB263,AQ160:AQ263),SUMPRODUCT(J160:J263, AQ160:AQ263))</f>
        <v>1686.3732950399999</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2884938.9721519998</v>
      </c>
      <c r="AN281" s="288">
        <f>SUMPRODUCT($K$160:$K$263,AN160:AN263)</f>
        <v>4341693.6065770006</v>
      </c>
      <c r="AO281" s="288">
        <f>IF(AO159="kW",SUMPRODUCT(U160:U263,AC160:AC263,AO160:AO263),SUMPRODUCT(K160:K263,AO160:AO263))</f>
        <v>38243.409365400003</v>
      </c>
      <c r="AP281" s="288">
        <f>IF(AP159="kW",SUMPRODUCT(U160:U263,AC160:AC263,AP160:AP263),SUMPRODUCT(K160:K263,AP160:AP263))</f>
        <v>17490.947589240001</v>
      </c>
      <c r="AQ281" s="288">
        <f>IF(AQ159="kW",SUMPRODUCT(U160:U263,AC160:AC263,AQ160:AQ263),SUMPRODUCT(K160:K263, AQ160:AQ263))</f>
        <v>1686.3732950399999</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2766952.9721519998</v>
      </c>
      <c r="AN282" s="288">
        <f>SUMPRODUCT($L$160:$L$263,AN160:AN263)</f>
        <v>4143673.134577</v>
      </c>
      <c r="AO282" s="288">
        <f>IF(AO159="kW",SUMPRODUCT($U$160:$U$263,$AD$160:$AD$263,AO160:AO263),SUMPRODUCT($L$160:$L$263,AO160:AO263))</f>
        <v>34960.178830199999</v>
      </c>
      <c r="AP282" s="288">
        <f t="shared" ref="AP282:AZ282" si="92">IF(AP159="kW",SUMPRODUCT($U$160:$U$263,$AD$160:$AD$263,AP160:AP263),SUMPRODUCT($L$160:$L$263,AP160:AP263))</f>
        <v>16147.807824840002</v>
      </c>
      <c r="AQ282" s="288">
        <f t="shared" si="92"/>
        <v>1537.13554344</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908</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2493305.4601519997</v>
      </c>
      <c r="AN283" s="288">
        <f>SUMPRODUCT($M$160:$M$263,AN160:AN263)</f>
        <v>3151911.531277</v>
      </c>
      <c r="AO283" s="288">
        <f>IF(AO159="kW",SUMPRODUCT($U$160:$U$263,$AE$160:$AE$263,AO160:AO263),SUMPRODUCT($M$160:$M$263,AO160:AO263))</f>
        <v>24323.02310364</v>
      </c>
      <c r="AP283" s="288">
        <f t="shared" ref="AP283:AZ283" si="93">IF(AP159="kW",SUMPRODUCT($U$160:$U$263,$AE$160:$AE$263,AP160:AP263),SUMPRODUCT($M$160:$M$263,AP160:AP263))</f>
        <v>11796.244118520002</v>
      </c>
      <c r="AQ283" s="288">
        <f t="shared" si="93"/>
        <v>1053.6284649600002</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909</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2398865.5039109997</v>
      </c>
      <c r="AN284" s="288">
        <f>SUMPRODUCT($N$160:$N$263,AN160:AN263)</f>
        <v>2868622.3906769999</v>
      </c>
      <c r="AO284" s="288">
        <f>IF(AO159="kW",SUMPRODUCT($U$160:$U$263,$AF$160:$AF$263,AO160:AO263),SUMPRODUCT($N$160:$N$263,AO160:AO263))</f>
        <v>23364.42282276</v>
      </c>
      <c r="AP284" s="288">
        <f t="shared" ref="AP284:AZ284" si="94">IF(AP159="kW",SUMPRODUCT($U$160:$U$263,$AF$160:$AF$263,AP160:AP263),SUMPRODUCT($N$160:$N$263,AP160:AP263))</f>
        <v>11404.089458160001</v>
      </c>
      <c r="AQ284" s="288">
        <f t="shared" si="94"/>
        <v>1010.0557249199999</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910</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2391855.5059699998</v>
      </c>
      <c r="AN285" s="288">
        <f>SUMPRODUCT($O$160:$O$263,AN160:AN263)</f>
        <v>2847658.887077</v>
      </c>
      <c r="AO285" s="288">
        <f>IF(AO159="kW",SUMPRODUCT($U$160:$U$263,$AG$160:$AG$263,AO160:AO263),SUMPRODUCT($O$160:$O$263,AO160:AO263))</f>
        <v>23209.21838436</v>
      </c>
      <c r="AP285" s="288">
        <f t="shared" ref="AP285:AZ285" si="95">IF(AP159="kW",SUMPRODUCT($U$160:$U$263,$AG$160:$AG$263,AP160:AP263),SUMPRODUCT($O$160:$O$263,AP160:AP263))</f>
        <v>11340.596733360002</v>
      </c>
      <c r="AQ285" s="288">
        <f t="shared" si="95"/>
        <v>1003.0009777199999</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911</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2386719.3898699996</v>
      </c>
      <c r="AN286" s="288">
        <f>SUMPRODUCT($P$160:$P$263,AN160:AN263)</f>
        <v>804019.75116999994</v>
      </c>
      <c r="AO286" s="288">
        <f>IF(AO159="kW",SUMPRODUCT($U$160:$U$263,$AH$160:$AH$263,AO160:AO263),SUMPRODUCT($P$160:$P$263,AO160:AO263))</f>
        <v>8363.9324487600024</v>
      </c>
      <c r="AP286" s="288">
        <f t="shared" ref="AP286:AZ286" si="96">IF(AP159="kW",SUMPRODUCT($U$160:$U$263,$AH$160:$AH$263,AP160:AP263),SUMPRODUCT($P$160:$P$263,AP160:AP263))</f>
        <v>4597.3317351600008</v>
      </c>
      <c r="AQ286" s="288">
        <f t="shared" si="96"/>
        <v>379.76859792000005</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912</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2371978.1812669998</v>
      </c>
      <c r="AN287" s="288">
        <f>SUMPRODUCT($Q$160:$Q263,AN160:AN263)</f>
        <v>723990.11642000009</v>
      </c>
      <c r="AO287" s="288">
        <f>IF(AO159="kW",SUMPRODUCT($U$160:$U$263,$AI$160:$AI$263,AO160:AO263),SUMPRODUCT($Q$160:$Q$263,AO160:AO263))</f>
        <v>6868.7489444399998</v>
      </c>
      <c r="AP287" s="288">
        <f t="shared" ref="AP287:AZ287" si="97">IF(AP159="kW",SUMPRODUCT($U$160:$U$263,$AI$160:$AI$263,AP160:AP263),SUMPRODUCT($Q$160:$Q$263,AP160:AP263))</f>
        <v>3985.66575612</v>
      </c>
      <c r="AQ287" s="288">
        <f t="shared" si="97"/>
        <v>311.80571135999998</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913</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2337553.1812669998</v>
      </c>
      <c r="AN288" s="288">
        <f>SUMPRODUCT($R$160:$R$263,AN160:AN263)</f>
        <v>723990.11642000009</v>
      </c>
      <c r="AO288" s="288">
        <f>IF(AO159="kW",SUMPRODUCT($U$160:$U$263,$AJ$160:$AJ$263,AO160:AO263),SUMPRODUCT($R$160:$R$263,AO160:AO263))</f>
        <v>6868.7489444399998</v>
      </c>
      <c r="AP288" s="288">
        <f t="shared" ref="AP288:AZ288" si="98">IF(AP159="kW",SUMPRODUCT($U$160:$U$263,$AJ$160:$AJ$263,AP160:AP263),SUMPRODUCT($R$160:$R$263,AP160:AP263))</f>
        <v>3985.66575612</v>
      </c>
      <c r="AQ288" s="288">
        <f t="shared" si="98"/>
        <v>311.80571135999998</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914</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2325405.282534</v>
      </c>
      <c r="AN289" s="323">
        <f>SUMPRODUCT($S$160:$S$263,AN160:AN263)</f>
        <v>258894.46679199999</v>
      </c>
      <c r="AO289" s="323">
        <f>IF(AO159="kW",SUMPRODUCT($U$160:$U$263,$AK$160:$AK$263,AO160:AO263),SUMPRODUCT($S$160:$S$263,AO160:AO263))</f>
        <v>2702.8819823039998</v>
      </c>
      <c r="AP289" s="323">
        <f t="shared" ref="AP289:AZ289" si="99">IF(AP159="kW",SUMPRODUCT($U$160:$U$263,$AK$160:$AK$263,AP160:AP263),SUMPRODUCT($S$160:$S$263,AP160:AP263))</f>
        <v>1123.0874534279999</v>
      </c>
      <c r="AQ289" s="323">
        <f t="shared" si="99"/>
        <v>122.448122172</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588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523</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35" t="s">
        <v>211</v>
      </c>
      <c r="C293" s="937" t="s">
        <v>33</v>
      </c>
      <c r="D293" s="281" t="s">
        <v>421</v>
      </c>
      <c r="E293" s="946" t="s">
        <v>209</v>
      </c>
      <c r="F293" s="947"/>
      <c r="G293" s="947"/>
      <c r="H293" s="947"/>
      <c r="I293" s="947"/>
      <c r="J293" s="947"/>
      <c r="K293" s="947"/>
      <c r="L293" s="947"/>
      <c r="M293" s="947"/>
      <c r="N293" s="947"/>
      <c r="O293" s="947"/>
      <c r="P293" s="947"/>
      <c r="Q293" s="947"/>
      <c r="R293" s="947"/>
      <c r="S293" s="947"/>
      <c r="T293" s="948"/>
      <c r="U293" s="944" t="s">
        <v>213</v>
      </c>
      <c r="V293" s="281" t="s">
        <v>422</v>
      </c>
      <c r="W293" s="941" t="s">
        <v>212</v>
      </c>
      <c r="X293" s="942"/>
      <c r="Y293" s="942"/>
      <c r="Z293" s="942"/>
      <c r="AA293" s="942"/>
      <c r="AB293" s="942"/>
      <c r="AC293" s="942"/>
      <c r="AD293" s="942"/>
      <c r="AE293" s="942"/>
      <c r="AF293" s="942"/>
      <c r="AG293" s="942"/>
      <c r="AH293" s="942"/>
      <c r="AI293" s="942"/>
      <c r="AJ293" s="942"/>
      <c r="AK293" s="942"/>
      <c r="AL293" s="949"/>
      <c r="AM293" s="941" t="s">
        <v>242</v>
      </c>
      <c r="AN293" s="942"/>
      <c r="AO293" s="942"/>
      <c r="AP293" s="942"/>
      <c r="AQ293" s="942"/>
      <c r="AR293" s="942"/>
      <c r="AS293" s="942"/>
      <c r="AT293" s="942"/>
      <c r="AU293" s="942"/>
      <c r="AV293" s="942"/>
      <c r="AW293" s="942"/>
      <c r="AX293" s="942"/>
      <c r="AY293" s="942"/>
      <c r="AZ293" s="942"/>
      <c r="BA293" s="943"/>
    </row>
    <row r="294" spans="1:53" ht="60.75" customHeight="1">
      <c r="B294" s="936"/>
      <c r="C294" s="938"/>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45"/>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50-499 kW</v>
      </c>
      <c r="AP294" s="282" t="str">
        <f>'1.  LRAMVA Summary'!G53</f>
        <v>GS 500-4999 kW</v>
      </c>
      <c r="AQ294" s="282" t="str">
        <f>'1.  LRAMVA Summary'!H53</f>
        <v>Large Use</v>
      </c>
      <c r="AR294" s="282" t="str">
        <f>'1.  LRAMVA Summary'!I53</f>
        <v>Street Lighting</v>
      </c>
      <c r="AS294" s="282" t="str">
        <f>'1.  LRAMVA Summary'!J53</f>
        <v>Unmetered Scattered Load</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kWh</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outlineLevel="1">
      <c r="A296" s="498">
        <v>1</v>
      </c>
      <c r="B296" s="291" t="s">
        <v>1</v>
      </c>
      <c r="C296" s="288" t="s">
        <v>25</v>
      </c>
      <c r="D296" s="292">
        <v>247739</v>
      </c>
      <c r="E296" s="292">
        <v>247738.89801600002</v>
      </c>
      <c r="F296" s="292">
        <v>247738.89801600002</v>
      </c>
      <c r="G296" s="292">
        <v>247431.26501600002</v>
      </c>
      <c r="H296" s="292">
        <v>144651.47076600001</v>
      </c>
      <c r="I296" s="292">
        <v>0</v>
      </c>
      <c r="J296" s="292">
        <v>0</v>
      </c>
      <c r="K296" s="292">
        <v>0</v>
      </c>
      <c r="L296" s="292">
        <v>0</v>
      </c>
      <c r="M296" s="292">
        <v>0</v>
      </c>
      <c r="N296" s="292">
        <v>0</v>
      </c>
      <c r="O296" s="292">
        <v>0</v>
      </c>
      <c r="P296" s="292">
        <v>0</v>
      </c>
      <c r="Q296" s="292">
        <v>0</v>
      </c>
      <c r="R296" s="292">
        <v>0</v>
      </c>
      <c r="S296" s="292">
        <v>0</v>
      </c>
      <c r="T296" s="292">
        <v>0</v>
      </c>
      <c r="U296" s="288"/>
      <c r="V296" s="292">
        <v>37</v>
      </c>
      <c r="W296" s="292">
        <v>36.899899570000002</v>
      </c>
      <c r="X296" s="292">
        <v>36.899899570000002</v>
      </c>
      <c r="Y296" s="292">
        <v>36.585547570000003</v>
      </c>
      <c r="Z296" s="292">
        <v>21.259253099999999</v>
      </c>
      <c r="AA296" s="292">
        <v>0</v>
      </c>
      <c r="AB296" s="292">
        <v>0</v>
      </c>
      <c r="AC296" s="292">
        <v>0</v>
      </c>
      <c r="AD296" s="292">
        <v>0</v>
      </c>
      <c r="AE296" s="292">
        <v>0</v>
      </c>
      <c r="AF296" s="292">
        <v>0</v>
      </c>
      <c r="AG296" s="292">
        <v>0</v>
      </c>
      <c r="AH296" s="292">
        <v>0</v>
      </c>
      <c r="AI296" s="292">
        <v>0</v>
      </c>
      <c r="AJ296" s="292">
        <v>0</v>
      </c>
      <c r="AK296" s="292">
        <v>0</v>
      </c>
      <c r="AL296" s="292">
        <v>0</v>
      </c>
      <c r="AM296" s="406">
        <v>1</v>
      </c>
      <c r="AN296" s="406"/>
      <c r="AO296" s="406"/>
      <c r="AP296" s="406"/>
      <c r="AQ296" s="406"/>
      <c r="AR296" s="406"/>
      <c r="AS296" s="406"/>
      <c r="AT296" s="406"/>
      <c r="AU296" s="406"/>
      <c r="AV296" s="406"/>
      <c r="AW296" s="406"/>
      <c r="AX296" s="406"/>
      <c r="AY296" s="406"/>
      <c r="AZ296" s="406"/>
      <c r="BA296" s="293">
        <f>SUM(AM296:AZ296)</f>
        <v>1</v>
      </c>
    </row>
    <row r="297" spans="1:53" ht="15"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1</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outlineLevel="1">
      <c r="A299" s="498">
        <v>2</v>
      </c>
      <c r="B299" s="291" t="s">
        <v>2</v>
      </c>
      <c r="C299" s="288" t="s">
        <v>25</v>
      </c>
      <c r="D299" s="292">
        <v>32880</v>
      </c>
      <c r="E299" s="292">
        <v>32880.149100000002</v>
      </c>
      <c r="F299" s="292">
        <v>32880.149100000002</v>
      </c>
      <c r="G299" s="292">
        <v>32880.149100000002</v>
      </c>
      <c r="H299" s="292">
        <v>0</v>
      </c>
      <c r="I299" s="292">
        <v>0</v>
      </c>
      <c r="J299" s="292">
        <v>0</v>
      </c>
      <c r="K299" s="292">
        <v>0</v>
      </c>
      <c r="L299" s="292">
        <v>0</v>
      </c>
      <c r="M299" s="292">
        <v>0</v>
      </c>
      <c r="N299" s="292">
        <v>0</v>
      </c>
      <c r="O299" s="292">
        <v>0</v>
      </c>
      <c r="P299" s="292">
        <v>0</v>
      </c>
      <c r="Q299" s="292">
        <v>0</v>
      </c>
      <c r="R299" s="292">
        <v>0</v>
      </c>
      <c r="S299" s="292">
        <v>0</v>
      </c>
      <c r="T299" s="292">
        <v>0</v>
      </c>
      <c r="U299" s="288"/>
      <c r="V299" s="292">
        <v>18</v>
      </c>
      <c r="W299" s="292">
        <v>18.440274800000001</v>
      </c>
      <c r="X299" s="292">
        <v>18.440274800000001</v>
      </c>
      <c r="Y299" s="292">
        <v>18.440274800000001</v>
      </c>
      <c r="Z299" s="292">
        <v>0</v>
      </c>
      <c r="AA299" s="292">
        <v>0</v>
      </c>
      <c r="AB299" s="292">
        <v>0</v>
      </c>
      <c r="AC299" s="292">
        <v>0</v>
      </c>
      <c r="AD299" s="292">
        <v>0</v>
      </c>
      <c r="AE299" s="292">
        <v>0</v>
      </c>
      <c r="AF299" s="292">
        <v>0</v>
      </c>
      <c r="AG299" s="292">
        <v>0</v>
      </c>
      <c r="AH299" s="292">
        <v>0</v>
      </c>
      <c r="AI299" s="292">
        <v>0</v>
      </c>
      <c r="AJ299" s="292">
        <v>0</v>
      </c>
      <c r="AK299" s="292">
        <v>0</v>
      </c>
      <c r="AL299" s="292">
        <v>0</v>
      </c>
      <c r="AM299" s="406">
        <v>1</v>
      </c>
      <c r="AN299" s="406"/>
      <c r="AO299" s="406"/>
      <c r="AP299" s="406"/>
      <c r="AQ299" s="406"/>
      <c r="AR299" s="406"/>
      <c r="AS299" s="406"/>
      <c r="AT299" s="406"/>
      <c r="AU299" s="406"/>
      <c r="AV299" s="406"/>
      <c r="AW299" s="406"/>
      <c r="AX299" s="406"/>
      <c r="AY299" s="406"/>
      <c r="AZ299" s="406"/>
      <c r="BA299" s="293">
        <f>SUM(AM299:AZ299)</f>
        <v>1</v>
      </c>
    </row>
    <row r="300" spans="1:53" ht="15"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1</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outlineLevel="1">
      <c r="A302" s="498">
        <v>3</v>
      </c>
      <c r="B302" s="291" t="s">
        <v>3</v>
      </c>
      <c r="C302" s="288" t="s">
        <v>25</v>
      </c>
      <c r="D302" s="292">
        <v>2205223</v>
      </c>
      <c r="E302" s="292">
        <v>2205222.64</v>
      </c>
      <c r="F302" s="292">
        <v>2205222.64</v>
      </c>
      <c r="G302" s="292">
        <v>2205222.64</v>
      </c>
      <c r="H302" s="292">
        <v>2205222.64</v>
      </c>
      <c r="I302" s="292">
        <v>2205222.64</v>
      </c>
      <c r="J302" s="292">
        <v>2205222.64</v>
      </c>
      <c r="K302" s="292">
        <v>2205222.64</v>
      </c>
      <c r="L302" s="292">
        <v>2205222.64</v>
      </c>
      <c r="M302" s="292">
        <v>2205222.64</v>
      </c>
      <c r="N302" s="292">
        <v>2205222.64</v>
      </c>
      <c r="O302" s="292">
        <v>2205222.64</v>
      </c>
      <c r="P302" s="292">
        <v>2205222.64</v>
      </c>
      <c r="Q302" s="292">
        <v>2205222.64</v>
      </c>
      <c r="R302" s="292">
        <v>2205222.64</v>
      </c>
      <c r="S302" s="292">
        <v>2205222.64</v>
      </c>
      <c r="T302" s="292">
        <v>2205222.64</v>
      </c>
      <c r="U302" s="288"/>
      <c r="V302" s="292">
        <v>1289</v>
      </c>
      <c r="W302" s="292">
        <v>1288.8594800000001</v>
      </c>
      <c r="X302" s="292">
        <v>1288.8594800000001</v>
      </c>
      <c r="Y302" s="292">
        <v>1288.8594800000001</v>
      </c>
      <c r="Z302" s="292">
        <v>1288.8594800000001</v>
      </c>
      <c r="AA302" s="292">
        <v>1288.8594800000001</v>
      </c>
      <c r="AB302" s="292">
        <v>1288.8594800000001</v>
      </c>
      <c r="AC302" s="292">
        <v>1288.8594800000001</v>
      </c>
      <c r="AD302" s="292">
        <v>1288.8594800000001</v>
      </c>
      <c r="AE302" s="292">
        <v>1288.8594800000001</v>
      </c>
      <c r="AF302" s="292">
        <v>1288.8594800000001</v>
      </c>
      <c r="AG302" s="292">
        <v>1288.8594800000001</v>
      </c>
      <c r="AH302" s="292">
        <v>1288.8594800000001</v>
      </c>
      <c r="AI302" s="292">
        <v>1288.8594800000001</v>
      </c>
      <c r="AJ302" s="292">
        <v>1288.8594800000001</v>
      </c>
      <c r="AK302" s="292">
        <v>1288.8594800000001</v>
      </c>
      <c r="AL302" s="292">
        <v>1288.8594800000001</v>
      </c>
      <c r="AM302" s="406">
        <v>1</v>
      </c>
      <c r="AN302" s="406"/>
      <c r="AO302" s="406"/>
      <c r="AP302" s="406"/>
      <c r="AQ302" s="406"/>
      <c r="AR302" s="406"/>
      <c r="AS302" s="406"/>
      <c r="AT302" s="406"/>
      <c r="AU302" s="406"/>
      <c r="AV302" s="406"/>
      <c r="AW302" s="406"/>
      <c r="AX302" s="406"/>
      <c r="AY302" s="406"/>
      <c r="AZ302" s="406"/>
      <c r="BA302" s="293">
        <f>SUM(AM302:AZ302)</f>
        <v>1</v>
      </c>
    </row>
    <row r="303" spans="1:53" ht="15" outlineLevel="1">
      <c r="B303" s="291" t="s">
        <v>248</v>
      </c>
      <c r="C303" s="288" t="s">
        <v>163</v>
      </c>
      <c r="D303" s="292">
        <v>120092</v>
      </c>
      <c r="E303" s="292">
        <v>120091.6</v>
      </c>
      <c r="F303" s="292">
        <v>120091.6</v>
      </c>
      <c r="G303" s="292">
        <v>120091.6</v>
      </c>
      <c r="H303" s="292">
        <v>120091.6</v>
      </c>
      <c r="I303" s="292">
        <v>120091.6</v>
      </c>
      <c r="J303" s="292">
        <v>120091.6</v>
      </c>
      <c r="K303" s="292">
        <v>120091.6</v>
      </c>
      <c r="L303" s="292">
        <v>120091.6</v>
      </c>
      <c r="M303" s="292">
        <v>120091.6</v>
      </c>
      <c r="N303" s="292">
        <v>120091.6</v>
      </c>
      <c r="O303" s="292">
        <v>120091.6</v>
      </c>
      <c r="P303" s="292">
        <v>120091.6</v>
      </c>
      <c r="Q303" s="292">
        <v>120091.6</v>
      </c>
      <c r="R303" s="292">
        <v>120091.6</v>
      </c>
      <c r="S303" s="292">
        <v>120091.6</v>
      </c>
      <c r="T303" s="292">
        <v>120091.6</v>
      </c>
      <c r="U303" s="464"/>
      <c r="V303" s="292">
        <v>68</v>
      </c>
      <c r="W303" s="292">
        <v>68.382990000000007</v>
      </c>
      <c r="X303" s="292">
        <v>68.382990000000007</v>
      </c>
      <c r="Y303" s="292">
        <v>68.382990000000007</v>
      </c>
      <c r="Z303" s="292">
        <v>68.382990000000007</v>
      </c>
      <c r="AA303" s="292">
        <v>68.382990000000007</v>
      </c>
      <c r="AB303" s="292">
        <v>68.382990000000007</v>
      </c>
      <c r="AC303" s="292">
        <v>68.382990000000007</v>
      </c>
      <c r="AD303" s="292">
        <v>68.382990000000007</v>
      </c>
      <c r="AE303" s="292">
        <v>68.382990000000007</v>
      </c>
      <c r="AF303" s="292">
        <v>68.382990000000007</v>
      </c>
      <c r="AG303" s="292">
        <v>68.382990000000007</v>
      </c>
      <c r="AH303" s="292">
        <v>68.382990000000007</v>
      </c>
      <c r="AI303" s="292">
        <v>68.382990000000007</v>
      </c>
      <c r="AJ303" s="292">
        <v>68.382990000000007</v>
      </c>
      <c r="AK303" s="292">
        <v>68.382990000000007</v>
      </c>
      <c r="AL303" s="292">
        <v>68.382990000000007</v>
      </c>
      <c r="AM303" s="407">
        <f>AM302</f>
        <v>1</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outlineLevel="1">
      <c r="A305" s="498">
        <v>4</v>
      </c>
      <c r="B305" s="291" t="s">
        <v>4</v>
      </c>
      <c r="C305" s="288" t="s">
        <v>25</v>
      </c>
      <c r="D305" s="292">
        <v>302637</v>
      </c>
      <c r="E305" s="292">
        <v>302636.79499999998</v>
      </c>
      <c r="F305" s="292">
        <v>290974.42</v>
      </c>
      <c r="G305" s="292">
        <v>246515.38</v>
      </c>
      <c r="H305" s="292">
        <v>246515.38</v>
      </c>
      <c r="I305" s="292">
        <v>246515.38</v>
      </c>
      <c r="J305" s="292">
        <v>246515.38</v>
      </c>
      <c r="K305" s="292">
        <v>246309.935</v>
      </c>
      <c r="L305" s="292">
        <v>179108.723</v>
      </c>
      <c r="M305" s="292">
        <v>179108.723</v>
      </c>
      <c r="N305" s="292">
        <v>162853.913</v>
      </c>
      <c r="O305" s="292">
        <v>160534.80100000001</v>
      </c>
      <c r="P305" s="292">
        <v>160534.80100000001</v>
      </c>
      <c r="Q305" s="292">
        <v>159874.867</v>
      </c>
      <c r="R305" s="292">
        <v>159874.867</v>
      </c>
      <c r="S305" s="292">
        <v>159739.55799999999</v>
      </c>
      <c r="T305" s="292">
        <v>154803.4</v>
      </c>
      <c r="U305" s="288"/>
      <c r="V305" s="292">
        <v>20</v>
      </c>
      <c r="W305" s="292">
        <v>20.283671900000002</v>
      </c>
      <c r="X305" s="292">
        <v>19.551539600000002</v>
      </c>
      <c r="Y305" s="292">
        <v>16.760521099999998</v>
      </c>
      <c r="Z305" s="292">
        <v>16.760521099999998</v>
      </c>
      <c r="AA305" s="292">
        <v>16.760521099999998</v>
      </c>
      <c r="AB305" s="292">
        <v>16.760521099999998</v>
      </c>
      <c r="AC305" s="292">
        <v>16.737068499999999</v>
      </c>
      <c r="AD305" s="292">
        <v>12.5183579</v>
      </c>
      <c r="AE305" s="292">
        <v>12.5183579</v>
      </c>
      <c r="AF305" s="292">
        <v>10.055569999999999</v>
      </c>
      <c r="AG305" s="292">
        <v>10.055288600000001</v>
      </c>
      <c r="AH305" s="292">
        <v>10.055288600000001</v>
      </c>
      <c r="AI305" s="292">
        <v>10.040298099999999</v>
      </c>
      <c r="AJ305" s="292">
        <v>10.040298099999999</v>
      </c>
      <c r="AK305" s="292">
        <v>10.028017999999999</v>
      </c>
      <c r="AL305" s="292">
        <v>9.7181393299999996</v>
      </c>
      <c r="AM305" s="406">
        <v>1</v>
      </c>
      <c r="AN305" s="406"/>
      <c r="AO305" s="406"/>
      <c r="AP305" s="406"/>
      <c r="AQ305" s="406"/>
      <c r="AR305" s="406"/>
      <c r="AS305" s="406"/>
      <c r="AT305" s="406"/>
      <c r="AU305" s="406"/>
      <c r="AV305" s="406"/>
      <c r="AW305" s="406"/>
      <c r="AX305" s="406"/>
      <c r="AY305" s="406"/>
      <c r="AZ305" s="406"/>
      <c r="BA305" s="293">
        <f>SUM(AM305:AZ305)</f>
        <v>1</v>
      </c>
    </row>
    <row r="306" spans="1:53" ht="15" outlineLevel="1">
      <c r="B306" s="291" t="s">
        <v>248</v>
      </c>
      <c r="C306" s="288" t="s">
        <v>163</v>
      </c>
      <c r="D306" s="292">
        <v>926</v>
      </c>
      <c r="E306" s="292">
        <v>926</v>
      </c>
      <c r="F306" s="292">
        <v>880</v>
      </c>
      <c r="G306" s="292">
        <v>761</v>
      </c>
      <c r="H306" s="292">
        <v>761</v>
      </c>
      <c r="I306" s="292">
        <v>761</v>
      </c>
      <c r="J306" s="292">
        <v>761</v>
      </c>
      <c r="K306" s="292">
        <v>761</v>
      </c>
      <c r="L306" s="292">
        <v>639</v>
      </c>
      <c r="M306" s="292">
        <v>639</v>
      </c>
      <c r="N306" s="292">
        <v>607</v>
      </c>
      <c r="O306" s="292">
        <v>607</v>
      </c>
      <c r="P306" s="292">
        <v>607</v>
      </c>
      <c r="Q306" s="292">
        <v>607</v>
      </c>
      <c r="R306" s="292">
        <v>607</v>
      </c>
      <c r="S306" s="292">
        <v>607</v>
      </c>
      <c r="T306" s="292">
        <v>320</v>
      </c>
      <c r="U306" s="464"/>
      <c r="V306" s="292"/>
      <c r="W306" s="292">
        <v>6.5000000000000002E-2</v>
      </c>
      <c r="X306" s="292">
        <v>6.3E-2</v>
      </c>
      <c r="Y306" s="292">
        <v>5.5E-2</v>
      </c>
      <c r="Z306" s="292">
        <v>5.5E-2</v>
      </c>
      <c r="AA306" s="292">
        <v>5.5E-2</v>
      </c>
      <c r="AB306" s="292">
        <v>5.5E-2</v>
      </c>
      <c r="AC306" s="292">
        <v>5.5E-2</v>
      </c>
      <c r="AD306" s="292">
        <v>4.7E-2</v>
      </c>
      <c r="AE306" s="292">
        <v>4.7E-2</v>
      </c>
      <c r="AF306" s="292">
        <v>3.7999999999999999E-2</v>
      </c>
      <c r="AG306" s="292">
        <v>3.7999999999999999E-2</v>
      </c>
      <c r="AH306" s="292">
        <v>3.7999999999999999E-2</v>
      </c>
      <c r="AI306" s="292">
        <v>3.7999999999999999E-2</v>
      </c>
      <c r="AJ306" s="292">
        <v>3.7999999999999999E-2</v>
      </c>
      <c r="AK306" s="292">
        <v>3.7999999999999999E-2</v>
      </c>
      <c r="AL306" s="292">
        <v>0.02</v>
      </c>
      <c r="AM306" s="407">
        <f>AM305</f>
        <v>1</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outlineLevel="1">
      <c r="A308" s="498">
        <v>5</v>
      </c>
      <c r="B308" s="291" t="s">
        <v>5</v>
      </c>
      <c r="C308" s="288" t="s">
        <v>25</v>
      </c>
      <c r="D308" s="292">
        <v>674564</v>
      </c>
      <c r="E308" s="292">
        <v>674564.1</v>
      </c>
      <c r="F308" s="292">
        <v>633919.98800000001</v>
      </c>
      <c r="G308" s="292">
        <v>495211.95299999998</v>
      </c>
      <c r="H308" s="292">
        <v>495211.95299999998</v>
      </c>
      <c r="I308" s="292">
        <v>495211.95299999998</v>
      </c>
      <c r="J308" s="292">
        <v>495211.95299999998</v>
      </c>
      <c r="K308" s="292">
        <v>494628.37099999998</v>
      </c>
      <c r="L308" s="292">
        <v>415953.723</v>
      </c>
      <c r="M308" s="292">
        <v>415953.723</v>
      </c>
      <c r="N308" s="292">
        <v>361946.84</v>
      </c>
      <c r="O308" s="292">
        <v>232696.837</v>
      </c>
      <c r="P308" s="292">
        <v>232696.837</v>
      </c>
      <c r="Q308" s="292">
        <v>220416.63699999999</v>
      </c>
      <c r="R308" s="292">
        <v>220416.63699999999</v>
      </c>
      <c r="S308" s="292">
        <v>218839.799</v>
      </c>
      <c r="T308" s="292">
        <v>188895.51699999999</v>
      </c>
      <c r="U308" s="288"/>
      <c r="V308" s="292">
        <v>46</v>
      </c>
      <c r="W308" s="292">
        <v>46.476309100000002</v>
      </c>
      <c r="X308" s="292">
        <v>43.924781500000002</v>
      </c>
      <c r="Y308" s="292">
        <v>35.2170658</v>
      </c>
      <c r="Z308" s="292">
        <v>35.2170658</v>
      </c>
      <c r="AA308" s="292">
        <v>35.2170658</v>
      </c>
      <c r="AB308" s="292">
        <v>35.2170658</v>
      </c>
      <c r="AC308" s="292">
        <v>35.150446799999997</v>
      </c>
      <c r="AD308" s="292">
        <v>30.211464899999999</v>
      </c>
      <c r="AE308" s="292">
        <v>30.211464899999999</v>
      </c>
      <c r="AF308" s="292">
        <v>21.922310599999999</v>
      </c>
      <c r="AG308" s="292">
        <v>14.160225000000001</v>
      </c>
      <c r="AH308" s="292">
        <v>14.160225000000001</v>
      </c>
      <c r="AI308" s="292">
        <v>13.8812786</v>
      </c>
      <c r="AJ308" s="292">
        <v>13.8812786</v>
      </c>
      <c r="AK308" s="292">
        <v>13.7381715</v>
      </c>
      <c r="AL308" s="292">
        <v>11.858350400000001</v>
      </c>
      <c r="AM308" s="406">
        <v>1</v>
      </c>
      <c r="AN308" s="406"/>
      <c r="AO308" s="406"/>
      <c r="AP308" s="406"/>
      <c r="AQ308" s="406"/>
      <c r="AR308" s="406"/>
      <c r="AS308" s="406"/>
      <c r="AT308" s="406"/>
      <c r="AU308" s="406"/>
      <c r="AV308" s="406"/>
      <c r="AW308" s="406"/>
      <c r="AX308" s="406"/>
      <c r="AY308" s="406"/>
      <c r="AZ308" s="406"/>
      <c r="BA308" s="293">
        <f>SUM(AM308:AZ308)</f>
        <v>1</v>
      </c>
    </row>
    <row r="309" spans="1:53" ht="15"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1</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outlineLevel="1">
      <c r="A314" s="498">
        <v>7</v>
      </c>
      <c r="B314" s="291" t="s">
        <v>42</v>
      </c>
      <c r="C314" s="288" t="s">
        <v>25</v>
      </c>
      <c r="D314" s="292">
        <v>10205</v>
      </c>
      <c r="E314" s="292"/>
      <c r="F314" s="292"/>
      <c r="G314" s="292"/>
      <c r="H314" s="292"/>
      <c r="I314" s="292"/>
      <c r="J314" s="292"/>
      <c r="K314" s="292"/>
      <c r="L314" s="292"/>
      <c r="M314" s="292"/>
      <c r="N314" s="292"/>
      <c r="O314" s="292"/>
      <c r="P314" s="292"/>
      <c r="Q314" s="292"/>
      <c r="R314" s="292"/>
      <c r="S314" s="292"/>
      <c r="T314" s="292"/>
      <c r="U314" s="288"/>
      <c r="V314" s="292">
        <v>6291</v>
      </c>
      <c r="W314" s="292"/>
      <c r="X314" s="292"/>
      <c r="Y314" s="292"/>
      <c r="Z314" s="292"/>
      <c r="AA314" s="292"/>
      <c r="AB314" s="292"/>
      <c r="AC314" s="292"/>
      <c r="AD314" s="292"/>
      <c r="AE314" s="292"/>
      <c r="AF314" s="292"/>
      <c r="AG314" s="292"/>
      <c r="AH314" s="292"/>
      <c r="AI314" s="292"/>
      <c r="AJ314" s="292"/>
      <c r="AK314" s="292"/>
      <c r="AL314" s="292"/>
      <c r="AM314" s="406">
        <v>1</v>
      </c>
      <c r="AN314" s="406"/>
      <c r="AO314" s="406"/>
      <c r="AP314" s="406"/>
      <c r="AQ314" s="406"/>
      <c r="AR314" s="406"/>
      <c r="AS314" s="406"/>
      <c r="AT314" s="406"/>
      <c r="AU314" s="406"/>
      <c r="AV314" s="406"/>
      <c r="AW314" s="406"/>
      <c r="AX314" s="406"/>
      <c r="AY314" s="406"/>
      <c r="AZ314" s="406"/>
      <c r="BA314" s="293">
        <f>SUM(AM314:AZ314)</f>
        <v>1</v>
      </c>
    </row>
    <row r="315" spans="1:53" ht="15"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1</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outlineLevel="1">
      <c r="A317" s="498">
        <v>8</v>
      </c>
      <c r="B317" s="291" t="s">
        <v>482</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outlineLevel="1">
      <c r="A324" s="498">
        <v>10</v>
      </c>
      <c r="B324" s="307" t="s">
        <v>22</v>
      </c>
      <c r="C324" s="288" t="s">
        <v>25</v>
      </c>
      <c r="D324" s="292">
        <f>23178167-D398</f>
        <v>18067403</v>
      </c>
      <c r="E324" s="292">
        <f>22859494.2-E398</f>
        <v>17748730.199999999</v>
      </c>
      <c r="F324" s="292">
        <f>22613362.3-F398</f>
        <v>17502598.300000001</v>
      </c>
      <c r="G324" s="292">
        <f>22605819.9-G398</f>
        <v>17495055.899999999</v>
      </c>
      <c r="H324" s="292">
        <f>21805031.8-H398</f>
        <v>16694267.800000001</v>
      </c>
      <c r="I324" s="292">
        <f>21449602.1-I398</f>
        <v>16338838.100000001</v>
      </c>
      <c r="J324" s="292">
        <f>21449602.1-J398</f>
        <v>16338838.100000001</v>
      </c>
      <c r="K324" s="292">
        <f>21379475-K398</f>
        <v>16268711</v>
      </c>
      <c r="L324" s="292">
        <f>20317723.1-L398</f>
        <v>15206959.100000001</v>
      </c>
      <c r="M324" s="292">
        <f>17938523-M398</f>
        <v>12827759</v>
      </c>
      <c r="N324" s="292">
        <f>14390380.6-N398</f>
        <v>9279616.5999999996</v>
      </c>
      <c r="O324" s="292">
        <f>13808923.7-O398</f>
        <v>8698159.6999999993</v>
      </c>
      <c r="P324" s="292">
        <f>6318931.86-P398</f>
        <v>1208167.8600000003</v>
      </c>
      <c r="Q324" s="292">
        <f>4998332.42-Q398</f>
        <v>4998332.42</v>
      </c>
      <c r="R324" s="292">
        <f>4998332.42-R398</f>
        <v>4998332.42</v>
      </c>
      <c r="S324" s="292">
        <f>4121410.95-S398</f>
        <v>4121410.95</v>
      </c>
      <c r="T324" s="292">
        <f>461408.123-T398</f>
        <v>461408.12300000002</v>
      </c>
      <c r="U324" s="292">
        <v>12</v>
      </c>
      <c r="V324" s="292">
        <v>4348</v>
      </c>
      <c r="W324" s="292">
        <v>4257.9465499999997</v>
      </c>
      <c r="X324" s="292">
        <v>4189.3681200000001</v>
      </c>
      <c r="Y324" s="292">
        <v>4187.0784000000003</v>
      </c>
      <c r="Z324" s="292">
        <v>3942.7469000000001</v>
      </c>
      <c r="AA324" s="292">
        <v>3870.10214</v>
      </c>
      <c r="AB324" s="292">
        <v>3870.10214</v>
      </c>
      <c r="AC324" s="292">
        <v>3860.4640800000002</v>
      </c>
      <c r="AD324" s="292">
        <v>3543.36141</v>
      </c>
      <c r="AE324" s="292">
        <v>3081.9249500000001</v>
      </c>
      <c r="AF324" s="292">
        <v>2447.2775900000001</v>
      </c>
      <c r="AG324" s="292">
        <v>2367.364</v>
      </c>
      <c r="AH324" s="292">
        <v>1093.3436200000001</v>
      </c>
      <c r="AI324" s="292">
        <v>721.57313599999998</v>
      </c>
      <c r="AJ324" s="292">
        <v>721.57313599999998</v>
      </c>
      <c r="AK324" s="292">
        <v>623.423</v>
      </c>
      <c r="AL324" s="292">
        <v>197.87647699999999</v>
      </c>
      <c r="AM324" s="411"/>
      <c r="AN324" s="492">
        <v>0.09</v>
      </c>
      <c r="AO324" s="492">
        <v>0.64</v>
      </c>
      <c r="AP324" s="492">
        <v>0.23</v>
      </c>
      <c r="AQ324" s="411">
        <v>0.1</v>
      </c>
      <c r="AR324" s="411"/>
      <c r="AS324" s="411"/>
      <c r="AT324" s="411"/>
      <c r="AU324" s="411"/>
      <c r="AV324" s="411"/>
      <c r="AW324" s="411"/>
      <c r="AX324" s="411"/>
      <c r="AY324" s="411"/>
      <c r="AZ324" s="411"/>
      <c r="BA324" s="293">
        <f>SUM(AM324:AZ324)</f>
        <v>1.06</v>
      </c>
    </row>
    <row r="325" spans="1:53" ht="15" outlineLevel="1">
      <c r="B325" s="291" t="s">
        <v>248</v>
      </c>
      <c r="C325" s="288" t="s">
        <v>163</v>
      </c>
      <c r="D325" s="292">
        <v>9316522</v>
      </c>
      <c r="E325" s="292">
        <v>9304613</v>
      </c>
      <c r="F325" s="292">
        <v>9301615</v>
      </c>
      <c r="G325" s="292">
        <v>9301615</v>
      </c>
      <c r="H325" s="292">
        <v>9199956</v>
      </c>
      <c r="I325" s="292">
        <v>9143752</v>
      </c>
      <c r="J325" s="292">
        <v>9143752</v>
      </c>
      <c r="K325" s="292">
        <v>8876305</v>
      </c>
      <c r="L325" s="292">
        <v>8522280</v>
      </c>
      <c r="M325" s="292">
        <v>8112566</v>
      </c>
      <c r="N325" s="292">
        <v>5054523</v>
      </c>
      <c r="O325" s="292">
        <v>2836997</v>
      </c>
      <c r="P325" s="292">
        <v>1913392</v>
      </c>
      <c r="Q325" s="292">
        <v>1872346</v>
      </c>
      <c r="R325" s="292">
        <v>1872346</v>
      </c>
      <c r="S325" s="292">
        <v>1523484</v>
      </c>
      <c r="T325" s="292">
        <v>53187.58</v>
      </c>
      <c r="U325" s="292">
        <f>U324</f>
        <v>12</v>
      </c>
      <c r="V325" s="292">
        <v>852</v>
      </c>
      <c r="W325" s="292">
        <v>849.12239999999997</v>
      </c>
      <c r="X325" s="292">
        <v>848.26160000000004</v>
      </c>
      <c r="Y325" s="292">
        <v>848.26160000000004</v>
      </c>
      <c r="Z325" s="292">
        <v>819.16150000000005</v>
      </c>
      <c r="AA325" s="292">
        <v>810.56389999999999</v>
      </c>
      <c r="AB325" s="292">
        <v>810.56389999999999</v>
      </c>
      <c r="AC325" s="292">
        <v>810.56389999999999</v>
      </c>
      <c r="AD325" s="292">
        <v>756.822</v>
      </c>
      <c r="AE325" s="292">
        <v>694.14729999999997</v>
      </c>
      <c r="AF325" s="292">
        <v>617.30840000000001</v>
      </c>
      <c r="AG325" s="292">
        <v>617.30840000000001</v>
      </c>
      <c r="AH325" s="292">
        <v>477.46769999999998</v>
      </c>
      <c r="AI325" s="292">
        <v>466.09769999999997</v>
      </c>
      <c r="AJ325" s="292">
        <v>466.09769999999997</v>
      </c>
      <c r="AK325" s="292">
        <v>382.71170000000001</v>
      </c>
      <c r="AL325" s="292">
        <v>22.614229999999999</v>
      </c>
      <c r="AM325" s="407">
        <f>AM324</f>
        <v>0</v>
      </c>
      <c r="AN325" s="407">
        <f>AN324</f>
        <v>0.09</v>
      </c>
      <c r="AO325" s="407">
        <f t="shared" ref="AO325:AZ325" si="109">AO324</f>
        <v>0.64</v>
      </c>
      <c r="AP325" s="407">
        <f t="shared" si="109"/>
        <v>0.23</v>
      </c>
      <c r="AQ325" s="407">
        <f t="shared" si="109"/>
        <v>0.1</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outlineLevel="1">
      <c r="A327" s="498">
        <v>11</v>
      </c>
      <c r="B327" s="311" t="s">
        <v>21</v>
      </c>
      <c r="C327" s="288" t="s">
        <v>25</v>
      </c>
      <c r="D327" s="292">
        <v>3914521</v>
      </c>
      <c r="E327" s="292">
        <v>3914520.96</v>
      </c>
      <c r="F327" s="292">
        <v>3709132.6</v>
      </c>
      <c r="G327" s="292">
        <v>3004015.87</v>
      </c>
      <c r="H327" s="292">
        <v>962285.72699999996</v>
      </c>
      <c r="I327" s="292">
        <v>946789.89599999995</v>
      </c>
      <c r="J327" s="292">
        <v>946789.89599999995</v>
      </c>
      <c r="K327" s="292">
        <v>942976.65899999999</v>
      </c>
      <c r="L327" s="292">
        <v>942976.65899999999</v>
      </c>
      <c r="M327" s="292">
        <v>942976.65899999999</v>
      </c>
      <c r="N327" s="292">
        <v>849949.75800000003</v>
      </c>
      <c r="O327" s="292">
        <v>557161.94799999997</v>
      </c>
      <c r="P327" s="292">
        <v>5096.8996900000002</v>
      </c>
      <c r="Q327" s="292">
        <v>5096.8996900000002</v>
      </c>
      <c r="R327" s="292">
        <v>5096.8996900000002</v>
      </c>
      <c r="S327" s="292">
        <v>0</v>
      </c>
      <c r="T327" s="292">
        <v>0</v>
      </c>
      <c r="U327" s="292">
        <v>12</v>
      </c>
      <c r="V327" s="292">
        <v>1193</v>
      </c>
      <c r="W327" s="292">
        <v>1193.2774099999999</v>
      </c>
      <c r="X327" s="292">
        <v>1137.8845100000001</v>
      </c>
      <c r="Y327" s="292">
        <v>949.45305800000006</v>
      </c>
      <c r="Z327" s="292">
        <v>283.52096799999998</v>
      </c>
      <c r="AA327" s="292">
        <v>276.83145500000001</v>
      </c>
      <c r="AB327" s="292">
        <v>276.83145500000001</v>
      </c>
      <c r="AC327" s="292">
        <v>273.01549999999997</v>
      </c>
      <c r="AD327" s="292">
        <v>273.01549999999997</v>
      </c>
      <c r="AE327" s="292">
        <v>273.01549999999997</v>
      </c>
      <c r="AF327" s="292">
        <v>262.76107000000002</v>
      </c>
      <c r="AG327" s="292">
        <v>185.16703799999999</v>
      </c>
      <c r="AH327" s="292">
        <v>5.1005346500000002</v>
      </c>
      <c r="AI327" s="292">
        <v>5.1005346500000002</v>
      </c>
      <c r="AJ327" s="292">
        <v>5.1005346500000002</v>
      </c>
      <c r="AK327" s="292">
        <v>0</v>
      </c>
      <c r="AL327" s="292">
        <v>0</v>
      </c>
      <c r="AM327" s="411"/>
      <c r="AN327" s="492">
        <v>1</v>
      </c>
      <c r="AO327" s="411"/>
      <c r="AP327" s="411"/>
      <c r="AQ327" s="411"/>
      <c r="AR327" s="411"/>
      <c r="AS327" s="411"/>
      <c r="AT327" s="411"/>
      <c r="AU327" s="411"/>
      <c r="AV327" s="411"/>
      <c r="AW327" s="411"/>
      <c r="AX327" s="411"/>
      <c r="AY327" s="411"/>
      <c r="AZ327" s="411"/>
      <c r="BA327" s="293">
        <f>SUM(AM327:AZ327)</f>
        <v>1</v>
      </c>
    </row>
    <row r="328" spans="1:53" ht="15"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1</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v>0.22</v>
      </c>
      <c r="AP333" s="411">
        <v>0.78</v>
      </c>
      <c r="AQ333" s="411"/>
      <c r="AR333" s="411"/>
      <c r="AS333" s="411"/>
      <c r="AT333" s="411"/>
      <c r="AU333" s="411"/>
      <c r="AV333" s="411"/>
      <c r="AW333" s="411"/>
      <c r="AX333" s="411"/>
      <c r="AY333" s="411"/>
      <c r="AZ333" s="411"/>
      <c r="BA333" s="293">
        <f>SUM(AM333:AZ333)</f>
        <v>1</v>
      </c>
    </row>
    <row r="334" spans="1:53" ht="15" outlineLevel="1">
      <c r="B334" s="291" t="s">
        <v>248</v>
      </c>
      <c r="C334" s="288" t="s">
        <v>163</v>
      </c>
      <c r="D334" s="292">
        <v>211782</v>
      </c>
      <c r="E334" s="292">
        <v>211782.2</v>
      </c>
      <c r="F334" s="292">
        <v>211782.2</v>
      </c>
      <c r="G334" s="292">
        <v>211782.2</v>
      </c>
      <c r="H334" s="292">
        <v>211782.2</v>
      </c>
      <c r="I334" s="292">
        <v>211782.2</v>
      </c>
      <c r="J334" s="292">
        <v>211782.2</v>
      </c>
      <c r="K334" s="292">
        <v>211782.2</v>
      </c>
      <c r="L334" s="292">
        <v>211782.2</v>
      </c>
      <c r="M334" s="292">
        <v>211782.2</v>
      </c>
      <c r="N334" s="292">
        <v>158838.29999999999</v>
      </c>
      <c r="O334" s="292">
        <v>158838.29999999999</v>
      </c>
      <c r="P334" s="292">
        <v>136609.79999999999</v>
      </c>
      <c r="Q334" s="292">
        <v>136609.79999999999</v>
      </c>
      <c r="R334" s="292">
        <v>106054.2</v>
      </c>
      <c r="S334" s="292">
        <v>0</v>
      </c>
      <c r="T334" s="292">
        <v>0</v>
      </c>
      <c r="U334" s="292">
        <f>U333</f>
        <v>12</v>
      </c>
      <c r="V334" s="292">
        <v>98</v>
      </c>
      <c r="W334" s="292">
        <v>97.607780000000005</v>
      </c>
      <c r="X334" s="292">
        <v>97.607780000000005</v>
      </c>
      <c r="Y334" s="292">
        <v>97.607780000000005</v>
      </c>
      <c r="Z334" s="292">
        <v>97.607780000000005</v>
      </c>
      <c r="AA334" s="292">
        <v>97.607780000000005</v>
      </c>
      <c r="AB334" s="292">
        <v>97.607780000000005</v>
      </c>
      <c r="AC334" s="292">
        <v>97.607780000000005</v>
      </c>
      <c r="AD334" s="292">
        <v>97.607780000000005</v>
      </c>
      <c r="AE334" s="292">
        <v>97.607780000000005</v>
      </c>
      <c r="AF334" s="292">
        <v>89.10051</v>
      </c>
      <c r="AG334" s="292">
        <v>89.10051</v>
      </c>
      <c r="AH334" s="292">
        <v>86.342089999999999</v>
      </c>
      <c r="AI334" s="292">
        <v>86.342089999999999</v>
      </c>
      <c r="AJ334" s="292">
        <v>76.131339999999994</v>
      </c>
      <c r="AK334" s="292">
        <v>0</v>
      </c>
      <c r="AL334" s="292">
        <v>0</v>
      </c>
      <c r="AM334" s="407">
        <f>AM333</f>
        <v>0</v>
      </c>
      <c r="AN334" s="407">
        <f>AN333</f>
        <v>0</v>
      </c>
      <c r="AO334" s="407">
        <f t="shared" ref="AO334:AZ334" si="112">AO333</f>
        <v>0.22</v>
      </c>
      <c r="AP334" s="407">
        <f t="shared" si="112"/>
        <v>0.78</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outlineLevel="1">
      <c r="A336" s="498">
        <v>14</v>
      </c>
      <c r="B336" s="311" t="s">
        <v>20</v>
      </c>
      <c r="C336" s="288" t="s">
        <v>25</v>
      </c>
      <c r="D336" s="292">
        <v>532958</v>
      </c>
      <c r="E336" s="292">
        <v>532958.446</v>
      </c>
      <c r="F336" s="292">
        <v>532958.446</v>
      </c>
      <c r="G336" s="292">
        <v>532958.446</v>
      </c>
      <c r="H336" s="292">
        <v>0</v>
      </c>
      <c r="I336" s="292">
        <v>0</v>
      </c>
      <c r="J336" s="292">
        <v>0</v>
      </c>
      <c r="K336" s="292">
        <v>0</v>
      </c>
      <c r="L336" s="292">
        <v>0</v>
      </c>
      <c r="M336" s="292">
        <v>0</v>
      </c>
      <c r="N336" s="292">
        <v>0</v>
      </c>
      <c r="O336" s="292">
        <v>0</v>
      </c>
      <c r="P336" s="292">
        <v>0</v>
      </c>
      <c r="Q336" s="292">
        <v>0</v>
      </c>
      <c r="R336" s="292">
        <v>0</v>
      </c>
      <c r="S336" s="292">
        <v>0</v>
      </c>
      <c r="T336" s="292">
        <v>0</v>
      </c>
      <c r="U336" s="292">
        <v>12</v>
      </c>
      <c r="V336" s="292">
        <v>97</v>
      </c>
      <c r="W336" s="292">
        <v>96.939442900000003</v>
      </c>
      <c r="X336" s="292">
        <v>96.939442900000003</v>
      </c>
      <c r="Y336" s="292">
        <v>96.939442900000003</v>
      </c>
      <c r="Z336" s="292">
        <v>0</v>
      </c>
      <c r="AA336" s="292">
        <v>0</v>
      </c>
      <c r="AB336" s="292">
        <v>0</v>
      </c>
      <c r="AC336" s="292">
        <v>0</v>
      </c>
      <c r="AD336" s="292">
        <v>0</v>
      </c>
      <c r="AE336" s="292">
        <v>0</v>
      </c>
      <c r="AF336" s="292">
        <v>0</v>
      </c>
      <c r="AG336" s="292">
        <v>0</v>
      </c>
      <c r="AH336" s="292">
        <v>0</v>
      </c>
      <c r="AI336" s="292">
        <v>0</v>
      </c>
      <c r="AJ336" s="292">
        <v>0</v>
      </c>
      <c r="AK336" s="292">
        <v>0</v>
      </c>
      <c r="AL336" s="292">
        <v>0</v>
      </c>
      <c r="AM336" s="411"/>
      <c r="AN336" s="411"/>
      <c r="AO336" s="492">
        <v>0.18</v>
      </c>
      <c r="AP336" s="411">
        <v>0.76</v>
      </c>
      <c r="AQ336" s="411">
        <v>0.06</v>
      </c>
      <c r="AR336" s="411"/>
      <c r="AS336" s="411"/>
      <c r="AT336" s="411"/>
      <c r="AU336" s="411"/>
      <c r="AV336" s="411"/>
      <c r="AW336" s="411"/>
      <c r="AX336" s="411"/>
      <c r="AY336" s="411"/>
      <c r="AZ336" s="411"/>
      <c r="BA336" s="293">
        <f>SUM(AM336:AZ336)</f>
        <v>1</v>
      </c>
    </row>
    <row r="337" spans="1:53" ht="15" outlineLevel="1">
      <c r="B337" s="291" t="s">
        <v>248</v>
      </c>
      <c r="C337" s="288" t="s">
        <v>163</v>
      </c>
      <c r="D337" s="292">
        <v>242768</v>
      </c>
      <c r="E337" s="292">
        <v>242767.986</v>
      </c>
      <c r="F337" s="292">
        <v>242767.986</v>
      </c>
      <c r="G337" s="292">
        <v>242767.986</v>
      </c>
      <c r="H337" s="292">
        <v>0</v>
      </c>
      <c r="I337" s="292">
        <v>0</v>
      </c>
      <c r="J337" s="292">
        <v>0</v>
      </c>
      <c r="K337" s="292">
        <v>0</v>
      </c>
      <c r="L337" s="292">
        <v>0</v>
      </c>
      <c r="M337" s="292">
        <v>0</v>
      </c>
      <c r="N337" s="292">
        <v>0</v>
      </c>
      <c r="O337" s="292">
        <v>0</v>
      </c>
      <c r="P337" s="292">
        <v>0</v>
      </c>
      <c r="Q337" s="292">
        <v>0</v>
      </c>
      <c r="R337" s="292">
        <v>0</v>
      </c>
      <c r="S337" s="292">
        <v>0</v>
      </c>
      <c r="T337" s="292">
        <v>0</v>
      </c>
      <c r="U337" s="292">
        <f>U336</f>
        <v>12</v>
      </c>
      <c r="V337" s="292">
        <v>44</v>
      </c>
      <c r="W337" s="292">
        <v>44.156905000000002</v>
      </c>
      <c r="X337" s="292">
        <v>44.156905000000002</v>
      </c>
      <c r="Y337" s="292">
        <v>44.156905000000002</v>
      </c>
      <c r="Z337" s="292">
        <v>0</v>
      </c>
      <c r="AA337" s="292">
        <v>0</v>
      </c>
      <c r="AB337" s="292">
        <v>0</v>
      </c>
      <c r="AC337" s="292">
        <v>0</v>
      </c>
      <c r="AD337" s="292">
        <v>0</v>
      </c>
      <c r="AE337" s="292">
        <v>0</v>
      </c>
      <c r="AF337" s="292">
        <v>0</v>
      </c>
      <c r="AG337" s="292">
        <v>0</v>
      </c>
      <c r="AH337" s="292">
        <v>0</v>
      </c>
      <c r="AI337" s="292">
        <v>0</v>
      </c>
      <c r="AJ337" s="292">
        <v>0</v>
      </c>
      <c r="AK337" s="292">
        <v>0</v>
      </c>
      <c r="AL337" s="292">
        <v>0</v>
      </c>
      <c r="AM337" s="407">
        <f>AM336</f>
        <v>0</v>
      </c>
      <c r="AN337" s="407">
        <f>AN336</f>
        <v>0</v>
      </c>
      <c r="AO337" s="407">
        <f t="shared" ref="AO337:AZ337" si="113">AO336</f>
        <v>0.18</v>
      </c>
      <c r="AP337" s="407">
        <f t="shared" si="113"/>
        <v>0.76</v>
      </c>
      <c r="AQ337" s="407">
        <f t="shared" si="113"/>
        <v>0.06</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outlineLevel="1">
      <c r="A339" s="498">
        <v>15</v>
      </c>
      <c r="B339" s="311" t="s">
        <v>483</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outlineLevel="1">
      <c r="A342" s="498">
        <v>16</v>
      </c>
      <c r="B342" s="311" t="s">
        <v>484</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outlineLevel="1">
      <c r="A345" s="498">
        <v>17</v>
      </c>
      <c r="B345" s="311" t="s">
        <v>9</v>
      </c>
      <c r="C345" s="288" t="s">
        <v>25</v>
      </c>
      <c r="D345" s="292">
        <v>17169</v>
      </c>
      <c r="E345" s="292"/>
      <c r="F345" s="292"/>
      <c r="G345" s="292"/>
      <c r="H345" s="292"/>
      <c r="I345" s="292"/>
      <c r="J345" s="292"/>
      <c r="K345" s="292"/>
      <c r="L345" s="292"/>
      <c r="M345" s="292"/>
      <c r="N345" s="292"/>
      <c r="O345" s="292"/>
      <c r="P345" s="292"/>
      <c r="Q345" s="292"/>
      <c r="R345" s="292"/>
      <c r="S345" s="292"/>
      <c r="T345" s="292"/>
      <c r="U345" s="288"/>
      <c r="V345" s="292">
        <v>1079</v>
      </c>
      <c r="W345" s="292"/>
      <c r="X345" s="292"/>
      <c r="Y345" s="292"/>
      <c r="Z345" s="292"/>
      <c r="AA345" s="292"/>
      <c r="AB345" s="292"/>
      <c r="AC345" s="292"/>
      <c r="AD345" s="292"/>
      <c r="AE345" s="292"/>
      <c r="AF345" s="292"/>
      <c r="AG345" s="292"/>
      <c r="AH345" s="292"/>
      <c r="AI345" s="292"/>
      <c r="AJ345" s="292"/>
      <c r="AK345" s="292"/>
      <c r="AL345" s="292"/>
      <c r="AM345" s="411"/>
      <c r="AN345" s="411"/>
      <c r="AO345" s="411">
        <v>0.5</v>
      </c>
      <c r="AP345" s="411">
        <v>0.5</v>
      </c>
      <c r="AQ345" s="411"/>
      <c r="AR345" s="411"/>
      <c r="AS345" s="411"/>
      <c r="AT345" s="411"/>
      <c r="AU345" s="411"/>
      <c r="AV345" s="411"/>
      <c r="AW345" s="411"/>
      <c r="AX345" s="411"/>
      <c r="AY345" s="411"/>
      <c r="AZ345" s="411"/>
      <c r="BA345" s="293">
        <f>SUM(AM345:AZ345)</f>
        <v>1</v>
      </c>
    </row>
    <row r="346" spans="1:53" ht="15"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0.5</v>
      </c>
      <c r="AP346" s="407">
        <f t="shared" si="116"/>
        <v>0.5</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outlineLevel="1">
      <c r="A355" s="498">
        <v>20</v>
      </c>
      <c r="B355" s="312" t="s">
        <v>13</v>
      </c>
      <c r="C355" s="288" t="s">
        <v>25</v>
      </c>
      <c r="D355" s="292">
        <v>3762469</v>
      </c>
      <c r="E355" s="292">
        <v>2058620.79</v>
      </c>
      <c r="F355" s="292">
        <v>2058620.79</v>
      </c>
      <c r="G355" s="292">
        <v>2025410.79</v>
      </c>
      <c r="H355" s="292">
        <v>1119420</v>
      </c>
      <c r="I355" s="292">
        <v>25920</v>
      </c>
      <c r="J355" s="292">
        <v>25920</v>
      </c>
      <c r="K355" s="292">
        <v>25920</v>
      </c>
      <c r="L355" s="292">
        <v>25920</v>
      </c>
      <c r="M355" s="292">
        <v>25920</v>
      </c>
      <c r="N355" s="292">
        <v>25920</v>
      </c>
      <c r="O355" s="292">
        <v>0</v>
      </c>
      <c r="P355" s="292">
        <v>0</v>
      </c>
      <c r="Q355" s="292">
        <v>0</v>
      </c>
      <c r="R355" s="292">
        <v>0</v>
      </c>
      <c r="S355" s="292">
        <v>0</v>
      </c>
      <c r="T355" s="292">
        <v>0</v>
      </c>
      <c r="U355" s="292">
        <v>12</v>
      </c>
      <c r="V355" s="292">
        <v>974</v>
      </c>
      <c r="W355" s="292">
        <v>887.92200000000003</v>
      </c>
      <c r="X355" s="292">
        <v>887.92200000000003</v>
      </c>
      <c r="Y355" s="292">
        <v>884.92499999999995</v>
      </c>
      <c r="Z355" s="292">
        <v>723.73500000000001</v>
      </c>
      <c r="AA355" s="292">
        <v>24.704999999999998</v>
      </c>
      <c r="AB355" s="292">
        <v>24.704999999999998</v>
      </c>
      <c r="AC355" s="292">
        <v>24.704999999999998</v>
      </c>
      <c r="AD355" s="292">
        <v>24.704999999999998</v>
      </c>
      <c r="AE355" s="292">
        <v>24.704999999999998</v>
      </c>
      <c r="AF355" s="292">
        <v>24.704999999999998</v>
      </c>
      <c r="AG355" s="292">
        <v>0</v>
      </c>
      <c r="AH355" s="292">
        <v>0</v>
      </c>
      <c r="AI355" s="292">
        <v>0</v>
      </c>
      <c r="AJ355" s="292">
        <v>0</v>
      </c>
      <c r="AK355" s="292">
        <v>0</v>
      </c>
      <c r="AL355" s="292">
        <v>0</v>
      </c>
      <c r="AM355" s="406"/>
      <c r="AN355" s="411"/>
      <c r="AO355" s="411"/>
      <c r="AP355" s="411">
        <v>0.3</v>
      </c>
      <c r="AQ355" s="465">
        <v>0.7</v>
      </c>
      <c r="AR355" s="411"/>
      <c r="AS355" s="411"/>
      <c r="AT355" s="411"/>
      <c r="AU355" s="411"/>
      <c r="AV355" s="411"/>
      <c r="AW355" s="411"/>
      <c r="AX355" s="411"/>
      <c r="AY355" s="411"/>
      <c r="AZ355" s="411"/>
      <c r="BA355" s="293">
        <f>SUM(AM355:AZ355)</f>
        <v>1</v>
      </c>
    </row>
    <row r="356" spans="1:53" ht="15" outlineLevel="1">
      <c r="B356" s="291" t="s">
        <v>248</v>
      </c>
      <c r="C356" s="288" t="s">
        <v>163</v>
      </c>
      <c r="D356" s="292">
        <v>8343933</v>
      </c>
      <c r="E356" s="292">
        <v>9626653</v>
      </c>
      <c r="F356" s="292">
        <v>9626653</v>
      </c>
      <c r="G356" s="292">
        <v>9624763</v>
      </c>
      <c r="H356" s="292">
        <v>10523554</v>
      </c>
      <c r="I356" s="292">
        <v>11599054</v>
      </c>
      <c r="J356" s="292">
        <v>11599054</v>
      </c>
      <c r="K356" s="292">
        <v>11599054</v>
      </c>
      <c r="L356" s="292">
        <v>11590954</v>
      </c>
      <c r="M356" s="292">
        <v>11590954</v>
      </c>
      <c r="N356" s="292">
        <v>10995300</v>
      </c>
      <c r="O356" s="292">
        <v>11021220</v>
      </c>
      <c r="P356" s="292">
        <v>1666620</v>
      </c>
      <c r="Q356" s="292">
        <v>1666620</v>
      </c>
      <c r="R356" s="292">
        <v>1666620</v>
      </c>
      <c r="S356" s="292">
        <v>1521900</v>
      </c>
      <c r="T356" s="292">
        <v>1521900</v>
      </c>
      <c r="U356" s="292">
        <f>U355</f>
        <v>12</v>
      </c>
      <c r="V356" s="292">
        <v>891</v>
      </c>
      <c r="W356" s="292">
        <v>943.57349999999997</v>
      </c>
      <c r="X356" s="292">
        <v>943.57349999999997</v>
      </c>
      <c r="Y356" s="292">
        <v>943.40700000000004</v>
      </c>
      <c r="Z356" s="292">
        <v>1096.047</v>
      </c>
      <c r="AA356" s="292">
        <v>1795.077</v>
      </c>
      <c r="AB356" s="292">
        <v>1795.077</v>
      </c>
      <c r="AC356" s="292">
        <v>1795.077</v>
      </c>
      <c r="AD356" s="292">
        <v>1795.077</v>
      </c>
      <c r="AE356" s="292">
        <v>1795.077</v>
      </c>
      <c r="AF356" s="292">
        <v>1719.4949999999999</v>
      </c>
      <c r="AG356" s="292">
        <v>1744.2</v>
      </c>
      <c r="AH356" s="292">
        <v>829.35</v>
      </c>
      <c r="AI356" s="292">
        <v>829.35</v>
      </c>
      <c r="AJ356" s="292">
        <v>829.35</v>
      </c>
      <c r="AK356" s="292">
        <v>820.8</v>
      </c>
      <c r="AL356" s="292">
        <v>820.8</v>
      </c>
      <c r="AM356" s="407">
        <f>AM355</f>
        <v>0</v>
      </c>
      <c r="AN356" s="407">
        <f>AN355</f>
        <v>0</v>
      </c>
      <c r="AO356" s="407">
        <f t="shared" ref="AO356:AZ356" si="119">AO355</f>
        <v>0</v>
      </c>
      <c r="AP356" s="407">
        <f t="shared" si="119"/>
        <v>0.3</v>
      </c>
      <c r="AQ356" s="407">
        <f t="shared" si="119"/>
        <v>0.7</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outlineLevel="1">
      <c r="A361" s="498">
        <v>22</v>
      </c>
      <c r="B361" s="312" t="s">
        <v>9</v>
      </c>
      <c r="C361" s="288" t="s">
        <v>25</v>
      </c>
      <c r="D361" s="292">
        <v>416174</v>
      </c>
      <c r="E361" s="292"/>
      <c r="F361" s="292"/>
      <c r="G361" s="292"/>
      <c r="H361" s="292"/>
      <c r="I361" s="292"/>
      <c r="J361" s="292"/>
      <c r="K361" s="292"/>
      <c r="L361" s="292"/>
      <c r="M361" s="292"/>
      <c r="N361" s="292"/>
      <c r="O361" s="292"/>
      <c r="P361" s="292"/>
      <c r="Q361" s="292"/>
      <c r="R361" s="292"/>
      <c r="S361" s="292"/>
      <c r="T361" s="292"/>
      <c r="U361" s="288"/>
      <c r="V361" s="292">
        <v>17139</v>
      </c>
      <c r="W361" s="292"/>
      <c r="X361" s="292"/>
      <c r="Y361" s="292"/>
      <c r="Z361" s="292"/>
      <c r="AA361" s="292"/>
      <c r="AB361" s="292"/>
      <c r="AC361" s="292"/>
      <c r="AD361" s="292"/>
      <c r="AE361" s="292"/>
      <c r="AF361" s="292"/>
      <c r="AG361" s="292"/>
      <c r="AH361" s="292"/>
      <c r="AI361" s="292"/>
      <c r="AJ361" s="292"/>
      <c r="AK361" s="292"/>
      <c r="AL361" s="292"/>
      <c r="AM361" s="406"/>
      <c r="AN361" s="411"/>
      <c r="AO361" s="411">
        <v>0.25</v>
      </c>
      <c r="AP361" s="411">
        <v>0.75</v>
      </c>
      <c r="AQ361" s="411"/>
      <c r="AR361" s="411"/>
      <c r="AS361" s="411"/>
      <c r="AT361" s="411"/>
      <c r="AU361" s="411"/>
      <c r="AV361" s="411"/>
      <c r="AW361" s="411"/>
      <c r="AX361" s="411"/>
      <c r="AY361" s="411"/>
      <c r="AZ361" s="411"/>
      <c r="BA361" s="293">
        <f>SUM(AM361:AZ361)</f>
        <v>1</v>
      </c>
    </row>
    <row r="362" spans="1:53" ht="15"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0.25</v>
      </c>
      <c r="AP362" s="407">
        <f t="shared" si="121"/>
        <v>0.75</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outlineLevel="1">
      <c r="A365" s="498">
        <v>23</v>
      </c>
      <c r="B365" s="312" t="s">
        <v>14</v>
      </c>
      <c r="C365" s="288" t="s">
        <v>25</v>
      </c>
      <c r="D365" s="292">
        <v>198590</v>
      </c>
      <c r="E365" s="292">
        <v>191464.27900000001</v>
      </c>
      <c r="F365" s="292">
        <v>190816.481</v>
      </c>
      <c r="G365" s="292">
        <v>172270.723</v>
      </c>
      <c r="H365" s="292">
        <v>165589.04300000001</v>
      </c>
      <c r="I365" s="292">
        <v>158907.35999999999</v>
      </c>
      <c r="J365" s="292">
        <v>156101.23699999999</v>
      </c>
      <c r="K365" s="292">
        <v>155095.704</v>
      </c>
      <c r="L365" s="292">
        <v>69013.701199999996</v>
      </c>
      <c r="M365" s="292">
        <v>68867.685500000007</v>
      </c>
      <c r="N365" s="292">
        <v>68190.671499999997</v>
      </c>
      <c r="O365" s="292">
        <v>68190.671499999997</v>
      </c>
      <c r="P365" s="292">
        <v>66811.108200000002</v>
      </c>
      <c r="Q365" s="292">
        <v>66811.108200000002</v>
      </c>
      <c r="R365" s="292">
        <v>19009.019199999999</v>
      </c>
      <c r="S365" s="292">
        <v>18942.405699999999</v>
      </c>
      <c r="T365" s="292">
        <v>18942.405699999999</v>
      </c>
      <c r="U365" s="288"/>
      <c r="V365" s="292">
        <v>20</v>
      </c>
      <c r="W365" s="292">
        <v>19.376546099999999</v>
      </c>
      <c r="X365" s="292">
        <v>19.342895299999999</v>
      </c>
      <c r="Y365" s="292">
        <v>18.379512099999999</v>
      </c>
      <c r="Z365" s="292">
        <v>18.0324235</v>
      </c>
      <c r="AA365" s="292">
        <v>17.685334900000001</v>
      </c>
      <c r="AB365" s="292">
        <v>17.5395672</v>
      </c>
      <c r="AC365" s="292">
        <v>17.5395672</v>
      </c>
      <c r="AD365" s="292">
        <v>13.0679269</v>
      </c>
      <c r="AE365" s="292">
        <v>12.911583</v>
      </c>
      <c r="AF365" s="292">
        <v>12.866693</v>
      </c>
      <c r="AG365" s="292">
        <v>12.866693</v>
      </c>
      <c r="AH365" s="292">
        <v>12.4517437</v>
      </c>
      <c r="AI365" s="292">
        <v>12.4517437</v>
      </c>
      <c r="AJ365" s="292">
        <v>6.34651108</v>
      </c>
      <c r="AK365" s="292">
        <v>6.3384330999999996</v>
      </c>
      <c r="AL365" s="292">
        <v>6.3384330999999996</v>
      </c>
      <c r="AM365" s="466">
        <v>1</v>
      </c>
      <c r="AN365" s="406"/>
      <c r="AO365" s="406"/>
      <c r="AP365" s="406"/>
      <c r="AQ365" s="406"/>
      <c r="AR365" s="406"/>
      <c r="AS365" s="406"/>
      <c r="AT365" s="406"/>
      <c r="AU365" s="406"/>
      <c r="AV365" s="406"/>
      <c r="AW365" s="406"/>
      <c r="AX365" s="406"/>
      <c r="AY365" s="406"/>
      <c r="AZ365" s="406"/>
      <c r="BA365" s="293">
        <f>SUM(AM365:AZ365)</f>
        <v>1</v>
      </c>
    </row>
    <row r="366" spans="1:53" ht="15" outlineLevel="1">
      <c r="B366" s="291" t="s">
        <v>248</v>
      </c>
      <c r="C366" s="288" t="s">
        <v>163</v>
      </c>
      <c r="D366" s="292">
        <v>273584</v>
      </c>
      <c r="E366" s="292">
        <v>266606</v>
      </c>
      <c r="F366" s="292">
        <v>265960.90000000002</v>
      </c>
      <c r="G366" s="292">
        <v>249157.5</v>
      </c>
      <c r="H366" s="292">
        <v>243289.9</v>
      </c>
      <c r="I366" s="292">
        <v>237426.9</v>
      </c>
      <c r="J366" s="292">
        <v>234199.1</v>
      </c>
      <c r="K366" s="292">
        <v>232773.7</v>
      </c>
      <c r="L366" s="292">
        <v>154230.29999999999</v>
      </c>
      <c r="M366" s="292">
        <v>153858.1</v>
      </c>
      <c r="N366" s="292">
        <v>151253.5</v>
      </c>
      <c r="O366" s="292">
        <v>151253.5</v>
      </c>
      <c r="P366" s="292">
        <v>149515.79999999999</v>
      </c>
      <c r="Q366" s="292">
        <v>149515.79999999999</v>
      </c>
      <c r="R366" s="292">
        <v>117511.8</v>
      </c>
      <c r="S366" s="292">
        <v>116751.8</v>
      </c>
      <c r="T366" s="292">
        <v>116751.8</v>
      </c>
      <c r="U366" s="464"/>
      <c r="V366" s="292">
        <v>56</v>
      </c>
      <c r="W366" s="292">
        <v>55.661630000000002</v>
      </c>
      <c r="X366" s="292">
        <v>55.628489999999999</v>
      </c>
      <c r="Y366" s="292">
        <v>54.755969999999998</v>
      </c>
      <c r="Z366" s="292">
        <v>54.449829999999999</v>
      </c>
      <c r="AA366" s="292">
        <v>54.143940000000001</v>
      </c>
      <c r="AB366" s="292">
        <v>53.975679999999997</v>
      </c>
      <c r="AC366" s="292">
        <v>53.975679999999997</v>
      </c>
      <c r="AD366" s="292">
        <v>49.89331</v>
      </c>
      <c r="AE366" s="292">
        <v>49.494689999999999</v>
      </c>
      <c r="AF366" s="292">
        <v>49.204590000000003</v>
      </c>
      <c r="AG366" s="292">
        <v>49.204590000000003</v>
      </c>
      <c r="AH366" s="292">
        <v>48.681609999999999</v>
      </c>
      <c r="AI366" s="292">
        <v>48.681609999999999</v>
      </c>
      <c r="AJ366" s="292">
        <v>44.789409999999997</v>
      </c>
      <c r="AK366" s="292">
        <v>44.697409999999998</v>
      </c>
      <c r="AL366" s="292">
        <v>44.697409999999998</v>
      </c>
      <c r="AM366" s="407">
        <f>AM365</f>
        <v>1</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outlineLevel="1">
      <c r="A368" s="499"/>
      <c r="B368" s="285" t="s">
        <v>485</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outlineLevel="1">
      <c r="A388" s="498">
        <v>30</v>
      </c>
      <c r="B388" s="321" t="s">
        <v>486</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outlineLevel="1">
      <c r="A391" s="498"/>
      <c r="B391" s="285" t="s">
        <v>487</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outlineLevel="1">
      <c r="A392" s="498">
        <v>31</v>
      </c>
      <c r="B392" s="321" t="s">
        <v>488</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outlineLevel="1">
      <c r="A395" s="498">
        <v>32</v>
      </c>
      <c r="B395" s="321" t="s">
        <v>489</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outlineLevel="1">
      <c r="A398" s="498">
        <v>33</v>
      </c>
      <c r="B398" s="321" t="s">
        <v>1114</v>
      </c>
      <c r="C398" s="288" t="s">
        <v>25</v>
      </c>
      <c r="D398" s="292">
        <v>5110764</v>
      </c>
      <c r="E398" s="292">
        <f>$D$398</f>
        <v>5110764</v>
      </c>
      <c r="F398" s="292">
        <f t="shared" ref="F398:P398" si="132">$D$398</f>
        <v>5110764</v>
      </c>
      <c r="G398" s="292">
        <f t="shared" si="132"/>
        <v>5110764</v>
      </c>
      <c r="H398" s="292">
        <f t="shared" si="132"/>
        <v>5110764</v>
      </c>
      <c r="I398" s="292">
        <f t="shared" si="132"/>
        <v>5110764</v>
      </c>
      <c r="J398" s="292">
        <f t="shared" si="132"/>
        <v>5110764</v>
      </c>
      <c r="K398" s="292">
        <f t="shared" si="132"/>
        <v>5110764</v>
      </c>
      <c r="L398" s="292">
        <f t="shared" si="132"/>
        <v>5110764</v>
      </c>
      <c r="M398" s="292">
        <f t="shared" si="132"/>
        <v>5110764</v>
      </c>
      <c r="N398" s="292">
        <f t="shared" si="132"/>
        <v>5110764</v>
      </c>
      <c r="O398" s="292">
        <f t="shared" si="132"/>
        <v>5110764</v>
      </c>
      <c r="P398" s="292">
        <f t="shared" si="132"/>
        <v>5110764</v>
      </c>
      <c r="Q398" s="292">
        <v>0</v>
      </c>
      <c r="R398" s="292">
        <v>0</v>
      </c>
      <c r="S398" s="292">
        <v>0</v>
      </c>
      <c r="T398" s="292">
        <v>0</v>
      </c>
      <c r="U398" s="292">
        <v>12</v>
      </c>
      <c r="V398" s="292">
        <f>-'8.  Streetlighting'!F39/11</f>
        <v>1493.8689011665408</v>
      </c>
      <c r="W398" s="292">
        <f>-'8.  Streetlighting'!F40/12</f>
        <v>1493.8689011665408</v>
      </c>
      <c r="X398" s="292">
        <f>-'8.  Streetlighting'!F41/12</f>
        <v>1493.8689011665408</v>
      </c>
      <c r="Y398" s="292">
        <f>-'8.  Streetlighting'!F42/12</f>
        <v>1493.8689011665408</v>
      </c>
      <c r="Z398" s="292">
        <f>-'8.  Streetlighting'!F43/12</f>
        <v>1493.8689011665408</v>
      </c>
      <c r="AA398" s="292">
        <f>-'8.  Streetlighting'!F44/12</f>
        <v>1493.8689011665408</v>
      </c>
      <c r="AB398" s="292">
        <f>-'8.  Streetlighting'!F45/12</f>
        <v>1493.8689011665408</v>
      </c>
      <c r="AC398" s="292">
        <f>-'8.  Streetlighting'!F46/12</f>
        <v>1493.8689011665408</v>
      </c>
      <c r="AD398" s="292">
        <f>-'8.  Streetlighting'!F47/12</f>
        <v>1493.8689011665408</v>
      </c>
      <c r="AE398" s="292">
        <f>-'8.  Streetlighting'!F48/12</f>
        <v>1493.8689011665408</v>
      </c>
      <c r="AF398" s="292">
        <f>-'8.  Streetlighting'!F49/12</f>
        <v>1493.8689011665408</v>
      </c>
      <c r="AG398" s="292">
        <f>-'8.  Streetlighting'!F50/12</f>
        <v>1493.8689011665408</v>
      </c>
      <c r="AH398" s="292">
        <f>-'8.  Streetlighting'!F51/12</f>
        <v>1493.8689011665408</v>
      </c>
      <c r="AI398" s="292">
        <f>-'8.  Streetlighting'!F52/12</f>
        <v>0</v>
      </c>
      <c r="AJ398" s="292">
        <f>-'8.  Streetlighting'!F53/12</f>
        <v>0</v>
      </c>
      <c r="AK398" s="292">
        <v>0</v>
      </c>
      <c r="AL398" s="292">
        <v>0</v>
      </c>
      <c r="AM398" s="406"/>
      <c r="AN398" s="406"/>
      <c r="AO398" s="406"/>
      <c r="AP398" s="406"/>
      <c r="AQ398" s="406"/>
      <c r="AR398" s="406">
        <v>1</v>
      </c>
      <c r="AS398" s="406"/>
      <c r="AT398" s="406"/>
      <c r="AU398" s="406"/>
      <c r="AV398" s="406"/>
      <c r="AW398" s="406"/>
      <c r="AX398" s="406"/>
      <c r="AY398" s="406"/>
      <c r="AZ398" s="406"/>
      <c r="BA398" s="293">
        <f>SUM(AM398:AZ398)</f>
        <v>1</v>
      </c>
    </row>
    <row r="399" spans="1:53" s="280" customFormat="1" ht="15"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3">AN398</f>
        <v>0</v>
      </c>
      <c r="AO399" s="407">
        <f t="shared" si="133"/>
        <v>0</v>
      </c>
      <c r="AP399" s="407">
        <f t="shared" si="133"/>
        <v>0</v>
      </c>
      <c r="AQ399" s="407">
        <f t="shared" si="133"/>
        <v>0</v>
      </c>
      <c r="AR399" s="407">
        <f t="shared" si="133"/>
        <v>1</v>
      </c>
      <c r="AS399" s="407">
        <f t="shared" si="133"/>
        <v>0</v>
      </c>
      <c r="AT399" s="407">
        <f t="shared" si="133"/>
        <v>0</v>
      </c>
      <c r="AU399" s="407">
        <f t="shared" si="133"/>
        <v>0</v>
      </c>
      <c r="AV399" s="407">
        <f t="shared" si="133"/>
        <v>0</v>
      </c>
      <c r="AW399" s="407">
        <f t="shared" si="133"/>
        <v>0</v>
      </c>
      <c r="AX399" s="407">
        <f t="shared" si="133"/>
        <v>0</v>
      </c>
      <c r="AY399" s="407">
        <f t="shared" si="133"/>
        <v>0</v>
      </c>
      <c r="AZ399" s="407">
        <f>AZ398</f>
        <v>0</v>
      </c>
      <c r="BA399" s="294"/>
    </row>
    <row r="400" spans="1:53" ht="15"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 r="B401" s="324" t="s">
        <v>249</v>
      </c>
      <c r="C401" s="326"/>
      <c r="D401" s="326">
        <f>SUM(D296:D399)</f>
        <v>54002903</v>
      </c>
      <c r="E401" s="326"/>
      <c r="F401" s="326"/>
      <c r="G401" s="326"/>
      <c r="H401" s="326"/>
      <c r="I401" s="326"/>
      <c r="J401" s="326"/>
      <c r="K401" s="326"/>
      <c r="L401" s="326"/>
      <c r="M401" s="326"/>
      <c r="N401" s="326"/>
      <c r="O401" s="326"/>
      <c r="P401" s="326"/>
      <c r="Q401" s="326"/>
      <c r="R401" s="326"/>
      <c r="S401" s="326"/>
      <c r="T401" s="326"/>
      <c r="U401" s="326"/>
      <c r="V401" s="326">
        <f>SUM(V296:V399)</f>
        <v>36053.868901166541</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4066440</v>
      </c>
      <c r="AN401" s="326">
        <f>IF(AN295="kWh",SUMPRODUCT(D296:D399,AN296:AN399))</f>
        <v>6379074.25</v>
      </c>
      <c r="AO401" s="326">
        <f>IF(AO295="kW",SUMPRODUCT(U296:U399,V296:V399,AO296:AO399),SUMPRODUCT(D296:D399,AO296:AO399))</f>
        <v>40499.279999999999</v>
      </c>
      <c r="AP401" s="326">
        <f>IF(AP295="kW",SUMPRODUCT(U296:U399,V296:V399,AP296:AP399),SUMPRODUCT(D296:D399,AP296:AP399))</f>
        <v>23269.200000000001</v>
      </c>
      <c r="AQ401" s="326">
        <f>IF(AQ295="kW",SUMPRODUCT(U296:U399,V296:V399,AQ296:AQ399),SUMPRODUCT(D296:D399,AQ296:AQ399))</f>
        <v>22007.519999999997</v>
      </c>
      <c r="AR401" s="326">
        <f>IF(AR295="kW",SUMPRODUCT(U296:U399,V296:V399,AR296:AR399),SUMPRODUCT(D296:D399,AR296:AR399))</f>
        <v>17926.426813998489</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874"/>
      <c r="E403" s="874"/>
      <c r="F403" s="874"/>
      <c r="G403" s="874"/>
      <c r="H403" s="874"/>
      <c r="I403" s="874"/>
      <c r="J403" s="874"/>
      <c r="K403" s="874"/>
      <c r="L403" s="874"/>
      <c r="M403" s="874"/>
      <c r="N403" s="874"/>
      <c r="O403" s="392"/>
      <c r="P403" s="392"/>
      <c r="Q403" s="392"/>
      <c r="R403" s="392"/>
      <c r="S403" s="392"/>
      <c r="T403" s="392"/>
      <c r="U403" s="392"/>
      <c r="V403" s="874"/>
      <c r="W403" s="874"/>
      <c r="X403" s="874"/>
      <c r="Y403" s="874"/>
      <c r="Z403" s="874"/>
      <c r="AA403" s="874"/>
      <c r="AB403" s="874"/>
      <c r="AC403" s="874"/>
      <c r="AD403" s="874"/>
      <c r="AE403" s="874"/>
      <c r="AF403" s="874"/>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3">
        <f>HLOOKUP(AM$20,'3.  Distribution Rates'!$C$122:$P$133,5,FALSE)</f>
        <v>0</v>
      </c>
      <c r="AN404" s="823">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4">AM136*AM404</f>
        <v>0</v>
      </c>
      <c r="AN405" s="374">
        <f t="shared" ref="AN405:AZ405" si="135">AN136*AN404</f>
        <v>0</v>
      </c>
      <c r="AO405" s="374">
        <f t="shared" si="135"/>
        <v>0</v>
      </c>
      <c r="AP405" s="374">
        <f t="shared" si="135"/>
        <v>0</v>
      </c>
      <c r="AQ405" s="374">
        <f t="shared" si="135"/>
        <v>0</v>
      </c>
      <c r="AR405" s="374">
        <f t="shared" si="135"/>
        <v>0</v>
      </c>
      <c r="AS405" s="374">
        <f t="shared" si="135"/>
        <v>0</v>
      </c>
      <c r="AT405" s="374">
        <f t="shared" si="135"/>
        <v>0</v>
      </c>
      <c r="AU405" s="374">
        <f t="shared" si="135"/>
        <v>0</v>
      </c>
      <c r="AV405" s="374">
        <f t="shared" si="135"/>
        <v>0</v>
      </c>
      <c r="AW405" s="374">
        <f t="shared" si="135"/>
        <v>0</v>
      </c>
      <c r="AX405" s="374">
        <f t="shared" si="135"/>
        <v>0</v>
      </c>
      <c r="AY405" s="374">
        <f t="shared" si="135"/>
        <v>0</v>
      </c>
      <c r="AZ405" s="374">
        <f t="shared" si="135"/>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6">AM275*AM404</f>
        <v>0</v>
      </c>
      <c r="AN406" s="374">
        <f t="shared" ref="AN406:AZ406" si="137">AN275*AN404</f>
        <v>0</v>
      </c>
      <c r="AO406" s="374">
        <f t="shared" si="137"/>
        <v>0</v>
      </c>
      <c r="AP406" s="374">
        <f t="shared" si="137"/>
        <v>0</v>
      </c>
      <c r="AQ406" s="374">
        <f t="shared" si="137"/>
        <v>0</v>
      </c>
      <c r="AR406" s="374">
        <f t="shared" si="137"/>
        <v>0</v>
      </c>
      <c r="AS406" s="374">
        <f t="shared" si="137"/>
        <v>0</v>
      </c>
      <c r="AT406" s="374">
        <f t="shared" si="137"/>
        <v>0</v>
      </c>
      <c r="AU406" s="374">
        <f t="shared" si="137"/>
        <v>0</v>
      </c>
      <c r="AV406" s="374">
        <f t="shared" si="137"/>
        <v>0</v>
      </c>
      <c r="AW406" s="374">
        <f t="shared" si="137"/>
        <v>0</v>
      </c>
      <c r="AX406" s="374">
        <f t="shared" si="137"/>
        <v>0</v>
      </c>
      <c r="AY406" s="374">
        <f t="shared" si="137"/>
        <v>0</v>
      </c>
      <c r="AZ406" s="374">
        <f t="shared" si="137"/>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8">AN401*AN404</f>
        <v>0</v>
      </c>
      <c r="AO407" s="374">
        <f t="shared" si="138"/>
        <v>0</v>
      </c>
      <c r="AP407" s="374">
        <f t="shared" si="138"/>
        <v>0</v>
      </c>
      <c r="AQ407" s="374">
        <f t="shared" si="138"/>
        <v>0</v>
      </c>
      <c r="AR407" s="374">
        <f t="shared" si="138"/>
        <v>0</v>
      </c>
      <c r="AS407" s="374">
        <f t="shared" si="138"/>
        <v>0</v>
      </c>
      <c r="AT407" s="374">
        <f t="shared" si="138"/>
        <v>0</v>
      </c>
      <c r="AU407" s="374">
        <f t="shared" si="138"/>
        <v>0</v>
      </c>
      <c r="AV407" s="374">
        <f t="shared" si="138"/>
        <v>0</v>
      </c>
      <c r="AW407" s="374">
        <f t="shared" si="138"/>
        <v>0</v>
      </c>
      <c r="AX407" s="374">
        <f t="shared" si="138"/>
        <v>0</v>
      </c>
      <c r="AY407" s="374">
        <f t="shared" si="138"/>
        <v>0</v>
      </c>
      <c r="AZ407" s="374">
        <f t="shared" si="138"/>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9">SUM(AO405:AO407)</f>
        <v>0</v>
      </c>
      <c r="AP408" s="343">
        <f t="shared" si="139"/>
        <v>0</v>
      </c>
      <c r="AQ408" s="343">
        <f t="shared" si="139"/>
        <v>0</v>
      </c>
      <c r="AR408" s="343">
        <f t="shared" si="139"/>
        <v>0</v>
      </c>
      <c r="AS408" s="343">
        <f t="shared" si="139"/>
        <v>0</v>
      </c>
      <c r="AT408" s="343">
        <f t="shared" ref="AT408:AZ408" si="140">SUM(AT405:AT407)</f>
        <v>0</v>
      </c>
      <c r="AU408" s="343">
        <f t="shared" si="140"/>
        <v>0</v>
      </c>
      <c r="AV408" s="343">
        <f t="shared" si="140"/>
        <v>0</v>
      </c>
      <c r="AW408" s="343">
        <f t="shared" si="140"/>
        <v>0</v>
      </c>
      <c r="AX408" s="343">
        <f t="shared" si="140"/>
        <v>0</v>
      </c>
      <c r="AY408" s="343">
        <f t="shared" si="140"/>
        <v>0</v>
      </c>
      <c r="AZ408" s="343">
        <f t="shared" si="140"/>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1">AM402*AM404</f>
        <v>0</v>
      </c>
      <c r="AN409" s="344">
        <f t="shared" si="141"/>
        <v>0</v>
      </c>
      <c r="AO409" s="344">
        <f t="shared" si="141"/>
        <v>0</v>
      </c>
      <c r="AP409" s="344">
        <f t="shared" si="141"/>
        <v>0</v>
      </c>
      <c r="AQ409" s="344">
        <f t="shared" si="141"/>
        <v>0</v>
      </c>
      <c r="AR409" s="344">
        <f t="shared" si="141"/>
        <v>0</v>
      </c>
      <c r="AS409" s="344">
        <f t="shared" si="141"/>
        <v>0</v>
      </c>
      <c r="AT409" s="344">
        <f t="shared" ref="AT409:AZ409" si="142">AT402*AT404</f>
        <v>0</v>
      </c>
      <c r="AU409" s="344">
        <f t="shared" si="142"/>
        <v>0</v>
      </c>
      <c r="AV409" s="344">
        <f t="shared" si="142"/>
        <v>0</v>
      </c>
      <c r="AW409" s="344">
        <f t="shared" si="142"/>
        <v>0</v>
      </c>
      <c r="AX409" s="344">
        <f t="shared" si="142"/>
        <v>0</v>
      </c>
      <c r="AY409" s="344">
        <f t="shared" si="142"/>
        <v>0</v>
      </c>
      <c r="AZ409" s="344">
        <f t="shared" si="142"/>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4042130.4611160005</v>
      </c>
      <c r="AN412" s="288">
        <f>SUMPRODUCT($E$296:$E$399,AN296:AN399)</f>
        <v>6349321.8479999993</v>
      </c>
      <c r="AO412" s="288">
        <f>IF(AO295="kW",SUMPRODUCT(U296:U399,W296:W399,AO296:AO399),SUMPRODUCT(E296:E399,AO296:AO399))</f>
        <v>39784.742186664</v>
      </c>
      <c r="AP412" s="288">
        <f>IF(AP295="kW",SUMPRODUCT(U296:U399,W296:W399,AP296:AP399),SUMPRODUCT(E296:E399,AP296:AP399))</f>
        <v>22889.301615648001</v>
      </c>
      <c r="AQ412" s="288">
        <f>IF(AQ295="kW",SUMPRODUCT(U296:U399,W296:W399,AQ296:AQ399),SUMPRODUCT(E296:E399,AQ296:AQ399))</f>
        <v>21614.634310488</v>
      </c>
      <c r="AR412" s="288">
        <f>IF(AR295="kW",SUMPRODUCT(U296:U399,W296:W399,AR296:AR399),SUMPRODUCT(E296:E399, AR296:AR399))</f>
        <v>17926.426813998489</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3988485.0761160003</v>
      </c>
      <c r="AN413" s="288">
        <f>SUMPRODUCT($F$296:$F$399,AN296:AN399)</f>
        <v>6121511.7970000003</v>
      </c>
      <c r="AO413" s="288">
        <f>IF(AO295="kW",SUMPRODUCT(U296:U399,X296:X399,AO296:AO399),SUMPRODUCT(F296:F399,AO296:AO399))</f>
        <v>39251.448900264004</v>
      </c>
      <c r="AP413" s="288">
        <f>IF(AP295="kW",SUMPRODUCT(U296:U399,X296:X399,AP296:AP399),SUMPRODUCT(F296:F399,AP296:AP399))</f>
        <v>22697.649340848006</v>
      </c>
      <c r="AQ413" s="288">
        <f>IF(AQ295="kW",SUMPRODUCT(U296:U399,X296:X399,AQ296:AQ399),SUMPRODUCT(F296:F399, AQ296:AQ399))</f>
        <v>21531.307234487998</v>
      </c>
      <c r="AR413" s="288">
        <f>IF(AR295="kW",SUMPRODUCT(U296:U399,X296:X399,AR296:AR399),SUMPRODUCT(F296:F399, AR296:AR399))</f>
        <v>17926.426813998489</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3769542.2101159999</v>
      </c>
      <c r="AN414" s="288">
        <f>SUMPRODUCT($G$296:$G$399,AN296:AN399)</f>
        <v>5415716.2510000002</v>
      </c>
      <c r="AO414" s="288">
        <f>IF(AO295="kW",SUMPRODUCT(U296:U399,Y296:Y399,AO296:AO399),SUMPRODUCT(G296:G399,AO296:AO399))</f>
        <v>39233.863850664005</v>
      </c>
      <c r="AP414" s="288">
        <f>IF(AP295="kW",SUMPRODUCT(U296:U399,Y296:Y399,AP296:AP399),SUMPRODUCT(G296:G399,AP296:AP399))</f>
        <v>22679.941113648005</v>
      </c>
      <c r="AQ414" s="288">
        <f>IF(AQ295="kW",SUMPRODUCT(U296:U399,Y296:Y399,AQ296:AQ399),SUMPRODUCT(G296:G399, AQ296:AQ399))</f>
        <v>21501.986170487999</v>
      </c>
      <c r="AR414" s="288">
        <f>IF(AR295="kW",SUMPRODUCT(U296:U399,Y296:Y399,AR296:AR399),SUMPRODUCT(G296:G399, AR296:AR399))</f>
        <v>17926.426813998489</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3621332.9867660003</v>
      </c>
      <c r="AN415" s="288">
        <f>SUMPRODUCT($H$296:$H$399,AN296:AN399)</f>
        <v>3292765.8689999999</v>
      </c>
      <c r="AO415" s="288">
        <f>IF(AO295="kW",SUMPRODUCT(U296:U399,Z296:Z399,AO296:AO399),SUMPRODUCT(H296:H399,AO296:AO399))</f>
        <v>36829.141051200007</v>
      </c>
      <c r="AP415" s="288">
        <f>IF(AP295="kW",SUMPRODUCT(U296:U399,Z296:Z399,AP296:AP399),SUMPRODUCT(H296:H399,AP296:AP399))</f>
        <v>20607.691204799998</v>
      </c>
      <c r="AQ415" s="288">
        <f>IF(AQ295="kW",SUMPRODUCT(U296:U399,Z296:Z399,AQ296:AQ399),SUMPRODUCT(H296:H399, AQ296:AQ399))</f>
        <v>21000.458879999998</v>
      </c>
      <c r="AR415" s="288">
        <f>IF(AR295="kW",SUMPRODUCT(U296:U399,Z296:Z399,AR296:AR399),SUMPRODUCT(H296:H399, AR296:AR399))</f>
        <v>17926.426813998489</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3464136.8329999996</v>
      </c>
      <c r="AN416" s="288">
        <f>SUMPRODUCT($I$296:$I$399,AN296:AN399)</f>
        <v>3240223.0049999999</v>
      </c>
      <c r="AO416" s="288">
        <f>IF(AO295="kW",SUMPRODUCT(U296:U399,AA296:AA399,AO296:AO399),SUMPRODUCT(I296:I399,AO296:AO399))</f>
        <v>36205.199726400002</v>
      </c>
      <c r="AP416" s="288">
        <f>IF(AP295="kW",SUMPRODUCT(U296:U399,AA296:AA399,AP296:AP399),SUMPRODUCT(I296:I399,AP296:AP399))</f>
        <v>20383.462291200001</v>
      </c>
      <c r="AQ416" s="288">
        <f>IF(AQ295="kW",SUMPRODUCT(U296:U399,AA296:AA399,AQ296:AQ399),SUMPRODUCT(I296:I399, AQ296:AQ399))</f>
        <v>20902.968047999999</v>
      </c>
      <c r="AR416" s="288">
        <f>IF(AR295="kW",SUMPRODUCT(U296:U399,AA296:AA399,AR296:AR399),SUMPRODUCT(I296:I399, AR296:AR399))</f>
        <v>17926.426813998489</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3458102.91</v>
      </c>
      <c r="AN417" s="288">
        <f>SUMPRODUCT($J$296:$J$399,AN296:AN399)</f>
        <v>3240223.0049999999</v>
      </c>
      <c r="AO417" s="288">
        <f>IF(AO295="kW",SUMPRODUCT(U296:U399,AB296:AB399,AO296:AO399),SUMPRODUCT(J296:J399,AO296:AO399))</f>
        <v>36205.199726400002</v>
      </c>
      <c r="AP417" s="288">
        <f>IF(AP295="kW",SUMPRODUCT(U296:U399,AB296:AB399,AP296:AP399),SUMPRODUCT(J296:J399,AP296:AP399))</f>
        <v>20383.462291200001</v>
      </c>
      <c r="AQ417" s="288">
        <f>IF(AQ295="kW",SUMPRODUCT(U296:U399,AB296:AB399,AQ296:AQ399),SUMPRODUCT(J296:J399, AQ296:AQ399))</f>
        <v>20902.968047999999</v>
      </c>
      <c r="AR417" s="288">
        <f>IF(AR295="kW",SUMPRODUCT(U296:U399,AB296:AB399,AR296:AR399),SUMPRODUCT(J296:J399, AR296:AR399))</f>
        <v>17926.426813998489</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3454882.95</v>
      </c>
      <c r="AN418" s="288">
        <f>SUMPRODUCT($K$296:$K$399,AN296:AN399)</f>
        <v>3206028.0989999999</v>
      </c>
      <c r="AO418" s="288">
        <f>IF(AO295="kW",SUMPRODUCT($U$296:$U$399,$AC$296:$AC$399,AO296:AO399),SUMPRODUCT($K$296:$K$399,AO296:AO399))</f>
        <v>36131.179425600007</v>
      </c>
      <c r="AP418" s="288">
        <f t="shared" ref="AP418:AZ418" si="143">IF(AP295="kW",SUMPRODUCT($U$296:$U$399,$AC$296:$AC$399,AP296:AP399),SUMPRODUCT($K$296:$K$399,AP296:AP399))</f>
        <v>20356.861245600001</v>
      </c>
      <c r="AQ418" s="288">
        <f t="shared" si="143"/>
        <v>20891.402375999998</v>
      </c>
      <c r="AR418" s="288">
        <f t="shared" si="143"/>
        <v>17926.426813998489</v>
      </c>
      <c r="AS418" s="288">
        <f t="shared" si="143"/>
        <v>0</v>
      </c>
      <c r="AT418" s="288">
        <f t="shared" si="143"/>
        <v>0</v>
      </c>
      <c r="AU418" s="288">
        <f t="shared" si="143"/>
        <v>0</v>
      </c>
      <c r="AV418" s="288">
        <f t="shared" si="143"/>
        <v>0</v>
      </c>
      <c r="AW418" s="288">
        <f t="shared" si="143"/>
        <v>0</v>
      </c>
      <c r="AX418" s="288">
        <f t="shared" si="143"/>
        <v>0</v>
      </c>
      <c r="AY418" s="288">
        <f t="shared" si="143"/>
        <v>0</v>
      </c>
      <c r="AZ418" s="288">
        <f t="shared" si="143"/>
        <v>0</v>
      </c>
      <c r="BA418" s="334"/>
    </row>
    <row r="419" spans="1:54" ht="15">
      <c r="B419" s="321" t="s">
        <v>917</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3144259.6872000005</v>
      </c>
      <c r="AN419" s="288">
        <f>SUMPRODUCT($L$296:$L$399,AN296:AN399)</f>
        <v>3078608.1780000003</v>
      </c>
      <c r="AO419" s="288">
        <f>IF(AO295="kW",SUMPRODUCT($U$296:$U$399,$AD$296:$AD$399,AO296:AO399),SUMPRODUCT($L$296:$L$399,AO296:AO399))</f>
        <v>33283.093128</v>
      </c>
      <c r="AP419" s="288">
        <f t="shared" ref="AP419:AZ419" si="144">IF(AP295="kW",SUMPRODUCT($U$296:$U$399,$AD$296:$AD$399,AP296:AP399),SUMPRODUCT($L$296:$L$399,AP296:AP399))</f>
        <v>19333.3302324</v>
      </c>
      <c r="AQ419" s="288">
        <f t="shared" si="144"/>
        <v>20446.388891999999</v>
      </c>
      <c r="AR419" s="288">
        <f t="shared" si="144"/>
        <v>17926.426813998489</v>
      </c>
      <c r="AS419" s="288">
        <f t="shared" si="144"/>
        <v>0</v>
      </c>
      <c r="AT419" s="288">
        <f t="shared" si="144"/>
        <v>0</v>
      </c>
      <c r="AU419" s="288">
        <f t="shared" si="144"/>
        <v>0</v>
      </c>
      <c r="AV419" s="288">
        <f t="shared" si="144"/>
        <v>0</v>
      </c>
      <c r="AW419" s="288">
        <f t="shared" si="144"/>
        <v>0</v>
      </c>
      <c r="AX419" s="288">
        <f t="shared" si="144"/>
        <v>0</v>
      </c>
      <c r="AY419" s="288">
        <f t="shared" si="144"/>
        <v>0</v>
      </c>
      <c r="AZ419" s="288">
        <f t="shared" si="144"/>
        <v>0</v>
      </c>
      <c r="BA419" s="334"/>
    </row>
    <row r="420" spans="1:54" ht="15">
      <c r="B420" s="321" t="s">
        <v>918</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3143741.4715000009</v>
      </c>
      <c r="AN420" s="288">
        <f>SUMPRODUCT($M$296:$M$399,AN296:AN399)</f>
        <v>2827605.909</v>
      </c>
      <c r="AO420" s="288">
        <f>IF(AO295="kW",SUMPRODUCT($U$296:$U$399,$AE$296:$AE$399,AO296:AO399),SUMPRODUCT($M$296:$M$399,AO296:AO399))</f>
        <v>29257.919419199996</v>
      </c>
      <c r="AP420" s="288">
        <f t="shared" ref="AP420:AZ420" si="145">IF(AP295="kW",SUMPRODUCT($U$296:$U$399,$AE$296:$AE$399,AP296:AP399),SUMPRODUCT($M$296:$M$399,AP296:AP399))</f>
        <v>17886.783430799998</v>
      </c>
      <c r="AQ420" s="288">
        <f t="shared" si="145"/>
        <v>19817.4555</v>
      </c>
      <c r="AR420" s="288">
        <f t="shared" si="145"/>
        <v>17926.426813998489</v>
      </c>
      <c r="AS420" s="288">
        <f t="shared" si="145"/>
        <v>0</v>
      </c>
      <c r="AT420" s="288">
        <f t="shared" si="145"/>
        <v>0</v>
      </c>
      <c r="AU420" s="288">
        <f t="shared" si="145"/>
        <v>0</v>
      </c>
      <c r="AV420" s="288">
        <f t="shared" si="145"/>
        <v>0</v>
      </c>
      <c r="AW420" s="288">
        <f t="shared" si="145"/>
        <v>0</v>
      </c>
      <c r="AX420" s="288">
        <f t="shared" si="145"/>
        <v>0</v>
      </c>
      <c r="AY420" s="288">
        <f t="shared" si="145"/>
        <v>0</v>
      </c>
      <c r="AZ420" s="288">
        <f t="shared" si="145"/>
        <v>0</v>
      </c>
      <c r="BA420" s="334"/>
    </row>
    <row r="421" spans="1:54" ht="15">
      <c r="B421" s="321" t="s">
        <v>919</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3070166.1645000004</v>
      </c>
      <c r="AN421" s="288">
        <f>SUMPRODUCT($N$296:$N$399,AN296:AN399)</f>
        <v>2140022.3220000002</v>
      </c>
      <c r="AO421" s="288">
        <f>IF(AO295="kW",SUMPRODUCT($U$296:$U$399,$AF$296:$AF$399,AO296:AO399),SUMPRODUCT($N$296:$N$399,AO296:AO399))</f>
        <v>23771.245749600002</v>
      </c>
      <c r="AP421" s="288">
        <f t="shared" ref="AP421:AZ421" si="146">IF(AP295="kW",SUMPRODUCT($U$296:$U$399,$AF$296:$AF$399,AP296:AP399),SUMPRODUCT($N$296:$N$399,AP296:AP399))</f>
        <v>15571.358106</v>
      </c>
      <c r="AQ421" s="288">
        <f t="shared" si="146"/>
        <v>18328.783187999998</v>
      </c>
      <c r="AR421" s="288">
        <f t="shared" si="146"/>
        <v>17926.426813998489</v>
      </c>
      <c r="AS421" s="288">
        <f t="shared" si="146"/>
        <v>0</v>
      </c>
      <c r="AT421" s="288">
        <f t="shared" si="146"/>
        <v>0</v>
      </c>
      <c r="AU421" s="288">
        <f t="shared" si="146"/>
        <v>0</v>
      </c>
      <c r="AV421" s="288">
        <f t="shared" si="146"/>
        <v>0</v>
      </c>
      <c r="AW421" s="288">
        <f t="shared" si="146"/>
        <v>0</v>
      </c>
      <c r="AX421" s="288">
        <f t="shared" si="146"/>
        <v>0</v>
      </c>
      <c r="AY421" s="288">
        <f t="shared" si="146"/>
        <v>0</v>
      </c>
      <c r="AZ421" s="288">
        <f t="shared" si="146"/>
        <v>0</v>
      </c>
      <c r="BA421" s="334"/>
    </row>
    <row r="422" spans="1:54" ht="15">
      <c r="B422" s="321" t="s">
        <v>969</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2938597.0495000002</v>
      </c>
      <c r="AN422" s="288">
        <f>SUMPRODUCT($O$296:$O$399,AN296:AN399)</f>
        <v>1595326.051</v>
      </c>
      <c r="AO422" s="288">
        <f>IF(AO295="kW",SUMPRODUCT($U$296:$U$399,$AG$296:$AG$399,AO296:AO399),SUMPRODUCT($O$296:$O$399,AO296:AO399))</f>
        <v>23157.509378400002</v>
      </c>
      <c r="AP422" s="288">
        <f t="shared" ref="AP422:AZ422" si="147">IF(AP295="kW",SUMPRODUCT($U$296:$U$399,$AG$296:$AG$399,AP296:AP399),SUMPRODUCT($O$296:$O$399,AP296:AP399))</f>
        <v>15350.796597600001</v>
      </c>
      <c r="AQ422" s="288">
        <f t="shared" si="147"/>
        <v>18232.886880000002</v>
      </c>
      <c r="AR422" s="288">
        <f t="shared" si="147"/>
        <v>17926.426813998489</v>
      </c>
      <c r="AS422" s="288">
        <f t="shared" si="147"/>
        <v>0</v>
      </c>
      <c r="AT422" s="288">
        <f t="shared" si="147"/>
        <v>0</v>
      </c>
      <c r="AU422" s="288">
        <f t="shared" si="147"/>
        <v>0</v>
      </c>
      <c r="AV422" s="288">
        <f t="shared" si="147"/>
        <v>0</v>
      </c>
      <c r="AW422" s="288">
        <f t="shared" si="147"/>
        <v>0</v>
      </c>
      <c r="AX422" s="288">
        <f t="shared" si="147"/>
        <v>0</v>
      </c>
      <c r="AY422" s="288">
        <f t="shared" si="147"/>
        <v>0</v>
      </c>
      <c r="AZ422" s="288">
        <f t="shared" si="147"/>
        <v>0</v>
      </c>
      <c r="BA422" s="334"/>
    </row>
    <row r="423" spans="1:54" ht="15">
      <c r="B423" s="321" t="s">
        <v>920</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2935479.7862</v>
      </c>
      <c r="AN423" s="288">
        <f>SUMPRODUCT($P$296:$P$399,AN296:AN399)</f>
        <v>286037.28709</v>
      </c>
      <c r="AO423" s="288">
        <f>IF(AO295="kW",SUMPRODUCT($U$296:$U$399,$AH$296:$AH$399,AO296:AO399),SUMPRODUCT($P$296:$P$399,AO296:AO399))</f>
        <v>12291.7740552</v>
      </c>
      <c r="AP423" s="288">
        <f t="shared" ref="AP423:AZ423" si="148">IF(AP295="kW",SUMPRODUCT($U$296:$U$399,$AH$296:$AH$399,AP296:AP399),SUMPRODUCT($P$296:$P$399,AP296:AP399))</f>
        <v>8129.2612056000016</v>
      </c>
      <c r="AQ423" s="288">
        <f t="shared" si="148"/>
        <v>8851.5135840000003</v>
      </c>
      <c r="AR423" s="288">
        <f t="shared" si="148"/>
        <v>17926.426813998489</v>
      </c>
      <c r="AS423" s="288">
        <f t="shared" si="148"/>
        <v>0</v>
      </c>
      <c r="AT423" s="288">
        <f t="shared" si="148"/>
        <v>0</v>
      </c>
      <c r="AU423" s="288">
        <f t="shared" si="148"/>
        <v>0</v>
      </c>
      <c r="AV423" s="288">
        <f t="shared" si="148"/>
        <v>0</v>
      </c>
      <c r="AW423" s="288">
        <f t="shared" si="148"/>
        <v>0</v>
      </c>
      <c r="AX423" s="288">
        <f t="shared" si="148"/>
        <v>0</v>
      </c>
      <c r="AY423" s="288">
        <f t="shared" si="148"/>
        <v>0</v>
      </c>
      <c r="AZ423" s="288">
        <f t="shared" si="148"/>
        <v>0</v>
      </c>
      <c r="BA423" s="334"/>
    </row>
    <row r="424" spans="1:54" ht="15">
      <c r="B424" s="321" t="s">
        <v>921</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2922539.6522000004</v>
      </c>
      <c r="AN424" s="288">
        <f>SUMPRODUCT($Q$296:$Q$399,AN296:AN399)</f>
        <v>623457.95748999994</v>
      </c>
      <c r="AO424" s="288">
        <f>IF(AO295="kW",SUMPRODUCT($U$296:$U$399,$AI$296:$AI$399,AO296:AO399),SUMPRODUCT($Q$296:$Q$399,AO296:AO399))</f>
        <v>9349.2551380799996</v>
      </c>
      <c r="AP424" s="288">
        <f t="shared" ref="AP424:AZ424" si="149">IF(AP295="kW",SUMPRODUCT($U$296:$U$399,$AI$296:$AI$399,AP296:AP399),SUMPRODUCT($Q$296:$Q$399,AP296:AP399))</f>
        <v>7071.7934697600003</v>
      </c>
      <c r="AQ424" s="288">
        <f t="shared" si="149"/>
        <v>8391.7450031999997</v>
      </c>
      <c r="AR424" s="288">
        <f t="shared" si="149"/>
        <v>0</v>
      </c>
      <c r="AS424" s="288">
        <f t="shared" si="149"/>
        <v>0</v>
      </c>
      <c r="AT424" s="288">
        <f t="shared" si="149"/>
        <v>0</v>
      </c>
      <c r="AU424" s="288">
        <f t="shared" si="149"/>
        <v>0</v>
      </c>
      <c r="AV424" s="288">
        <f t="shared" si="149"/>
        <v>0</v>
      </c>
      <c r="AW424" s="288">
        <f t="shared" si="149"/>
        <v>0</v>
      </c>
      <c r="AX424" s="288">
        <f t="shared" si="149"/>
        <v>0</v>
      </c>
      <c r="AY424" s="288">
        <f t="shared" si="149"/>
        <v>0</v>
      </c>
      <c r="AZ424" s="288">
        <f t="shared" si="149"/>
        <v>0</v>
      </c>
      <c r="BA424" s="334"/>
    </row>
    <row r="425" spans="1:54" ht="15.75" customHeight="1">
      <c r="B425" s="377" t="s">
        <v>916</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7"/>
      <c r="AD425" s="847"/>
      <c r="AE425" s="400"/>
      <c r="AF425" s="400"/>
      <c r="AG425" s="400"/>
      <c r="AH425" s="400"/>
      <c r="AI425" s="400"/>
      <c r="AJ425" s="400"/>
      <c r="AK425" s="400"/>
      <c r="AL425" s="400"/>
      <c r="AM425" s="824">
        <f>SUMPRODUCT($R$296:$R$399,AM296:AM399)</f>
        <v>2842733.5632000002</v>
      </c>
      <c r="AN425" s="824">
        <f>SUMPRODUCT($R$296:$R$399,AN296:AN399)</f>
        <v>623457.95748999994</v>
      </c>
      <c r="AO425" s="824">
        <f>IF(AO295="kW",SUMPRODUCT($U$296:$U$399,$AI$296:$AI$399,AO296:AO399),SUMPRODUCT($Q$296:$Q$399,AO296:AO399))</f>
        <v>9349.2551380799996</v>
      </c>
      <c r="AP425" s="824">
        <f t="shared" ref="AP425:AZ425" si="150">IF(AP295="kW",SUMPRODUCT($U$296:$U$399,$AI$296:$AI$399,AP296:AP399),SUMPRODUCT($Q$296:$Q$399,AP296:AP399))</f>
        <v>7071.7934697600003</v>
      </c>
      <c r="AQ425" s="824">
        <f t="shared" si="150"/>
        <v>8391.7450031999997</v>
      </c>
      <c r="AR425" s="824">
        <f t="shared" si="150"/>
        <v>0</v>
      </c>
      <c r="AS425" s="824">
        <f t="shared" si="150"/>
        <v>0</v>
      </c>
      <c r="AT425" s="824">
        <f t="shared" si="150"/>
        <v>0</v>
      </c>
      <c r="AU425" s="824">
        <f t="shared" si="150"/>
        <v>0</v>
      </c>
      <c r="AV425" s="824">
        <f t="shared" si="150"/>
        <v>0</v>
      </c>
      <c r="AW425" s="824">
        <f t="shared" si="150"/>
        <v>0</v>
      </c>
      <c r="AX425" s="824">
        <f t="shared" si="150"/>
        <v>0</v>
      </c>
      <c r="AY425" s="824">
        <f t="shared" si="150"/>
        <v>0</v>
      </c>
      <c r="AZ425" s="824">
        <f t="shared" si="150"/>
        <v>0</v>
      </c>
      <c r="BA425" s="382"/>
    </row>
    <row r="426" spans="1:54" ht="21.75" customHeight="1">
      <c r="B426" s="364" t="s">
        <v>588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9" t="s">
        <v>518</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35" t="s">
        <v>211</v>
      </c>
      <c r="C429" s="937" t="s">
        <v>33</v>
      </c>
      <c r="D429" s="281" t="s">
        <v>421</v>
      </c>
      <c r="E429" s="946" t="s">
        <v>209</v>
      </c>
      <c r="F429" s="947"/>
      <c r="G429" s="947"/>
      <c r="H429" s="947"/>
      <c r="I429" s="947"/>
      <c r="J429" s="947"/>
      <c r="K429" s="947"/>
      <c r="L429" s="947"/>
      <c r="M429" s="947"/>
      <c r="N429" s="947"/>
      <c r="O429" s="947"/>
      <c r="P429" s="947"/>
      <c r="Q429" s="947"/>
      <c r="R429" s="947"/>
      <c r="S429" s="947"/>
      <c r="T429" s="948"/>
      <c r="U429" s="944" t="s">
        <v>213</v>
      </c>
      <c r="V429" s="281" t="s">
        <v>422</v>
      </c>
      <c r="W429" s="941" t="s">
        <v>212</v>
      </c>
      <c r="X429" s="942"/>
      <c r="Y429" s="942"/>
      <c r="Z429" s="942"/>
      <c r="AA429" s="942"/>
      <c r="AB429" s="942"/>
      <c r="AC429" s="942"/>
      <c r="AD429" s="942"/>
      <c r="AE429" s="942"/>
      <c r="AF429" s="942"/>
      <c r="AG429" s="942"/>
      <c r="AH429" s="942"/>
      <c r="AI429" s="942"/>
      <c r="AJ429" s="942"/>
      <c r="AK429" s="942"/>
      <c r="AL429" s="949"/>
      <c r="AM429" s="941" t="s">
        <v>242</v>
      </c>
      <c r="AN429" s="942"/>
      <c r="AO429" s="942"/>
      <c r="AP429" s="942"/>
      <c r="AQ429" s="942"/>
      <c r="AR429" s="942"/>
      <c r="AS429" s="942"/>
      <c r="AT429" s="942"/>
      <c r="AU429" s="942"/>
      <c r="AV429" s="942"/>
      <c r="AW429" s="942"/>
      <c r="AX429" s="942"/>
      <c r="AY429" s="942"/>
      <c r="AZ429" s="942"/>
      <c r="BA429" s="943"/>
    </row>
    <row r="430" spans="1:54" ht="45.75" customHeight="1">
      <c r="B430" s="936"/>
      <c r="C430" s="938"/>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45"/>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50-499 kW</v>
      </c>
      <c r="AP430" s="282" t="str">
        <f>'1.  LRAMVA Summary'!G53</f>
        <v>GS 500-4999 kW</v>
      </c>
      <c r="AQ430" s="282" t="str">
        <f>'1.  LRAMVA Summary'!H53</f>
        <v>Large Use</v>
      </c>
      <c r="AR430" s="282" t="str">
        <f>'1.  LRAMVA Summary'!I53</f>
        <v>Street Lighting</v>
      </c>
      <c r="AS430" s="282" t="str">
        <f>'1.  LRAMVA Summary'!J53</f>
        <v>Unmetered Scattered Load</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t="str">
        <f>'1.  LRAMVA Summary'!I54</f>
        <v>kW</v>
      </c>
      <c r="AS431" s="288" t="str">
        <f>'1.  LRAMVA Summary'!J54</f>
        <v>kWh</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outlineLevel="1">
      <c r="A432" s="498">
        <v>1</v>
      </c>
      <c r="B432" s="291" t="s">
        <v>1</v>
      </c>
      <c r="C432" s="288" t="s">
        <v>25</v>
      </c>
      <c r="D432" s="292">
        <v>205529</v>
      </c>
      <c r="E432" s="292">
        <v>205529.2598</v>
      </c>
      <c r="F432" s="292">
        <v>205529.2598</v>
      </c>
      <c r="G432" s="292">
        <v>205111.62760000001</v>
      </c>
      <c r="H432" s="292">
        <v>130786</v>
      </c>
      <c r="I432" s="292">
        <v>0</v>
      </c>
      <c r="J432" s="292">
        <v>0</v>
      </c>
      <c r="K432" s="292">
        <v>0</v>
      </c>
      <c r="L432" s="292">
        <v>0</v>
      </c>
      <c r="M432" s="292">
        <v>0</v>
      </c>
      <c r="N432" s="292">
        <v>0</v>
      </c>
      <c r="O432" s="292">
        <v>0</v>
      </c>
      <c r="P432" s="292">
        <v>0</v>
      </c>
      <c r="Q432" s="292">
        <v>0</v>
      </c>
      <c r="R432" s="292">
        <v>0</v>
      </c>
      <c r="S432" s="292">
        <v>0</v>
      </c>
      <c r="T432" s="292">
        <v>0</v>
      </c>
      <c r="U432" s="288"/>
      <c r="V432" s="292">
        <v>30</v>
      </c>
      <c r="W432" s="292">
        <v>30.219836999999998</v>
      </c>
      <c r="X432" s="292">
        <v>30.219836999999998</v>
      </c>
      <c r="Y432" s="292">
        <v>29.75282</v>
      </c>
      <c r="Z432" s="292">
        <v>19.220849999999999</v>
      </c>
      <c r="AA432" s="292">
        <v>0</v>
      </c>
      <c r="AB432" s="292">
        <v>0</v>
      </c>
      <c r="AC432" s="292">
        <v>0</v>
      </c>
      <c r="AD432" s="292">
        <v>0</v>
      </c>
      <c r="AE432" s="292">
        <v>0</v>
      </c>
      <c r="AF432" s="292">
        <v>0</v>
      </c>
      <c r="AG432" s="292">
        <v>0</v>
      </c>
      <c r="AH432" s="292">
        <v>0</v>
      </c>
      <c r="AI432" s="292">
        <v>0</v>
      </c>
      <c r="AJ432" s="292">
        <v>0</v>
      </c>
      <c r="AK432" s="292">
        <v>0</v>
      </c>
      <c r="AL432" s="292">
        <v>0</v>
      </c>
      <c r="AM432" s="466">
        <v>1</v>
      </c>
      <c r="AN432" s="406"/>
      <c r="AO432" s="406"/>
      <c r="AP432" s="406"/>
      <c r="AQ432" s="406"/>
      <c r="AR432" s="406"/>
      <c r="AS432" s="406"/>
      <c r="AT432" s="406"/>
      <c r="AU432" s="406"/>
      <c r="AV432" s="406"/>
      <c r="AW432" s="406"/>
      <c r="AX432" s="406"/>
      <c r="AY432" s="406"/>
      <c r="AZ432" s="406"/>
      <c r="BA432" s="293">
        <f>SUM(AM432:AZ432)</f>
        <v>1</v>
      </c>
    </row>
    <row r="433" spans="1:53" ht="15"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1</v>
      </c>
      <c r="AN433" s="407">
        <f>AN432</f>
        <v>0</v>
      </c>
      <c r="AO433" s="407">
        <f t="shared" ref="AO433:AZ433" si="151">AO432</f>
        <v>0</v>
      </c>
      <c r="AP433" s="407">
        <f t="shared" si="151"/>
        <v>0</v>
      </c>
      <c r="AQ433" s="407">
        <f t="shared" si="151"/>
        <v>0</v>
      </c>
      <c r="AR433" s="407">
        <f t="shared" si="151"/>
        <v>0</v>
      </c>
      <c r="AS433" s="407">
        <f t="shared" si="151"/>
        <v>0</v>
      </c>
      <c r="AT433" s="407">
        <f t="shared" si="151"/>
        <v>0</v>
      </c>
      <c r="AU433" s="407">
        <f t="shared" si="151"/>
        <v>0</v>
      </c>
      <c r="AV433" s="407">
        <f t="shared" si="151"/>
        <v>0</v>
      </c>
      <c r="AW433" s="407">
        <f t="shared" si="151"/>
        <v>0</v>
      </c>
      <c r="AX433" s="407">
        <f t="shared" si="151"/>
        <v>0</v>
      </c>
      <c r="AY433" s="407">
        <f t="shared" si="151"/>
        <v>0</v>
      </c>
      <c r="AZ433" s="407">
        <f t="shared" si="151"/>
        <v>0</v>
      </c>
      <c r="BA433" s="294"/>
    </row>
    <row r="434" spans="1:53" ht="15.75"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outlineLevel="1">
      <c r="A435" s="498">
        <v>2</v>
      </c>
      <c r="B435" s="291" t="s">
        <v>2</v>
      </c>
      <c r="C435" s="288" t="s">
        <v>25</v>
      </c>
      <c r="D435" s="292">
        <v>46919</v>
      </c>
      <c r="E435" s="292">
        <v>46918.86</v>
      </c>
      <c r="F435" s="292">
        <v>46918.86</v>
      </c>
      <c r="G435" s="292">
        <v>46918.86</v>
      </c>
      <c r="H435" s="292">
        <v>0</v>
      </c>
      <c r="I435" s="292">
        <v>0</v>
      </c>
      <c r="J435" s="292">
        <v>0</v>
      </c>
      <c r="K435" s="292">
        <v>0</v>
      </c>
      <c r="L435" s="292">
        <v>0</v>
      </c>
      <c r="M435" s="292">
        <v>0</v>
      </c>
      <c r="N435" s="292">
        <v>0</v>
      </c>
      <c r="O435" s="292">
        <v>0</v>
      </c>
      <c r="P435" s="292">
        <v>0</v>
      </c>
      <c r="Q435" s="292">
        <v>0</v>
      </c>
      <c r="R435" s="292">
        <v>0</v>
      </c>
      <c r="S435" s="292">
        <v>0</v>
      </c>
      <c r="T435" s="292">
        <v>0</v>
      </c>
      <c r="U435" s="288"/>
      <c r="V435" s="292">
        <v>26</v>
      </c>
      <c r="W435" s="292">
        <v>26.313649999999999</v>
      </c>
      <c r="X435" s="292">
        <v>26.313649999999999</v>
      </c>
      <c r="Y435" s="292">
        <v>26.313649999999999</v>
      </c>
      <c r="Z435" s="292">
        <v>0</v>
      </c>
      <c r="AA435" s="292">
        <v>0</v>
      </c>
      <c r="AB435" s="292">
        <v>0</v>
      </c>
      <c r="AC435" s="292">
        <v>0</v>
      </c>
      <c r="AD435" s="292">
        <v>0</v>
      </c>
      <c r="AE435" s="292">
        <v>0</v>
      </c>
      <c r="AF435" s="292">
        <v>0</v>
      </c>
      <c r="AG435" s="292">
        <v>0</v>
      </c>
      <c r="AH435" s="292">
        <v>0</v>
      </c>
      <c r="AI435" s="292">
        <v>0</v>
      </c>
      <c r="AJ435" s="292">
        <v>0</v>
      </c>
      <c r="AK435" s="292">
        <v>0</v>
      </c>
      <c r="AL435" s="292">
        <v>0</v>
      </c>
      <c r="AM435" s="466">
        <v>1</v>
      </c>
      <c r="AN435" s="406"/>
      <c r="AO435" s="406"/>
      <c r="AP435" s="406"/>
      <c r="AQ435" s="406"/>
      <c r="AR435" s="406"/>
      <c r="AS435" s="406"/>
      <c r="AT435" s="406"/>
      <c r="AU435" s="406"/>
      <c r="AV435" s="406"/>
      <c r="AW435" s="406"/>
      <c r="AX435" s="406"/>
      <c r="AY435" s="406"/>
      <c r="AZ435" s="406"/>
      <c r="BA435" s="293">
        <f>SUM(AM435:AZ435)</f>
        <v>1</v>
      </c>
    </row>
    <row r="436" spans="1:53" ht="15"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1</v>
      </c>
      <c r="AN436" s="407">
        <f>AN435</f>
        <v>0</v>
      </c>
      <c r="AO436" s="407">
        <f t="shared" ref="AO436:AZ436" si="152">AO435</f>
        <v>0</v>
      </c>
      <c r="AP436" s="407">
        <f t="shared" si="152"/>
        <v>0</v>
      </c>
      <c r="AQ436" s="407">
        <f t="shared" si="152"/>
        <v>0</v>
      </c>
      <c r="AR436" s="407">
        <f t="shared" si="152"/>
        <v>0</v>
      </c>
      <c r="AS436" s="407">
        <f t="shared" si="152"/>
        <v>0</v>
      </c>
      <c r="AT436" s="407">
        <f t="shared" si="152"/>
        <v>0</v>
      </c>
      <c r="AU436" s="407">
        <f t="shared" si="152"/>
        <v>0</v>
      </c>
      <c r="AV436" s="407">
        <f t="shared" si="152"/>
        <v>0</v>
      </c>
      <c r="AW436" s="407">
        <f t="shared" si="152"/>
        <v>0</v>
      </c>
      <c r="AX436" s="407">
        <f t="shared" si="152"/>
        <v>0</v>
      </c>
      <c r="AY436" s="407">
        <f t="shared" si="152"/>
        <v>0</v>
      </c>
      <c r="AZ436" s="407">
        <f t="shared" si="152"/>
        <v>0</v>
      </c>
      <c r="BA436" s="294"/>
    </row>
    <row r="437" spans="1:53" ht="15.75"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outlineLevel="1">
      <c r="A438" s="498">
        <v>3</v>
      </c>
      <c r="B438" s="291" t="s">
        <v>3</v>
      </c>
      <c r="C438" s="288" t="s">
        <v>25</v>
      </c>
      <c r="D438" s="292">
        <v>2581153</v>
      </c>
      <c r="E438" s="292">
        <v>2581153</v>
      </c>
      <c r="F438" s="292">
        <v>2581153</v>
      </c>
      <c r="G438" s="292">
        <v>2581153</v>
      </c>
      <c r="H438" s="292">
        <v>2581153</v>
      </c>
      <c r="I438" s="292">
        <v>2581153</v>
      </c>
      <c r="J438" s="292">
        <v>2581153</v>
      </c>
      <c r="K438" s="292">
        <v>2581153</v>
      </c>
      <c r="L438" s="292">
        <v>2581153</v>
      </c>
      <c r="M438" s="292">
        <v>2581153</v>
      </c>
      <c r="N438" s="292">
        <v>2581153</v>
      </c>
      <c r="O438" s="292">
        <v>2581153</v>
      </c>
      <c r="P438" s="292">
        <v>2581153</v>
      </c>
      <c r="Q438" s="292">
        <v>2581153</v>
      </c>
      <c r="R438" s="292">
        <v>2581153</v>
      </c>
      <c r="S438" s="292">
        <v>2581153</v>
      </c>
      <c r="T438" s="292">
        <v>2581153</v>
      </c>
      <c r="U438" s="288"/>
      <c r="V438" s="292">
        <v>1398</v>
      </c>
      <c r="W438" s="292">
        <v>1397.8240000000001</v>
      </c>
      <c r="X438" s="292">
        <v>1397.8240000000001</v>
      </c>
      <c r="Y438" s="292">
        <v>1397.8240000000001</v>
      </c>
      <c r="Z438" s="292">
        <v>1397.8240000000001</v>
      </c>
      <c r="AA438" s="292">
        <v>1397.8240000000001</v>
      </c>
      <c r="AB438" s="292">
        <v>1397.8240000000001</v>
      </c>
      <c r="AC438" s="292">
        <v>1397.8240000000001</v>
      </c>
      <c r="AD438" s="292">
        <v>1397.8240000000001</v>
      </c>
      <c r="AE438" s="292">
        <v>1397.8240000000001</v>
      </c>
      <c r="AF438" s="292">
        <v>1397.8240000000001</v>
      </c>
      <c r="AG438" s="292">
        <v>1397.8240000000001</v>
      </c>
      <c r="AH438" s="292">
        <v>1397.8240000000001</v>
      </c>
      <c r="AI438" s="292">
        <v>1397.8240000000001</v>
      </c>
      <c r="AJ438" s="292">
        <v>1397.8240000000001</v>
      </c>
      <c r="AK438" s="292">
        <v>1397.8240000000001</v>
      </c>
      <c r="AL438" s="292">
        <v>1397.8240000000001</v>
      </c>
      <c r="AM438" s="466">
        <v>1</v>
      </c>
      <c r="AN438" s="406"/>
      <c r="AO438" s="406"/>
      <c r="AP438" s="406"/>
      <c r="AQ438" s="406"/>
      <c r="AR438" s="406"/>
      <c r="AS438" s="406"/>
      <c r="AT438" s="406"/>
      <c r="AU438" s="406"/>
      <c r="AV438" s="406"/>
      <c r="AW438" s="406"/>
      <c r="AX438" s="406"/>
      <c r="AY438" s="406"/>
      <c r="AZ438" s="406"/>
      <c r="BA438" s="293">
        <f>SUM(AM438:AZ438)</f>
        <v>1</v>
      </c>
    </row>
    <row r="439" spans="1:53" ht="15"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1</v>
      </c>
      <c r="AN439" s="407">
        <f>AN438</f>
        <v>0</v>
      </c>
      <c r="AO439" s="407">
        <f t="shared" ref="AO439:AZ439" si="153">AO438</f>
        <v>0</v>
      </c>
      <c r="AP439" s="407">
        <f t="shared" si="153"/>
        <v>0</v>
      </c>
      <c r="AQ439" s="407">
        <f t="shared" si="153"/>
        <v>0</v>
      </c>
      <c r="AR439" s="407">
        <f t="shared" si="153"/>
        <v>0</v>
      </c>
      <c r="AS439" s="407">
        <f t="shared" si="153"/>
        <v>0</v>
      </c>
      <c r="AT439" s="407">
        <f t="shared" si="153"/>
        <v>0</v>
      </c>
      <c r="AU439" s="407">
        <f t="shared" si="153"/>
        <v>0</v>
      </c>
      <c r="AV439" s="407">
        <f t="shared" si="153"/>
        <v>0</v>
      </c>
      <c r="AW439" s="407">
        <f t="shared" si="153"/>
        <v>0</v>
      </c>
      <c r="AX439" s="407">
        <f t="shared" si="153"/>
        <v>0</v>
      </c>
      <c r="AY439" s="407">
        <f t="shared" si="153"/>
        <v>0</v>
      </c>
      <c r="AZ439" s="407">
        <f t="shared" si="153"/>
        <v>0</v>
      </c>
      <c r="BA439" s="294"/>
    </row>
    <row r="440" spans="1:53" ht="15"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outlineLevel="1">
      <c r="A441" s="498">
        <v>4</v>
      </c>
      <c r="B441" s="291" t="s">
        <v>4</v>
      </c>
      <c r="C441" s="288" t="s">
        <v>25</v>
      </c>
      <c r="D441" s="292">
        <v>1166247</v>
      </c>
      <c r="E441" s="292">
        <v>1089769</v>
      </c>
      <c r="F441" s="292">
        <v>1052672</v>
      </c>
      <c r="G441" s="292">
        <v>1052672</v>
      </c>
      <c r="H441" s="292">
        <v>1052672</v>
      </c>
      <c r="I441" s="292">
        <v>1052672</v>
      </c>
      <c r="J441" s="292">
        <v>1052672</v>
      </c>
      <c r="K441" s="292">
        <v>1050742</v>
      </c>
      <c r="L441" s="292">
        <v>1050742</v>
      </c>
      <c r="M441" s="292">
        <v>906023.9</v>
      </c>
      <c r="N441" s="292">
        <v>819144.9</v>
      </c>
      <c r="O441" s="292">
        <v>774664.2</v>
      </c>
      <c r="P441" s="292">
        <v>774664.2</v>
      </c>
      <c r="Q441" s="292">
        <v>770030.7</v>
      </c>
      <c r="R441" s="292">
        <v>770030.7</v>
      </c>
      <c r="S441" s="292">
        <v>768931.7</v>
      </c>
      <c r="T441" s="292">
        <v>346444.1</v>
      </c>
      <c r="U441" s="288"/>
      <c r="V441" s="292">
        <v>87</v>
      </c>
      <c r="W441" s="292">
        <v>81.840069999999997</v>
      </c>
      <c r="X441" s="292">
        <v>79.491299999999995</v>
      </c>
      <c r="Y441" s="292">
        <v>79.491299999999995</v>
      </c>
      <c r="Z441" s="292">
        <v>79.491299999999995</v>
      </c>
      <c r="AA441" s="292">
        <v>79.491299999999995</v>
      </c>
      <c r="AB441" s="292">
        <v>79.491299999999995</v>
      </c>
      <c r="AC441" s="292">
        <v>79.271000000000001</v>
      </c>
      <c r="AD441" s="292">
        <v>79.271000000000001</v>
      </c>
      <c r="AE441" s="292">
        <v>70.224580000000003</v>
      </c>
      <c r="AF441" s="292">
        <v>50.77637</v>
      </c>
      <c r="AG441" s="292">
        <v>48.599989999999998</v>
      </c>
      <c r="AH441" s="292">
        <v>48.599989999999998</v>
      </c>
      <c r="AI441" s="292">
        <v>48.504309999999997</v>
      </c>
      <c r="AJ441" s="292">
        <v>48.504309999999997</v>
      </c>
      <c r="AK441" s="292">
        <v>48.350810000000003</v>
      </c>
      <c r="AL441" s="292">
        <v>21.748830000000002</v>
      </c>
      <c r="AM441" s="466">
        <v>1</v>
      </c>
      <c r="AN441" s="406"/>
      <c r="AO441" s="406"/>
      <c r="AP441" s="406"/>
      <c r="AQ441" s="406"/>
      <c r="AR441" s="406"/>
      <c r="AS441" s="406"/>
      <c r="AT441" s="406"/>
      <c r="AU441" s="406"/>
      <c r="AV441" s="406"/>
      <c r="AW441" s="406"/>
      <c r="AX441" s="406"/>
      <c r="AY441" s="406"/>
      <c r="AZ441" s="406"/>
      <c r="BA441" s="293">
        <f>SUM(AM441:AZ441)</f>
        <v>1</v>
      </c>
    </row>
    <row r="442" spans="1:53" ht="15"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1</v>
      </c>
      <c r="AN442" s="407">
        <f>AN441</f>
        <v>0</v>
      </c>
      <c r="AO442" s="407">
        <f t="shared" ref="AO442:AZ442" si="154">AO441</f>
        <v>0</v>
      </c>
      <c r="AP442" s="407">
        <f t="shared" si="154"/>
        <v>0</v>
      </c>
      <c r="AQ442" s="407">
        <f t="shared" si="154"/>
        <v>0</v>
      </c>
      <c r="AR442" s="407">
        <f t="shared" si="154"/>
        <v>0</v>
      </c>
      <c r="AS442" s="407">
        <f t="shared" si="154"/>
        <v>0</v>
      </c>
      <c r="AT442" s="407">
        <f t="shared" si="154"/>
        <v>0</v>
      </c>
      <c r="AU442" s="407">
        <f t="shared" si="154"/>
        <v>0</v>
      </c>
      <c r="AV442" s="407">
        <f t="shared" si="154"/>
        <v>0</v>
      </c>
      <c r="AW442" s="407">
        <f t="shared" si="154"/>
        <v>0</v>
      </c>
      <c r="AX442" s="407">
        <f t="shared" si="154"/>
        <v>0</v>
      </c>
      <c r="AY442" s="407">
        <f t="shared" si="154"/>
        <v>0</v>
      </c>
      <c r="AZ442" s="407">
        <f t="shared" si="154"/>
        <v>0</v>
      </c>
      <c r="BA442" s="294"/>
    </row>
    <row r="443" spans="1:53" ht="15"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outlineLevel="1">
      <c r="A444" s="498">
        <v>5</v>
      </c>
      <c r="B444" s="291" t="s">
        <v>5</v>
      </c>
      <c r="C444" s="288" t="s">
        <v>25</v>
      </c>
      <c r="D444" s="292">
        <v>4825760</v>
      </c>
      <c r="E444" s="292">
        <v>4186296</v>
      </c>
      <c r="F444" s="292">
        <v>3853043</v>
      </c>
      <c r="G444" s="292">
        <v>3853043</v>
      </c>
      <c r="H444" s="292">
        <v>3853043</v>
      </c>
      <c r="I444" s="292">
        <v>3853043</v>
      </c>
      <c r="J444" s="292">
        <v>3853043</v>
      </c>
      <c r="K444" s="292">
        <v>3851374</v>
      </c>
      <c r="L444" s="292">
        <v>3851374</v>
      </c>
      <c r="M444" s="292">
        <v>3581992</v>
      </c>
      <c r="N444" s="292">
        <v>3482378</v>
      </c>
      <c r="O444" s="292">
        <v>2944728</v>
      </c>
      <c r="P444" s="292">
        <v>2944728</v>
      </c>
      <c r="Q444" s="292">
        <v>2902560</v>
      </c>
      <c r="R444" s="292">
        <v>2902560</v>
      </c>
      <c r="S444" s="292">
        <v>2898456</v>
      </c>
      <c r="T444" s="292">
        <v>2356254</v>
      </c>
      <c r="U444" s="288"/>
      <c r="V444" s="292">
        <v>316</v>
      </c>
      <c r="W444" s="292">
        <v>275.67950000000002</v>
      </c>
      <c r="X444" s="292">
        <v>254.7587</v>
      </c>
      <c r="Y444" s="292">
        <v>254.7587</v>
      </c>
      <c r="Z444" s="292">
        <v>254.7587</v>
      </c>
      <c r="AA444" s="292">
        <v>254.7587</v>
      </c>
      <c r="AB444" s="292">
        <v>254.7587</v>
      </c>
      <c r="AC444" s="292">
        <v>254.56819999999999</v>
      </c>
      <c r="AD444" s="292">
        <v>254.56819999999999</v>
      </c>
      <c r="AE444" s="292">
        <v>237.65710000000001</v>
      </c>
      <c r="AF444" s="292">
        <v>216.2826</v>
      </c>
      <c r="AG444" s="292">
        <v>183.21129999999999</v>
      </c>
      <c r="AH444" s="292">
        <v>183.21129999999999</v>
      </c>
      <c r="AI444" s="292">
        <v>182.3297</v>
      </c>
      <c r="AJ444" s="292">
        <v>182.3297</v>
      </c>
      <c r="AK444" s="292">
        <v>181.9572</v>
      </c>
      <c r="AL444" s="292">
        <v>147.91929999999999</v>
      </c>
      <c r="AM444" s="466">
        <v>1</v>
      </c>
      <c r="AN444" s="406"/>
      <c r="AO444" s="406"/>
      <c r="AP444" s="406"/>
      <c r="AQ444" s="406"/>
      <c r="AR444" s="406"/>
      <c r="AS444" s="406"/>
      <c r="AT444" s="406"/>
      <c r="AU444" s="406"/>
      <c r="AV444" s="406"/>
      <c r="AW444" s="406"/>
      <c r="AX444" s="406"/>
      <c r="AY444" s="406"/>
      <c r="AZ444" s="406"/>
      <c r="BA444" s="293">
        <f>SUM(AM444:AZ444)</f>
        <v>1</v>
      </c>
    </row>
    <row r="445" spans="1:53" ht="15"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1</v>
      </c>
      <c r="AN445" s="407">
        <f>AN444</f>
        <v>0</v>
      </c>
      <c r="AO445" s="407">
        <f t="shared" ref="AO445:AZ445" si="155">AO444</f>
        <v>0</v>
      </c>
      <c r="AP445" s="407">
        <f t="shared" si="155"/>
        <v>0</v>
      </c>
      <c r="AQ445" s="407">
        <f t="shared" si="155"/>
        <v>0</v>
      </c>
      <c r="AR445" s="407">
        <f t="shared" si="155"/>
        <v>0</v>
      </c>
      <c r="AS445" s="407">
        <f t="shared" si="155"/>
        <v>0</v>
      </c>
      <c r="AT445" s="407">
        <f t="shared" si="155"/>
        <v>0</v>
      </c>
      <c r="AU445" s="407">
        <f t="shared" si="155"/>
        <v>0</v>
      </c>
      <c r="AV445" s="407">
        <f t="shared" si="155"/>
        <v>0</v>
      </c>
      <c r="AW445" s="407">
        <f t="shared" si="155"/>
        <v>0</v>
      </c>
      <c r="AX445" s="407">
        <f t="shared" si="155"/>
        <v>0</v>
      </c>
      <c r="AY445" s="407">
        <f t="shared" si="155"/>
        <v>0</v>
      </c>
      <c r="AZ445" s="407">
        <f t="shared" si="155"/>
        <v>0</v>
      </c>
      <c r="BA445" s="294"/>
    </row>
    <row r="446" spans="1:53" ht="15"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6">AO447</f>
        <v>0</v>
      </c>
      <c r="AP448" s="407">
        <f t="shared" si="156"/>
        <v>0</v>
      </c>
      <c r="AQ448" s="407">
        <f t="shared" si="156"/>
        <v>0</v>
      </c>
      <c r="AR448" s="407">
        <f t="shared" si="156"/>
        <v>0</v>
      </c>
      <c r="AS448" s="407">
        <f t="shared" si="156"/>
        <v>0</v>
      </c>
      <c r="AT448" s="407">
        <f t="shared" si="156"/>
        <v>0</v>
      </c>
      <c r="AU448" s="407">
        <f t="shared" si="156"/>
        <v>0</v>
      </c>
      <c r="AV448" s="407">
        <f t="shared" si="156"/>
        <v>0</v>
      </c>
      <c r="AW448" s="407">
        <f t="shared" si="156"/>
        <v>0</v>
      </c>
      <c r="AX448" s="407">
        <f t="shared" si="156"/>
        <v>0</v>
      </c>
      <c r="AY448" s="407">
        <f t="shared" si="156"/>
        <v>0</v>
      </c>
      <c r="AZ448" s="407">
        <f t="shared" si="156"/>
        <v>0</v>
      </c>
      <c r="BA448" s="294"/>
    </row>
    <row r="449" spans="1:53" ht="15"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outlineLevel="1">
      <c r="A450" s="498">
        <v>7</v>
      </c>
      <c r="B450" s="291" t="s">
        <v>42</v>
      </c>
      <c r="C450" s="288" t="s">
        <v>25</v>
      </c>
      <c r="D450" s="292">
        <v>1247</v>
      </c>
      <c r="E450" s="292"/>
      <c r="F450" s="292"/>
      <c r="G450" s="292"/>
      <c r="H450" s="292"/>
      <c r="I450" s="292"/>
      <c r="J450" s="292"/>
      <c r="K450" s="292"/>
      <c r="L450" s="292"/>
      <c r="M450" s="292"/>
      <c r="N450" s="292"/>
      <c r="O450" s="292"/>
      <c r="P450" s="292"/>
      <c r="Q450" s="292"/>
      <c r="R450" s="292"/>
      <c r="S450" s="292"/>
      <c r="T450" s="292"/>
      <c r="U450" s="288"/>
      <c r="V450" s="292">
        <v>7615</v>
      </c>
      <c r="W450" s="292"/>
      <c r="X450" s="292"/>
      <c r="Y450" s="292"/>
      <c r="Z450" s="292"/>
      <c r="AA450" s="292"/>
      <c r="AB450" s="292"/>
      <c r="AC450" s="292"/>
      <c r="AD450" s="292"/>
      <c r="AE450" s="292"/>
      <c r="AF450" s="292"/>
      <c r="AG450" s="292"/>
      <c r="AH450" s="292"/>
      <c r="AI450" s="292"/>
      <c r="AJ450" s="292"/>
      <c r="AK450" s="292"/>
      <c r="AL450" s="292"/>
      <c r="AM450" s="406">
        <v>1</v>
      </c>
      <c r="AN450" s="406"/>
      <c r="AO450" s="406"/>
      <c r="AP450" s="406"/>
      <c r="AQ450" s="406"/>
      <c r="AR450" s="406"/>
      <c r="AS450" s="406"/>
      <c r="AT450" s="406"/>
      <c r="AU450" s="406"/>
      <c r="AV450" s="406"/>
      <c r="AW450" s="406"/>
      <c r="AX450" s="406"/>
      <c r="AY450" s="406"/>
      <c r="AZ450" s="406"/>
      <c r="BA450" s="293">
        <f>SUM(AM450:AZ450)</f>
        <v>1</v>
      </c>
    </row>
    <row r="451" spans="1:53" ht="15"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1</v>
      </c>
      <c r="AN451" s="407">
        <f>AN450</f>
        <v>0</v>
      </c>
      <c r="AO451" s="407">
        <f t="shared" ref="AO451:AZ451" si="157">AO450</f>
        <v>0</v>
      </c>
      <c r="AP451" s="407">
        <f t="shared" si="157"/>
        <v>0</v>
      </c>
      <c r="AQ451" s="407">
        <f t="shared" si="157"/>
        <v>0</v>
      </c>
      <c r="AR451" s="407">
        <f t="shared" si="157"/>
        <v>0</v>
      </c>
      <c r="AS451" s="407">
        <f t="shared" si="157"/>
        <v>0</v>
      </c>
      <c r="AT451" s="407">
        <f t="shared" si="157"/>
        <v>0</v>
      </c>
      <c r="AU451" s="407">
        <f t="shared" si="157"/>
        <v>0</v>
      </c>
      <c r="AV451" s="407">
        <f t="shared" si="157"/>
        <v>0</v>
      </c>
      <c r="AW451" s="407">
        <f t="shared" si="157"/>
        <v>0</v>
      </c>
      <c r="AX451" s="407">
        <f t="shared" si="157"/>
        <v>0</v>
      </c>
      <c r="AY451" s="407">
        <f t="shared" si="157"/>
        <v>0</v>
      </c>
      <c r="AZ451" s="407">
        <f t="shared" si="157"/>
        <v>0</v>
      </c>
      <c r="BA451" s="294"/>
    </row>
    <row r="452" spans="1:53" ht="15"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outlineLevel="1">
      <c r="A453" s="498">
        <v>8</v>
      </c>
      <c r="B453" s="291" t="s">
        <v>482</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8">AO453</f>
        <v>0</v>
      </c>
      <c r="AP454" s="407">
        <f t="shared" si="158"/>
        <v>0</v>
      </c>
      <c r="AQ454" s="407">
        <f t="shared" si="158"/>
        <v>0</v>
      </c>
      <c r="AR454" s="407">
        <f t="shared" si="158"/>
        <v>0</v>
      </c>
      <c r="AS454" s="407">
        <f t="shared" si="158"/>
        <v>0</v>
      </c>
      <c r="AT454" s="407">
        <f t="shared" si="158"/>
        <v>0</v>
      </c>
      <c r="AU454" s="407">
        <f t="shared" si="158"/>
        <v>0</v>
      </c>
      <c r="AV454" s="407">
        <f t="shared" si="158"/>
        <v>0</v>
      </c>
      <c r="AW454" s="407">
        <f t="shared" si="158"/>
        <v>0</v>
      </c>
      <c r="AX454" s="407">
        <f t="shared" si="158"/>
        <v>0</v>
      </c>
      <c r="AY454" s="407">
        <f t="shared" si="158"/>
        <v>0</v>
      </c>
      <c r="AZ454" s="407">
        <f t="shared" si="158"/>
        <v>0</v>
      </c>
      <c r="BA454" s="294"/>
    </row>
    <row r="455" spans="1:53" s="280" customFormat="1" ht="15"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outlineLevel="1">
      <c r="A456" s="498">
        <v>9</v>
      </c>
      <c r="B456" s="291" t="s">
        <v>7</v>
      </c>
      <c r="C456" s="288" t="s">
        <v>25</v>
      </c>
      <c r="D456" s="292">
        <v>1304</v>
      </c>
      <c r="E456" s="292">
        <v>1304.0999999999999</v>
      </c>
      <c r="F456" s="292">
        <v>1304.0999999999999</v>
      </c>
      <c r="G456" s="292">
        <v>1304.0999999999999</v>
      </c>
      <c r="H456" s="292">
        <v>1304.0999999999999</v>
      </c>
      <c r="I456" s="292">
        <v>1304.0999999999999</v>
      </c>
      <c r="J456" s="292">
        <v>1304.0999999999999</v>
      </c>
      <c r="K456" s="292">
        <v>1304.0999999999999</v>
      </c>
      <c r="L456" s="292">
        <v>1304.0999999999999</v>
      </c>
      <c r="M456" s="292">
        <v>1304.0999999999999</v>
      </c>
      <c r="N456" s="292">
        <v>1304.0999999999999</v>
      </c>
      <c r="O456" s="292">
        <v>1304.0999999999999</v>
      </c>
      <c r="P456" s="292">
        <v>1304.0999999999999</v>
      </c>
      <c r="Q456" s="292">
        <v>1304.0999999999999</v>
      </c>
      <c r="R456" s="292">
        <v>1304.0999999999999</v>
      </c>
      <c r="S456" s="292">
        <v>1304.0999999999999</v>
      </c>
      <c r="T456" s="292">
        <v>1304.0999999999999</v>
      </c>
      <c r="U456" s="288"/>
      <c r="V456" s="292"/>
      <c r="W456" s="292"/>
      <c r="X456" s="292"/>
      <c r="Y456" s="292"/>
      <c r="Z456" s="292"/>
      <c r="AA456" s="292"/>
      <c r="AB456" s="292"/>
      <c r="AC456" s="292"/>
      <c r="AD456" s="292"/>
      <c r="AE456" s="292"/>
      <c r="AF456" s="292"/>
      <c r="AG456" s="292"/>
      <c r="AH456" s="292"/>
      <c r="AI456" s="292"/>
      <c r="AJ456" s="292"/>
      <c r="AK456" s="292"/>
      <c r="AL456" s="292"/>
      <c r="AM456" s="406">
        <v>1</v>
      </c>
      <c r="AN456" s="406"/>
      <c r="AO456" s="406"/>
      <c r="AP456" s="406"/>
      <c r="AQ456" s="406"/>
      <c r="AR456" s="406"/>
      <c r="AS456" s="406"/>
      <c r="AT456" s="406"/>
      <c r="AU456" s="406"/>
      <c r="AV456" s="406"/>
      <c r="AW456" s="406"/>
      <c r="AX456" s="406"/>
      <c r="AY456" s="406"/>
      <c r="AZ456" s="406"/>
      <c r="BA456" s="293">
        <f>SUM(AM456:AZ456)</f>
        <v>1</v>
      </c>
    </row>
    <row r="457" spans="1:53" ht="15"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1</v>
      </c>
      <c r="AN457" s="407">
        <f>AN456</f>
        <v>0</v>
      </c>
      <c r="AO457" s="407">
        <f t="shared" ref="AO457:AZ457" si="159">AO456</f>
        <v>0</v>
      </c>
      <c r="AP457" s="407">
        <f t="shared" si="159"/>
        <v>0</v>
      </c>
      <c r="AQ457" s="407">
        <f t="shared" si="159"/>
        <v>0</v>
      </c>
      <c r="AR457" s="407">
        <f t="shared" si="159"/>
        <v>0</v>
      </c>
      <c r="AS457" s="407">
        <f t="shared" si="159"/>
        <v>0</v>
      </c>
      <c r="AT457" s="407">
        <f t="shared" si="159"/>
        <v>0</v>
      </c>
      <c r="AU457" s="407">
        <f t="shared" si="159"/>
        <v>0</v>
      </c>
      <c r="AV457" s="407">
        <f t="shared" si="159"/>
        <v>0</v>
      </c>
      <c r="AW457" s="407">
        <f t="shared" si="159"/>
        <v>0</v>
      </c>
      <c r="AX457" s="407">
        <f t="shared" si="159"/>
        <v>0</v>
      </c>
      <c r="AY457" s="407">
        <f t="shared" si="159"/>
        <v>0</v>
      </c>
      <c r="AZ457" s="407">
        <f t="shared" si="159"/>
        <v>0</v>
      </c>
      <c r="BA457" s="294"/>
    </row>
    <row r="458" spans="1:53" ht="15"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outlineLevel="1">
      <c r="A460" s="498">
        <v>10</v>
      </c>
      <c r="B460" s="307" t="s">
        <v>22</v>
      </c>
      <c r="C460" s="288" t="s">
        <v>25</v>
      </c>
      <c r="D460" s="292">
        <v>41820981</v>
      </c>
      <c r="E460" s="292">
        <v>41792521</v>
      </c>
      <c r="F460" s="292">
        <v>41792521</v>
      </c>
      <c r="G460" s="292">
        <v>41240745</v>
      </c>
      <c r="H460" s="292">
        <v>41240745</v>
      </c>
      <c r="I460" s="292">
        <v>41140977</v>
      </c>
      <c r="J460" s="292">
        <v>39030198</v>
      </c>
      <c r="K460" s="292">
        <v>39030198</v>
      </c>
      <c r="L460" s="292">
        <v>37213808</v>
      </c>
      <c r="M460" s="292">
        <v>27982620</v>
      </c>
      <c r="N460" s="292">
        <v>18261803</v>
      </c>
      <c r="O460" s="292">
        <v>17247754</v>
      </c>
      <c r="P460" s="292">
        <v>10162267</v>
      </c>
      <c r="Q460" s="292">
        <v>9976459</v>
      </c>
      <c r="R460" s="292">
        <v>9976459</v>
      </c>
      <c r="S460" s="292">
        <v>7943957</v>
      </c>
      <c r="T460" s="292">
        <v>767514.6</v>
      </c>
      <c r="U460" s="292">
        <v>12</v>
      </c>
      <c r="V460" s="292">
        <v>6002</v>
      </c>
      <c r="W460" s="292">
        <v>5993.6210000000001</v>
      </c>
      <c r="X460" s="292">
        <v>5993.6210000000001</v>
      </c>
      <c r="Y460" s="292">
        <v>5836.5010000000002</v>
      </c>
      <c r="Z460" s="292">
        <v>5836.5010000000002</v>
      </c>
      <c r="AA460" s="292">
        <v>5808.0940000000001</v>
      </c>
      <c r="AB460" s="292">
        <v>5535.6530000000002</v>
      </c>
      <c r="AC460" s="292">
        <v>5535.6530000000002</v>
      </c>
      <c r="AD460" s="292">
        <v>5234.473</v>
      </c>
      <c r="AE460" s="292">
        <v>4080.2809999999999</v>
      </c>
      <c r="AF460" s="292">
        <v>2884.7669999999998</v>
      </c>
      <c r="AG460" s="292">
        <v>2820.41</v>
      </c>
      <c r="AH460" s="292">
        <v>1744.26</v>
      </c>
      <c r="AI460" s="292">
        <v>1691.232</v>
      </c>
      <c r="AJ460" s="292">
        <v>1691.232</v>
      </c>
      <c r="AK460" s="292">
        <v>1368.971</v>
      </c>
      <c r="AL460" s="292">
        <v>332.99810000000002</v>
      </c>
      <c r="AM460" s="411"/>
      <c r="AN460" s="465">
        <v>0.1</v>
      </c>
      <c r="AO460" s="465">
        <v>0.67</v>
      </c>
      <c r="AP460" s="465">
        <v>0.23</v>
      </c>
      <c r="AQ460" s="411">
        <v>0.04</v>
      </c>
      <c r="AR460" s="411"/>
      <c r="AS460" s="411"/>
      <c r="AT460" s="411"/>
      <c r="AU460" s="411"/>
      <c r="AV460" s="411"/>
      <c r="AW460" s="411"/>
      <c r="AX460" s="411"/>
      <c r="AY460" s="411"/>
      <c r="AZ460" s="411"/>
      <c r="BA460" s="293">
        <f>SUM(AM460:AZ460)</f>
        <v>1.04</v>
      </c>
    </row>
    <row r="461" spans="1:53" ht="15"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0.1</v>
      </c>
      <c r="AO461" s="407">
        <f t="shared" ref="AO461:AZ461" si="160">AO460</f>
        <v>0.67</v>
      </c>
      <c r="AP461" s="407">
        <f t="shared" si="160"/>
        <v>0.23</v>
      </c>
      <c r="AQ461" s="407">
        <f t="shared" si="160"/>
        <v>0.04</v>
      </c>
      <c r="AR461" s="407">
        <f t="shared" si="160"/>
        <v>0</v>
      </c>
      <c r="AS461" s="407">
        <f t="shared" si="160"/>
        <v>0</v>
      </c>
      <c r="AT461" s="407">
        <f t="shared" si="160"/>
        <v>0</v>
      </c>
      <c r="AU461" s="407">
        <f t="shared" si="160"/>
        <v>0</v>
      </c>
      <c r="AV461" s="407">
        <f t="shared" si="160"/>
        <v>0</v>
      </c>
      <c r="AW461" s="407">
        <f t="shared" si="160"/>
        <v>0</v>
      </c>
      <c r="AX461" s="407">
        <f t="shared" si="160"/>
        <v>0</v>
      </c>
      <c r="AY461" s="407">
        <f t="shared" si="160"/>
        <v>0</v>
      </c>
      <c r="AZ461" s="407">
        <f t="shared" si="160"/>
        <v>0</v>
      </c>
      <c r="BA461" s="308"/>
    </row>
    <row r="462" spans="1:53" ht="15"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outlineLevel="1">
      <c r="A463" s="498">
        <v>11</v>
      </c>
      <c r="B463" s="311" t="s">
        <v>21</v>
      </c>
      <c r="C463" s="288" t="s">
        <v>25</v>
      </c>
      <c r="D463" s="292">
        <v>4679900</v>
      </c>
      <c r="E463" s="292">
        <v>4579621</v>
      </c>
      <c r="F463" s="292">
        <v>4449982</v>
      </c>
      <c r="G463" s="292">
        <v>2705295</v>
      </c>
      <c r="H463" s="292">
        <v>2705295</v>
      </c>
      <c r="I463" s="292">
        <v>2705295</v>
      </c>
      <c r="J463" s="292">
        <v>2705295</v>
      </c>
      <c r="K463" s="292">
        <v>2705295</v>
      </c>
      <c r="L463" s="292">
        <v>2705295</v>
      </c>
      <c r="M463" s="292">
        <v>2705295</v>
      </c>
      <c r="N463" s="292">
        <v>2637606</v>
      </c>
      <c r="O463" s="292">
        <v>1033658</v>
      </c>
      <c r="P463" s="292">
        <v>6795.866</v>
      </c>
      <c r="Q463" s="292">
        <v>6795.866</v>
      </c>
      <c r="R463" s="292">
        <v>6795.866</v>
      </c>
      <c r="S463" s="292">
        <v>0</v>
      </c>
      <c r="T463" s="292">
        <v>0</v>
      </c>
      <c r="U463" s="292">
        <v>12</v>
      </c>
      <c r="V463" s="292">
        <v>1348</v>
      </c>
      <c r="W463" s="292">
        <v>1321.8019999999999</v>
      </c>
      <c r="X463" s="292">
        <v>1288.17</v>
      </c>
      <c r="Y463" s="292">
        <v>743.65509999999995</v>
      </c>
      <c r="Z463" s="292">
        <v>743.65509999999995</v>
      </c>
      <c r="AA463" s="292">
        <v>743.65509999999995</v>
      </c>
      <c r="AB463" s="292">
        <v>743.65509999999995</v>
      </c>
      <c r="AC463" s="292">
        <v>743.65509999999995</v>
      </c>
      <c r="AD463" s="292">
        <v>743.65509999999995</v>
      </c>
      <c r="AE463" s="292">
        <v>743.65509999999995</v>
      </c>
      <c r="AF463" s="292">
        <v>736.3143</v>
      </c>
      <c r="AG463" s="292">
        <v>326.61090000000002</v>
      </c>
      <c r="AH463" s="292">
        <v>6.800713</v>
      </c>
      <c r="AI463" s="292">
        <v>6.800713</v>
      </c>
      <c r="AJ463" s="292">
        <v>6.800713</v>
      </c>
      <c r="AK463" s="292">
        <v>0</v>
      </c>
      <c r="AL463" s="292">
        <v>0</v>
      </c>
      <c r="AM463" s="411"/>
      <c r="AN463" s="465">
        <v>1</v>
      </c>
      <c r="AO463" s="411"/>
      <c r="AP463" s="411"/>
      <c r="AQ463" s="411"/>
      <c r="AR463" s="411"/>
      <c r="AS463" s="411"/>
      <c r="AT463" s="411"/>
      <c r="AU463" s="411"/>
      <c r="AV463" s="411"/>
      <c r="AW463" s="411"/>
      <c r="AX463" s="411"/>
      <c r="AY463" s="411"/>
      <c r="AZ463" s="411"/>
      <c r="BA463" s="293">
        <f>SUM(AM463:AZ463)</f>
        <v>1</v>
      </c>
    </row>
    <row r="464" spans="1:53" ht="15"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1</v>
      </c>
      <c r="AO464" s="407">
        <f t="shared" ref="AO464:AZ464" si="161">AO463</f>
        <v>0</v>
      </c>
      <c r="AP464" s="407">
        <f t="shared" si="161"/>
        <v>0</v>
      </c>
      <c r="AQ464" s="407">
        <f t="shared" si="161"/>
        <v>0</v>
      </c>
      <c r="AR464" s="407">
        <f t="shared" si="161"/>
        <v>0</v>
      </c>
      <c r="AS464" s="407">
        <f t="shared" si="161"/>
        <v>0</v>
      </c>
      <c r="AT464" s="407">
        <f t="shared" si="161"/>
        <v>0</v>
      </c>
      <c r="AU464" s="407">
        <f t="shared" si="161"/>
        <v>0</v>
      </c>
      <c r="AV464" s="407">
        <f t="shared" si="161"/>
        <v>0</v>
      </c>
      <c r="AW464" s="407">
        <f t="shared" si="161"/>
        <v>0</v>
      </c>
      <c r="AX464" s="407">
        <f t="shared" si="161"/>
        <v>0</v>
      </c>
      <c r="AY464" s="407">
        <f t="shared" si="161"/>
        <v>0</v>
      </c>
      <c r="AZ464" s="407">
        <f t="shared" si="161"/>
        <v>0</v>
      </c>
      <c r="BA464" s="308"/>
    </row>
    <row r="465" spans="1:53" ht="15"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2">AP466</f>
        <v>0</v>
      </c>
      <c r="AQ467" s="407">
        <f t="shared" si="162"/>
        <v>0</v>
      </c>
      <c r="AR467" s="407">
        <f t="shared" si="162"/>
        <v>0</v>
      </c>
      <c r="AS467" s="407">
        <f t="shared" si="162"/>
        <v>0</v>
      </c>
      <c r="AT467" s="407">
        <f t="shared" si="162"/>
        <v>0</v>
      </c>
      <c r="AU467" s="407">
        <f t="shared" si="162"/>
        <v>0</v>
      </c>
      <c r="AV467" s="407">
        <f t="shared" si="162"/>
        <v>0</v>
      </c>
      <c r="AW467" s="407">
        <f t="shared" si="162"/>
        <v>0</v>
      </c>
      <c r="AX467" s="407">
        <f t="shared" si="162"/>
        <v>0</v>
      </c>
      <c r="AY467" s="407">
        <f t="shared" si="162"/>
        <v>0</v>
      </c>
      <c r="AZ467" s="407">
        <f t="shared" si="162"/>
        <v>0</v>
      </c>
      <c r="BA467" s="308"/>
    </row>
    <row r="468" spans="1:53" ht="15"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outlineLevel="1">
      <c r="A469" s="498">
        <v>13</v>
      </c>
      <c r="B469" s="311" t="s">
        <v>24</v>
      </c>
      <c r="C469" s="288" t="s">
        <v>25</v>
      </c>
      <c r="D469" s="292">
        <v>204720</v>
      </c>
      <c r="E469" s="292">
        <v>204719.6</v>
      </c>
      <c r="F469" s="292">
        <v>204719.6</v>
      </c>
      <c r="G469" s="292">
        <v>204719.6</v>
      </c>
      <c r="H469" s="292">
        <v>204719.6</v>
      </c>
      <c r="I469" s="292">
        <v>204719.6</v>
      </c>
      <c r="J469" s="292">
        <v>204719.6</v>
      </c>
      <c r="K469" s="292">
        <v>204719.6</v>
      </c>
      <c r="L469" s="292">
        <v>175529.5</v>
      </c>
      <c r="M469" s="292">
        <v>175529.5</v>
      </c>
      <c r="N469" s="292">
        <v>116970.3</v>
      </c>
      <c r="O469" s="292">
        <v>116970.3</v>
      </c>
      <c r="P469" s="292">
        <v>116970.3</v>
      </c>
      <c r="Q469" s="292">
        <v>116970.3</v>
      </c>
      <c r="R469" s="292">
        <v>116970.3</v>
      </c>
      <c r="S469" s="292">
        <v>0</v>
      </c>
      <c r="T469" s="292">
        <v>0</v>
      </c>
      <c r="U469" s="292">
        <v>12</v>
      </c>
      <c r="V469" s="292">
        <v>120</v>
      </c>
      <c r="W469" s="292">
        <v>120.24890000000001</v>
      </c>
      <c r="X469" s="292">
        <v>120.24890000000001</v>
      </c>
      <c r="Y469" s="292">
        <v>120.24890000000001</v>
      </c>
      <c r="Z469" s="292">
        <v>120.24890000000001</v>
      </c>
      <c r="AA469" s="292">
        <v>120.24890000000001</v>
      </c>
      <c r="AB469" s="292">
        <v>120.24890000000001</v>
      </c>
      <c r="AC469" s="292">
        <v>120.24890000000001</v>
      </c>
      <c r="AD469" s="292">
        <v>110.4113</v>
      </c>
      <c r="AE469" s="292">
        <v>110.4113</v>
      </c>
      <c r="AF469" s="292">
        <v>101.0017</v>
      </c>
      <c r="AG469" s="292">
        <v>101.0017</v>
      </c>
      <c r="AH469" s="292">
        <v>101.0017</v>
      </c>
      <c r="AI469" s="292">
        <v>101.0017</v>
      </c>
      <c r="AJ469" s="292">
        <v>101.0017</v>
      </c>
      <c r="AK469" s="292">
        <v>0</v>
      </c>
      <c r="AL469" s="292">
        <v>0</v>
      </c>
      <c r="AM469" s="411"/>
      <c r="AN469" s="411">
        <v>0.73</v>
      </c>
      <c r="AO469" s="411">
        <v>0.11</v>
      </c>
      <c r="AP469" s="411">
        <v>0</v>
      </c>
      <c r="AQ469" s="411">
        <v>0.09</v>
      </c>
      <c r="AR469" s="411"/>
      <c r="AS469" s="411"/>
      <c r="AT469" s="411"/>
      <c r="AU469" s="411"/>
      <c r="AV469" s="411"/>
      <c r="AW469" s="411"/>
      <c r="AX469" s="411"/>
      <c r="AY469" s="411"/>
      <c r="AZ469" s="411"/>
      <c r="BA469" s="293">
        <f>SUM(AM469:AZ469)</f>
        <v>0.92999999999999994</v>
      </c>
    </row>
    <row r="470" spans="1:53" ht="15"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0.73</v>
      </c>
      <c r="AO470" s="407">
        <f>AO469</f>
        <v>0.11</v>
      </c>
      <c r="AP470" s="407">
        <f t="shared" ref="AP470:AZ470" si="163">AP469</f>
        <v>0</v>
      </c>
      <c r="AQ470" s="407">
        <f t="shared" si="163"/>
        <v>0.09</v>
      </c>
      <c r="AR470" s="407">
        <f t="shared" si="163"/>
        <v>0</v>
      </c>
      <c r="AS470" s="407">
        <f t="shared" si="163"/>
        <v>0</v>
      </c>
      <c r="AT470" s="407">
        <f t="shared" si="163"/>
        <v>0</v>
      </c>
      <c r="AU470" s="407">
        <f t="shared" si="163"/>
        <v>0</v>
      </c>
      <c r="AV470" s="407">
        <f t="shared" si="163"/>
        <v>0</v>
      </c>
      <c r="AW470" s="407">
        <f t="shared" si="163"/>
        <v>0</v>
      </c>
      <c r="AX470" s="407">
        <f t="shared" si="163"/>
        <v>0</v>
      </c>
      <c r="AY470" s="407">
        <f t="shared" si="163"/>
        <v>0</v>
      </c>
      <c r="AZ470" s="407">
        <f t="shared" si="163"/>
        <v>0</v>
      </c>
      <c r="BA470" s="308"/>
    </row>
    <row r="471" spans="1:53" ht="15"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outlineLevel="1">
      <c r="A472" s="498">
        <v>14</v>
      </c>
      <c r="B472" s="311" t="s">
        <v>20</v>
      </c>
      <c r="C472" s="288" t="s">
        <v>25</v>
      </c>
      <c r="D472" s="292">
        <v>4177508</v>
      </c>
      <c r="E472" s="292">
        <v>4177508</v>
      </c>
      <c r="F472" s="292">
        <v>4177508</v>
      </c>
      <c r="G472" s="292">
        <v>4177508</v>
      </c>
      <c r="H472" s="292">
        <v>0</v>
      </c>
      <c r="I472" s="292">
        <v>0</v>
      </c>
      <c r="J472" s="292">
        <v>0</v>
      </c>
      <c r="K472" s="292">
        <v>0</v>
      </c>
      <c r="L472" s="292">
        <v>0</v>
      </c>
      <c r="M472" s="292">
        <v>0</v>
      </c>
      <c r="N472" s="292">
        <v>0</v>
      </c>
      <c r="O472" s="292">
        <v>0</v>
      </c>
      <c r="P472" s="292">
        <v>0</v>
      </c>
      <c r="Q472" s="292">
        <v>0</v>
      </c>
      <c r="R472" s="292">
        <v>0</v>
      </c>
      <c r="S472" s="292">
        <v>0</v>
      </c>
      <c r="T472" s="292">
        <v>0</v>
      </c>
      <c r="U472" s="292">
        <v>12</v>
      </c>
      <c r="V472" s="292">
        <v>855</v>
      </c>
      <c r="W472" s="292">
        <v>855.48360000000002</v>
      </c>
      <c r="X472" s="292">
        <v>855.48360000000002</v>
      </c>
      <c r="Y472" s="292">
        <v>855.48360000000002</v>
      </c>
      <c r="Z472" s="292">
        <v>0</v>
      </c>
      <c r="AA472" s="292">
        <v>0</v>
      </c>
      <c r="AB472" s="292">
        <v>0</v>
      </c>
      <c r="AC472" s="292">
        <v>0</v>
      </c>
      <c r="AD472" s="292">
        <v>0</v>
      </c>
      <c r="AE472" s="292">
        <v>0</v>
      </c>
      <c r="AF472" s="292">
        <v>0</v>
      </c>
      <c r="AG472" s="292">
        <v>0</v>
      </c>
      <c r="AH472" s="292">
        <v>0</v>
      </c>
      <c r="AI472" s="292">
        <v>0</v>
      </c>
      <c r="AJ472" s="292">
        <v>0</v>
      </c>
      <c r="AK472" s="292">
        <v>0</v>
      </c>
      <c r="AL472" s="292">
        <v>0</v>
      </c>
      <c r="AM472" s="411"/>
      <c r="AN472" s="411">
        <v>0.19</v>
      </c>
      <c r="AO472" s="465">
        <v>0.6</v>
      </c>
      <c r="AP472" s="411">
        <v>0.21</v>
      </c>
      <c r="AQ472" s="411"/>
      <c r="AR472" s="411"/>
      <c r="AS472" s="411"/>
      <c r="AT472" s="411"/>
      <c r="AU472" s="411"/>
      <c r="AV472" s="411"/>
      <c r="AW472" s="411"/>
      <c r="AX472" s="411"/>
      <c r="AY472" s="411"/>
      <c r="AZ472" s="411"/>
      <c r="BA472" s="293">
        <f>SUM(AM472:AZ472)</f>
        <v>1</v>
      </c>
    </row>
    <row r="473" spans="1:53" ht="15"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0.19</v>
      </c>
      <c r="AO473" s="407">
        <f t="shared" ref="AO473:AZ473" si="164">AO472</f>
        <v>0.6</v>
      </c>
      <c r="AP473" s="407">
        <f t="shared" si="164"/>
        <v>0.21</v>
      </c>
      <c r="AQ473" s="407">
        <f t="shared" si="164"/>
        <v>0</v>
      </c>
      <c r="AR473" s="407">
        <f t="shared" si="164"/>
        <v>0</v>
      </c>
      <c r="AS473" s="407">
        <f t="shared" si="164"/>
        <v>0</v>
      </c>
      <c r="AT473" s="407">
        <f t="shared" si="164"/>
        <v>0</v>
      </c>
      <c r="AU473" s="407">
        <f t="shared" si="164"/>
        <v>0</v>
      </c>
      <c r="AV473" s="407">
        <f t="shared" si="164"/>
        <v>0</v>
      </c>
      <c r="AW473" s="407">
        <f t="shared" si="164"/>
        <v>0</v>
      </c>
      <c r="AX473" s="407">
        <f t="shared" si="164"/>
        <v>0</v>
      </c>
      <c r="AY473" s="407">
        <f t="shared" si="164"/>
        <v>0</v>
      </c>
      <c r="AZ473" s="407">
        <f t="shared" si="164"/>
        <v>0</v>
      </c>
      <c r="BA473" s="308"/>
    </row>
    <row r="474" spans="1:53" ht="15"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outlineLevel="1">
      <c r="A475" s="498">
        <v>15</v>
      </c>
      <c r="B475" s="311" t="s">
        <v>483</v>
      </c>
      <c r="C475" s="288" t="s">
        <v>25</v>
      </c>
      <c r="D475" s="292"/>
      <c r="E475" s="292"/>
      <c r="F475" s="292"/>
      <c r="G475" s="292"/>
      <c r="H475" s="292"/>
      <c r="I475" s="292"/>
      <c r="J475" s="292"/>
      <c r="K475" s="292"/>
      <c r="L475" s="292"/>
      <c r="M475" s="292"/>
      <c r="N475" s="292"/>
      <c r="O475" s="292"/>
      <c r="P475" s="292"/>
      <c r="Q475" s="292"/>
      <c r="R475" s="292"/>
      <c r="S475" s="292"/>
      <c r="T475" s="292"/>
      <c r="U475" s="288"/>
      <c r="V475" s="292">
        <v>243</v>
      </c>
      <c r="W475" s="292"/>
      <c r="X475" s="292"/>
      <c r="Y475" s="292"/>
      <c r="Z475" s="292"/>
      <c r="AA475" s="292"/>
      <c r="AB475" s="292"/>
      <c r="AC475" s="292"/>
      <c r="AD475" s="292"/>
      <c r="AE475" s="292"/>
      <c r="AF475" s="292"/>
      <c r="AG475" s="292"/>
      <c r="AH475" s="292"/>
      <c r="AI475" s="292"/>
      <c r="AJ475" s="292"/>
      <c r="AK475" s="292"/>
      <c r="AL475" s="292"/>
      <c r="AM475" s="411"/>
      <c r="AN475" s="411">
        <v>1</v>
      </c>
      <c r="AO475" s="411"/>
      <c r="AP475" s="411"/>
      <c r="AQ475" s="411"/>
      <c r="AR475" s="411"/>
      <c r="AS475" s="411"/>
      <c r="AT475" s="411"/>
      <c r="AU475" s="411"/>
      <c r="AV475" s="411"/>
      <c r="AW475" s="411"/>
      <c r="AX475" s="411"/>
      <c r="AY475" s="411"/>
      <c r="AZ475" s="411"/>
      <c r="BA475" s="293">
        <f>SUM(AM475:AZ475)</f>
        <v>1</v>
      </c>
    </row>
    <row r="476" spans="1:53" s="280" customFormat="1" ht="15"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1</v>
      </c>
      <c r="AO476" s="407">
        <f t="shared" ref="AO476:AZ476" si="165">AO475</f>
        <v>0</v>
      </c>
      <c r="AP476" s="407">
        <f t="shared" si="165"/>
        <v>0</v>
      </c>
      <c r="AQ476" s="407">
        <f t="shared" si="165"/>
        <v>0</v>
      </c>
      <c r="AR476" s="407">
        <f t="shared" si="165"/>
        <v>0</v>
      </c>
      <c r="AS476" s="407">
        <f t="shared" si="165"/>
        <v>0</v>
      </c>
      <c r="AT476" s="407">
        <f t="shared" si="165"/>
        <v>0</v>
      </c>
      <c r="AU476" s="407">
        <f t="shared" si="165"/>
        <v>0</v>
      </c>
      <c r="AV476" s="407">
        <f t="shared" si="165"/>
        <v>0</v>
      </c>
      <c r="AW476" s="407">
        <f t="shared" si="165"/>
        <v>0</v>
      </c>
      <c r="AX476" s="407">
        <f t="shared" si="165"/>
        <v>0</v>
      </c>
      <c r="AY476" s="407">
        <f t="shared" si="165"/>
        <v>0</v>
      </c>
      <c r="AZ476" s="407">
        <f t="shared" si="165"/>
        <v>0</v>
      </c>
      <c r="BA476" s="308"/>
    </row>
    <row r="477" spans="1:53" s="280" customFormat="1" ht="15"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outlineLevel="1">
      <c r="A478" s="498">
        <v>16</v>
      </c>
      <c r="B478" s="311" t="s">
        <v>484</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6">AO478</f>
        <v>0</v>
      </c>
      <c r="AP479" s="407">
        <f t="shared" si="166"/>
        <v>0</v>
      </c>
      <c r="AQ479" s="407">
        <f t="shared" si="166"/>
        <v>0</v>
      </c>
      <c r="AR479" s="407">
        <f t="shared" si="166"/>
        <v>0</v>
      </c>
      <c r="AS479" s="407">
        <f t="shared" si="166"/>
        <v>0</v>
      </c>
      <c r="AT479" s="407">
        <f t="shared" si="166"/>
        <v>0</v>
      </c>
      <c r="AU479" s="407">
        <f t="shared" si="166"/>
        <v>0</v>
      </c>
      <c r="AV479" s="407">
        <f t="shared" si="166"/>
        <v>0</v>
      </c>
      <c r="AW479" s="407">
        <f t="shared" si="166"/>
        <v>0</v>
      </c>
      <c r="AX479" s="407">
        <f t="shared" si="166"/>
        <v>0</v>
      </c>
      <c r="AY479" s="407">
        <f t="shared" si="166"/>
        <v>0</v>
      </c>
      <c r="AZ479" s="407">
        <f t="shared" si="166"/>
        <v>0</v>
      </c>
      <c r="BA479" s="308"/>
    </row>
    <row r="480" spans="1:53" s="280" customFormat="1" ht="15"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v>904</v>
      </c>
      <c r="W481" s="292"/>
      <c r="X481" s="292"/>
      <c r="Y481" s="292"/>
      <c r="Z481" s="292"/>
      <c r="AA481" s="292"/>
      <c r="AB481" s="292"/>
      <c r="AC481" s="292"/>
      <c r="AD481" s="292"/>
      <c r="AE481" s="292"/>
      <c r="AF481" s="292"/>
      <c r="AG481" s="292"/>
      <c r="AH481" s="292"/>
      <c r="AI481" s="292"/>
      <c r="AJ481" s="292"/>
      <c r="AK481" s="292"/>
      <c r="AL481" s="292"/>
      <c r="AM481" s="411"/>
      <c r="AN481" s="411"/>
      <c r="AO481" s="411">
        <v>0.5</v>
      </c>
      <c r="AP481" s="411">
        <v>0.5</v>
      </c>
      <c r="AQ481" s="411"/>
      <c r="AR481" s="411"/>
      <c r="AS481" s="411"/>
      <c r="AT481" s="411"/>
      <c r="AU481" s="411"/>
      <c r="AV481" s="411"/>
      <c r="AW481" s="411"/>
      <c r="AX481" s="411"/>
      <c r="AY481" s="411"/>
      <c r="AZ481" s="411"/>
      <c r="BA481" s="293">
        <f>SUM(AM481:AZ481)</f>
        <v>1</v>
      </c>
    </row>
    <row r="482" spans="1:53" ht="15"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7">AO481</f>
        <v>0.5</v>
      </c>
      <c r="AP482" s="407">
        <f t="shared" si="167"/>
        <v>0.5</v>
      </c>
      <c r="AQ482" s="407">
        <f t="shared" si="167"/>
        <v>0</v>
      </c>
      <c r="AR482" s="407">
        <f t="shared" si="167"/>
        <v>0</v>
      </c>
      <c r="AS482" s="407">
        <f t="shared" si="167"/>
        <v>0</v>
      </c>
      <c r="AT482" s="407">
        <f t="shared" si="167"/>
        <v>0</v>
      </c>
      <c r="AU482" s="407">
        <f t="shared" si="167"/>
        <v>0</v>
      </c>
      <c r="AV482" s="407">
        <f t="shared" si="167"/>
        <v>0</v>
      </c>
      <c r="AW482" s="407">
        <f t="shared" si="167"/>
        <v>0</v>
      </c>
      <c r="AX482" s="407">
        <f t="shared" si="167"/>
        <v>0</v>
      </c>
      <c r="AY482" s="407">
        <f t="shared" si="167"/>
        <v>0</v>
      </c>
      <c r="AZ482" s="407">
        <f t="shared" si="167"/>
        <v>0</v>
      </c>
      <c r="BA482" s="308"/>
    </row>
    <row r="483" spans="1:53" ht="15"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8">AO485</f>
        <v>0</v>
      </c>
      <c r="AP486" s="407">
        <f t="shared" si="168"/>
        <v>0</v>
      </c>
      <c r="AQ486" s="407">
        <f t="shared" si="168"/>
        <v>0</v>
      </c>
      <c r="AR486" s="407">
        <f t="shared" si="168"/>
        <v>0</v>
      </c>
      <c r="AS486" s="407">
        <f t="shared" si="168"/>
        <v>0</v>
      </c>
      <c r="AT486" s="407">
        <f t="shared" si="168"/>
        <v>0</v>
      </c>
      <c r="AU486" s="407">
        <f t="shared" si="168"/>
        <v>0</v>
      </c>
      <c r="AV486" s="407">
        <f t="shared" si="168"/>
        <v>0</v>
      </c>
      <c r="AW486" s="407">
        <f t="shared" si="168"/>
        <v>0</v>
      </c>
      <c r="AX486" s="407">
        <f t="shared" si="168"/>
        <v>0</v>
      </c>
      <c r="AY486" s="407">
        <f t="shared" si="168"/>
        <v>0</v>
      </c>
      <c r="AZ486" s="407">
        <f t="shared" si="168"/>
        <v>0</v>
      </c>
      <c r="BA486" s="294"/>
    </row>
    <row r="487" spans="1:53" ht="15"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9">AO488</f>
        <v>0</v>
      </c>
      <c r="AP489" s="407">
        <f t="shared" si="169"/>
        <v>0</v>
      </c>
      <c r="AQ489" s="407">
        <f t="shared" si="169"/>
        <v>0</v>
      </c>
      <c r="AR489" s="407">
        <f t="shared" si="169"/>
        <v>0</v>
      </c>
      <c r="AS489" s="407">
        <f t="shared" si="169"/>
        <v>0</v>
      </c>
      <c r="AT489" s="407">
        <f t="shared" si="169"/>
        <v>0</v>
      </c>
      <c r="AU489" s="407">
        <f t="shared" si="169"/>
        <v>0</v>
      </c>
      <c r="AV489" s="407">
        <f t="shared" si="169"/>
        <v>0</v>
      </c>
      <c r="AW489" s="407">
        <f t="shared" si="169"/>
        <v>0</v>
      </c>
      <c r="AX489" s="407">
        <f t="shared" si="169"/>
        <v>0</v>
      </c>
      <c r="AY489" s="407">
        <f t="shared" si="169"/>
        <v>0</v>
      </c>
      <c r="AZ489" s="407">
        <f t="shared" si="169"/>
        <v>0</v>
      </c>
      <c r="BA489" s="294"/>
    </row>
    <row r="490" spans="1:53" ht="15"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outlineLevel="1">
      <c r="A491" s="498">
        <v>20</v>
      </c>
      <c r="B491" s="312" t="s">
        <v>13</v>
      </c>
      <c r="C491" s="288" t="s">
        <v>25</v>
      </c>
      <c r="D491" s="292">
        <v>3893879</v>
      </c>
      <c r="E491" s="292">
        <v>2676503</v>
      </c>
      <c r="F491" s="292">
        <v>2372464</v>
      </c>
      <c r="G491" s="292">
        <v>2372464</v>
      </c>
      <c r="H491" s="292">
        <v>2372464</v>
      </c>
      <c r="I491" s="292">
        <v>2372464</v>
      </c>
      <c r="J491" s="292">
        <v>2372464</v>
      </c>
      <c r="K491" s="292">
        <v>2372464</v>
      </c>
      <c r="L491" s="292">
        <v>2372464</v>
      </c>
      <c r="M491" s="292">
        <v>2372464</v>
      </c>
      <c r="N491" s="292">
        <v>2130970</v>
      </c>
      <c r="O491" s="292">
        <v>2130970</v>
      </c>
      <c r="P491" s="292">
        <v>325728</v>
      </c>
      <c r="Q491" s="292">
        <v>325728</v>
      </c>
      <c r="R491" s="292">
        <v>325728</v>
      </c>
      <c r="S491" s="292">
        <v>0</v>
      </c>
      <c r="T491" s="292">
        <v>0</v>
      </c>
      <c r="U491" s="292">
        <v>12</v>
      </c>
      <c r="V491" s="292">
        <v>478</v>
      </c>
      <c r="W491" s="292">
        <v>385.4049</v>
      </c>
      <c r="X491" s="292">
        <v>289.51650000000001</v>
      </c>
      <c r="Y491" s="292">
        <v>289.51650000000001</v>
      </c>
      <c r="Z491" s="292">
        <v>289.51650000000001</v>
      </c>
      <c r="AA491" s="292">
        <v>289.51650000000001</v>
      </c>
      <c r="AB491" s="292">
        <v>289.51650000000001</v>
      </c>
      <c r="AC491" s="292">
        <v>289.51650000000001</v>
      </c>
      <c r="AD491" s="292">
        <v>289.51650000000001</v>
      </c>
      <c r="AE491" s="292">
        <v>289.51650000000001</v>
      </c>
      <c r="AF491" s="292">
        <v>280.91699999999997</v>
      </c>
      <c r="AG491" s="292">
        <v>280.91699999999997</v>
      </c>
      <c r="AH491" s="292">
        <v>75.347999999999999</v>
      </c>
      <c r="AI491" s="292">
        <v>75.347999999999999</v>
      </c>
      <c r="AJ491" s="292">
        <v>75.347999999999999</v>
      </c>
      <c r="AK491" s="292">
        <v>0</v>
      </c>
      <c r="AL491" s="292">
        <v>0</v>
      </c>
      <c r="AM491" s="406"/>
      <c r="AN491" s="411"/>
      <c r="AO491" s="411"/>
      <c r="AP491" s="411">
        <v>0.42</v>
      </c>
      <c r="AQ491" s="411">
        <v>0.57999999999999996</v>
      </c>
      <c r="AR491" s="411"/>
      <c r="AS491" s="411"/>
      <c r="AT491" s="411"/>
      <c r="AU491" s="411"/>
      <c r="AV491" s="411"/>
      <c r="AW491" s="411"/>
      <c r="AX491" s="411"/>
      <c r="AY491" s="411"/>
      <c r="AZ491" s="411"/>
      <c r="BA491" s="293">
        <f>SUM(AM491:AZ491)</f>
        <v>1</v>
      </c>
    </row>
    <row r="492" spans="1:53" ht="15"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70">AO491</f>
        <v>0</v>
      </c>
      <c r="AP492" s="407">
        <f t="shared" si="170"/>
        <v>0.42</v>
      </c>
      <c r="AQ492" s="407">
        <f t="shared" si="170"/>
        <v>0.57999999999999996</v>
      </c>
      <c r="AR492" s="407">
        <f t="shared" si="170"/>
        <v>0</v>
      </c>
      <c r="AS492" s="407">
        <f t="shared" si="170"/>
        <v>0</v>
      </c>
      <c r="AT492" s="407">
        <f t="shared" si="170"/>
        <v>0</v>
      </c>
      <c r="AU492" s="407">
        <f t="shared" si="170"/>
        <v>0</v>
      </c>
      <c r="AV492" s="407">
        <f t="shared" si="170"/>
        <v>0</v>
      </c>
      <c r="AW492" s="407">
        <f t="shared" si="170"/>
        <v>0</v>
      </c>
      <c r="AX492" s="407">
        <f t="shared" si="170"/>
        <v>0</v>
      </c>
      <c r="AY492" s="407">
        <f t="shared" si="170"/>
        <v>0</v>
      </c>
      <c r="AZ492" s="407">
        <f t="shared" si="170"/>
        <v>0</v>
      </c>
      <c r="BA492" s="303"/>
    </row>
    <row r="493" spans="1:53" ht="15"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1">AO494</f>
        <v>0</v>
      </c>
      <c r="AP495" s="407">
        <f t="shared" si="171"/>
        <v>0</v>
      </c>
      <c r="AQ495" s="407">
        <f t="shared" si="171"/>
        <v>0</v>
      </c>
      <c r="AR495" s="407">
        <f t="shared" si="171"/>
        <v>0</v>
      </c>
      <c r="AS495" s="407">
        <f t="shared" si="171"/>
        <v>0</v>
      </c>
      <c r="AT495" s="407">
        <f t="shared" si="171"/>
        <v>0</v>
      </c>
      <c r="AU495" s="407">
        <f t="shared" si="171"/>
        <v>0</v>
      </c>
      <c r="AV495" s="407">
        <f t="shared" si="171"/>
        <v>0</v>
      </c>
      <c r="AW495" s="407">
        <f t="shared" si="171"/>
        <v>0</v>
      </c>
      <c r="AX495" s="407">
        <f t="shared" si="171"/>
        <v>0</v>
      </c>
      <c r="AY495" s="407">
        <f t="shared" si="171"/>
        <v>0</v>
      </c>
      <c r="AZ495" s="407">
        <f t="shared" si="171"/>
        <v>0</v>
      </c>
      <c r="BA495" s="294"/>
    </row>
    <row r="496" spans="1:53" ht="15"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v>17243</v>
      </c>
      <c r="W497" s="292"/>
      <c r="X497" s="292"/>
      <c r="Y497" s="292"/>
      <c r="Z497" s="292"/>
      <c r="AA497" s="292"/>
      <c r="AB497" s="292"/>
      <c r="AC497" s="292"/>
      <c r="AD497" s="292"/>
      <c r="AE497" s="292"/>
      <c r="AF497" s="292"/>
      <c r="AG497" s="292"/>
      <c r="AH497" s="292"/>
      <c r="AI497" s="292"/>
      <c r="AJ497" s="292"/>
      <c r="AK497" s="292"/>
      <c r="AL497" s="292"/>
      <c r="AM497" s="406"/>
      <c r="AN497" s="411"/>
      <c r="AO497" s="411">
        <v>0.25</v>
      </c>
      <c r="AP497" s="411">
        <v>0.75</v>
      </c>
      <c r="AQ497" s="411"/>
      <c r="AR497" s="411"/>
      <c r="AS497" s="411"/>
      <c r="AT497" s="411"/>
      <c r="AU497" s="411"/>
      <c r="AV497" s="411"/>
      <c r="AW497" s="411"/>
      <c r="AX497" s="411"/>
      <c r="AY497" s="411"/>
      <c r="AZ497" s="411"/>
      <c r="BA497" s="293">
        <f>SUM(AM497:AZ497)</f>
        <v>1</v>
      </c>
    </row>
    <row r="498" spans="1:53" ht="15"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2">AO497</f>
        <v>0.25</v>
      </c>
      <c r="AP498" s="407">
        <f t="shared" si="172"/>
        <v>0.75</v>
      </c>
      <c r="AQ498" s="407">
        <f t="shared" si="172"/>
        <v>0</v>
      </c>
      <c r="AR498" s="407">
        <f t="shared" si="172"/>
        <v>0</v>
      </c>
      <c r="AS498" s="407">
        <f t="shared" si="172"/>
        <v>0</v>
      </c>
      <c r="AT498" s="407">
        <f t="shared" si="172"/>
        <v>0</v>
      </c>
      <c r="AU498" s="407">
        <f t="shared" si="172"/>
        <v>0</v>
      </c>
      <c r="AV498" s="407">
        <f t="shared" si="172"/>
        <v>0</v>
      </c>
      <c r="AW498" s="407">
        <f t="shared" si="172"/>
        <v>0</v>
      </c>
      <c r="AX498" s="407">
        <f t="shared" si="172"/>
        <v>0</v>
      </c>
      <c r="AY498" s="407">
        <f t="shared" si="172"/>
        <v>0</v>
      </c>
      <c r="AZ498" s="407">
        <f t="shared" si="172"/>
        <v>0</v>
      </c>
      <c r="BA498" s="303"/>
    </row>
    <row r="499" spans="1:53" ht="15"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outlineLevel="1">
      <c r="A501" s="498">
        <v>23</v>
      </c>
      <c r="B501" s="312" t="s">
        <v>14</v>
      </c>
      <c r="C501" s="288" t="s">
        <v>25</v>
      </c>
      <c r="D501" s="292">
        <v>724043</v>
      </c>
      <c r="E501" s="292">
        <v>720942.1</v>
      </c>
      <c r="F501" s="292">
        <v>644368.9</v>
      </c>
      <c r="G501" s="292">
        <v>618486.19999999995</v>
      </c>
      <c r="H501" s="292">
        <v>589777.5</v>
      </c>
      <c r="I501" s="292">
        <v>589777.5</v>
      </c>
      <c r="J501" s="292">
        <v>583221.1</v>
      </c>
      <c r="K501" s="292">
        <v>580457.9</v>
      </c>
      <c r="L501" s="292">
        <v>265860.09999999998</v>
      </c>
      <c r="M501" s="292">
        <v>265372.09999999998</v>
      </c>
      <c r="N501" s="292">
        <v>256270.2</v>
      </c>
      <c r="O501" s="292">
        <v>256270.2</v>
      </c>
      <c r="P501" s="292">
        <v>249560.6</v>
      </c>
      <c r="Q501" s="292">
        <v>249560.6</v>
      </c>
      <c r="R501" s="292">
        <v>31975.64</v>
      </c>
      <c r="S501" s="292">
        <v>28288.45</v>
      </c>
      <c r="T501" s="292">
        <v>28288.45</v>
      </c>
      <c r="U501" s="288"/>
      <c r="V501" s="292">
        <v>59</v>
      </c>
      <c r="W501" s="292">
        <v>59.212200000000003</v>
      </c>
      <c r="X501" s="292">
        <v>55.237490000000001</v>
      </c>
      <c r="Y501" s="292">
        <v>53.887079999999997</v>
      </c>
      <c r="Z501" s="292">
        <v>52.459739999999996</v>
      </c>
      <c r="AA501" s="292">
        <v>52.459739999999996</v>
      </c>
      <c r="AB501" s="292">
        <v>52.11797</v>
      </c>
      <c r="AC501" s="292">
        <v>52.11797</v>
      </c>
      <c r="AD501" s="292">
        <v>35.78501</v>
      </c>
      <c r="AE501" s="292">
        <v>35.262610000000002</v>
      </c>
      <c r="AF501" s="292">
        <v>34.358870000000003</v>
      </c>
      <c r="AG501" s="292">
        <v>34.358870000000003</v>
      </c>
      <c r="AH501" s="292">
        <v>32.340890000000002</v>
      </c>
      <c r="AI501" s="292">
        <v>32.340890000000002</v>
      </c>
      <c r="AJ501" s="292">
        <v>5.8765919999999996</v>
      </c>
      <c r="AK501" s="292">
        <v>5.4302489999999999</v>
      </c>
      <c r="AL501" s="292">
        <v>5.4302489999999999</v>
      </c>
      <c r="AM501" s="466">
        <v>1</v>
      </c>
      <c r="AN501" s="406"/>
      <c r="AO501" s="406"/>
      <c r="AP501" s="406"/>
      <c r="AQ501" s="406"/>
      <c r="AR501" s="406"/>
      <c r="AS501" s="406"/>
      <c r="AT501" s="406"/>
      <c r="AU501" s="406"/>
      <c r="AV501" s="406"/>
      <c r="AW501" s="406"/>
      <c r="AX501" s="406"/>
      <c r="AY501" s="406"/>
      <c r="AZ501" s="406"/>
      <c r="BA501" s="293">
        <f>SUM(AM501:AZ501)</f>
        <v>1</v>
      </c>
    </row>
    <row r="502" spans="1:53" ht="15"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1</v>
      </c>
      <c r="AN502" s="407">
        <f>AN501</f>
        <v>0</v>
      </c>
      <c r="AO502" s="407">
        <f t="shared" ref="AO502:AZ502" si="173">AO501</f>
        <v>0</v>
      </c>
      <c r="AP502" s="407">
        <f t="shared" si="173"/>
        <v>0</v>
      </c>
      <c r="AQ502" s="407">
        <f t="shared" si="173"/>
        <v>0</v>
      </c>
      <c r="AR502" s="407">
        <f t="shared" si="173"/>
        <v>0</v>
      </c>
      <c r="AS502" s="407">
        <f t="shared" si="173"/>
        <v>0</v>
      </c>
      <c r="AT502" s="407">
        <f t="shared" si="173"/>
        <v>0</v>
      </c>
      <c r="AU502" s="407">
        <f t="shared" si="173"/>
        <v>0</v>
      </c>
      <c r="AV502" s="407">
        <f t="shared" si="173"/>
        <v>0</v>
      </c>
      <c r="AW502" s="407">
        <f t="shared" si="173"/>
        <v>0</v>
      </c>
      <c r="AX502" s="407">
        <f t="shared" si="173"/>
        <v>0</v>
      </c>
      <c r="AY502" s="407">
        <f t="shared" si="173"/>
        <v>0</v>
      </c>
      <c r="AZ502" s="407">
        <f t="shared" si="173"/>
        <v>0</v>
      </c>
      <c r="BA502" s="294"/>
    </row>
    <row r="503" spans="1:53" ht="15"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outlineLevel="1">
      <c r="A504" s="499"/>
      <c r="B504" s="285" t="s">
        <v>485</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4">AO505</f>
        <v>0</v>
      </c>
      <c r="AP506" s="407">
        <f t="shared" si="174"/>
        <v>0</v>
      </c>
      <c r="AQ506" s="407">
        <f t="shared" si="174"/>
        <v>0</v>
      </c>
      <c r="AR506" s="407">
        <f t="shared" si="174"/>
        <v>0</v>
      </c>
      <c r="AS506" s="407">
        <f t="shared" si="174"/>
        <v>0</v>
      </c>
      <c r="AT506" s="407">
        <f t="shared" si="174"/>
        <v>0</v>
      </c>
      <c r="AU506" s="407">
        <f t="shared" si="174"/>
        <v>0</v>
      </c>
      <c r="AV506" s="407">
        <f t="shared" si="174"/>
        <v>0</v>
      </c>
      <c r="AW506" s="407">
        <f t="shared" si="174"/>
        <v>0</v>
      </c>
      <c r="AX506" s="407">
        <f t="shared" si="174"/>
        <v>0</v>
      </c>
      <c r="AY506" s="407">
        <f t="shared" si="174"/>
        <v>0</v>
      </c>
      <c r="AZ506" s="407">
        <f t="shared" si="174"/>
        <v>0</v>
      </c>
      <c r="BA506" s="294"/>
    </row>
    <row r="507" spans="1:53" s="280" customFormat="1" ht="15"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5">AO508</f>
        <v>0</v>
      </c>
      <c r="AP509" s="407">
        <f t="shared" si="175"/>
        <v>0</v>
      </c>
      <c r="AQ509" s="407">
        <f t="shared" si="175"/>
        <v>0</v>
      </c>
      <c r="AR509" s="407">
        <f t="shared" si="175"/>
        <v>0</v>
      </c>
      <c r="AS509" s="407">
        <f t="shared" si="175"/>
        <v>0</v>
      </c>
      <c r="AT509" s="407">
        <f t="shared" si="175"/>
        <v>0</v>
      </c>
      <c r="AU509" s="407">
        <f t="shared" si="175"/>
        <v>0</v>
      </c>
      <c r="AV509" s="407">
        <f t="shared" si="175"/>
        <v>0</v>
      </c>
      <c r="AW509" s="407">
        <f t="shared" si="175"/>
        <v>0</v>
      </c>
      <c r="AX509" s="407">
        <f t="shared" si="175"/>
        <v>0</v>
      </c>
      <c r="AY509" s="407">
        <f t="shared" si="175"/>
        <v>0</v>
      </c>
      <c r="AZ509" s="407">
        <f t="shared" si="175"/>
        <v>0</v>
      </c>
      <c r="BA509" s="308"/>
    </row>
    <row r="510" spans="1:53" s="280" customFormat="1" ht="15"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6">AO512</f>
        <v>0</v>
      </c>
      <c r="AP513" s="407">
        <f t="shared" si="176"/>
        <v>0</v>
      </c>
      <c r="AQ513" s="407">
        <f t="shared" si="176"/>
        <v>0</v>
      </c>
      <c r="AR513" s="407">
        <f t="shared" si="176"/>
        <v>0</v>
      </c>
      <c r="AS513" s="407">
        <f t="shared" si="176"/>
        <v>0</v>
      </c>
      <c r="AT513" s="407">
        <f t="shared" si="176"/>
        <v>0</v>
      </c>
      <c r="AU513" s="407">
        <f t="shared" si="176"/>
        <v>0</v>
      </c>
      <c r="AV513" s="407">
        <f t="shared" si="176"/>
        <v>0</v>
      </c>
      <c r="AW513" s="407">
        <f t="shared" si="176"/>
        <v>0</v>
      </c>
      <c r="AX513" s="407">
        <f t="shared" si="176"/>
        <v>0</v>
      </c>
      <c r="AY513" s="407">
        <f t="shared" si="176"/>
        <v>0</v>
      </c>
      <c r="AZ513" s="407">
        <f t="shared" si="176"/>
        <v>0</v>
      </c>
      <c r="BA513" s="303"/>
    </row>
    <row r="514" spans="1:53" ht="15"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7">AO515</f>
        <v>0</v>
      </c>
      <c r="AP516" s="407">
        <f t="shared" si="177"/>
        <v>0</v>
      </c>
      <c r="AQ516" s="407">
        <f t="shared" si="177"/>
        <v>0</v>
      </c>
      <c r="AR516" s="407">
        <f t="shared" si="177"/>
        <v>0</v>
      </c>
      <c r="AS516" s="407">
        <f t="shared" si="177"/>
        <v>0</v>
      </c>
      <c r="AT516" s="407">
        <f t="shared" si="177"/>
        <v>0</v>
      </c>
      <c r="AU516" s="407">
        <f t="shared" si="177"/>
        <v>0</v>
      </c>
      <c r="AV516" s="407">
        <f t="shared" si="177"/>
        <v>0</v>
      </c>
      <c r="AW516" s="407">
        <f t="shared" si="177"/>
        <v>0</v>
      </c>
      <c r="AX516" s="407">
        <f t="shared" si="177"/>
        <v>0</v>
      </c>
      <c r="AY516" s="407">
        <f t="shared" si="177"/>
        <v>0</v>
      </c>
      <c r="AZ516" s="407">
        <f t="shared" si="177"/>
        <v>0</v>
      </c>
      <c r="BA516" s="303"/>
    </row>
    <row r="517" spans="1:53" ht="15.75"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8">AO518</f>
        <v>0</v>
      </c>
      <c r="AP519" s="407">
        <f t="shared" si="178"/>
        <v>0</v>
      </c>
      <c r="AQ519" s="407">
        <f t="shared" si="178"/>
        <v>0</v>
      </c>
      <c r="AR519" s="407">
        <f t="shared" si="178"/>
        <v>0</v>
      </c>
      <c r="AS519" s="407">
        <f t="shared" si="178"/>
        <v>0</v>
      </c>
      <c r="AT519" s="407">
        <f t="shared" si="178"/>
        <v>0</v>
      </c>
      <c r="AU519" s="407">
        <f t="shared" si="178"/>
        <v>0</v>
      </c>
      <c r="AV519" s="407">
        <f t="shared" si="178"/>
        <v>0</v>
      </c>
      <c r="AW519" s="407">
        <f t="shared" si="178"/>
        <v>0</v>
      </c>
      <c r="AX519" s="407">
        <f t="shared" si="178"/>
        <v>0</v>
      </c>
      <c r="AY519" s="407">
        <f t="shared" si="178"/>
        <v>0</v>
      </c>
      <c r="AZ519" s="407">
        <f t="shared" si="178"/>
        <v>0</v>
      </c>
      <c r="BA519" s="294"/>
    </row>
    <row r="520" spans="1:53" ht="15"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9">AN521</f>
        <v>0</v>
      </c>
      <c r="AO522" s="407">
        <f t="shared" si="179"/>
        <v>0</v>
      </c>
      <c r="AP522" s="407">
        <f t="shared" si="179"/>
        <v>0</v>
      </c>
      <c r="AQ522" s="407">
        <f t="shared" si="179"/>
        <v>0</v>
      </c>
      <c r="AR522" s="407">
        <f t="shared" si="179"/>
        <v>0</v>
      </c>
      <c r="AS522" s="407">
        <f t="shared" si="179"/>
        <v>0</v>
      </c>
      <c r="AT522" s="407">
        <f t="shared" si="179"/>
        <v>0</v>
      </c>
      <c r="AU522" s="407">
        <f t="shared" si="179"/>
        <v>0</v>
      </c>
      <c r="AV522" s="407">
        <f t="shared" si="179"/>
        <v>0</v>
      </c>
      <c r="AW522" s="407">
        <f t="shared" si="179"/>
        <v>0</v>
      </c>
      <c r="AX522" s="407">
        <f t="shared" si="179"/>
        <v>0</v>
      </c>
      <c r="AY522" s="407">
        <f t="shared" si="179"/>
        <v>0</v>
      </c>
      <c r="AZ522" s="407">
        <f t="shared" si="179"/>
        <v>0</v>
      </c>
      <c r="BA522" s="294"/>
    </row>
    <row r="523" spans="1:53" ht="15"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outlineLevel="1">
      <c r="A524" s="498">
        <v>30</v>
      </c>
      <c r="B524" s="311" t="s">
        <v>486</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80">AN524</f>
        <v>0</v>
      </c>
      <c r="AO525" s="407">
        <f t="shared" si="180"/>
        <v>0</v>
      </c>
      <c r="AP525" s="407">
        <f t="shared" si="180"/>
        <v>0</v>
      </c>
      <c r="AQ525" s="407">
        <f t="shared" si="180"/>
        <v>0</v>
      </c>
      <c r="AR525" s="407">
        <f t="shared" si="180"/>
        <v>0</v>
      </c>
      <c r="AS525" s="407">
        <f t="shared" si="180"/>
        <v>0</v>
      </c>
      <c r="AT525" s="407">
        <f t="shared" si="180"/>
        <v>0</v>
      </c>
      <c r="AU525" s="407">
        <f t="shared" si="180"/>
        <v>0</v>
      </c>
      <c r="AV525" s="407">
        <f t="shared" si="180"/>
        <v>0</v>
      </c>
      <c r="AW525" s="407">
        <f t="shared" si="180"/>
        <v>0</v>
      </c>
      <c r="AX525" s="407">
        <f t="shared" si="180"/>
        <v>0</v>
      </c>
      <c r="AY525" s="407">
        <f t="shared" si="180"/>
        <v>0</v>
      </c>
      <c r="AZ525" s="407">
        <f t="shared" si="180"/>
        <v>0</v>
      </c>
      <c r="BA525" s="294"/>
    </row>
    <row r="526" spans="1:53" s="280" customFormat="1" ht="15"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outlineLevel="1">
      <c r="A527" s="498"/>
      <c r="B527" s="285" t="s">
        <v>487</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outlineLevel="1">
      <c r="A528" s="498">
        <v>31</v>
      </c>
      <c r="B528" s="321" t="s">
        <v>488</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1">AN528</f>
        <v>0</v>
      </c>
      <c r="AO529" s="407">
        <f t="shared" si="181"/>
        <v>0</v>
      </c>
      <c r="AP529" s="407">
        <f t="shared" si="181"/>
        <v>0</v>
      </c>
      <c r="AQ529" s="407">
        <f t="shared" si="181"/>
        <v>0</v>
      </c>
      <c r="AR529" s="407">
        <f t="shared" si="181"/>
        <v>0</v>
      </c>
      <c r="AS529" s="407">
        <f t="shared" si="181"/>
        <v>0</v>
      </c>
      <c r="AT529" s="407">
        <f t="shared" si="181"/>
        <v>0</v>
      </c>
      <c r="AU529" s="407">
        <f t="shared" si="181"/>
        <v>0</v>
      </c>
      <c r="AV529" s="407">
        <f t="shared" si="181"/>
        <v>0</v>
      </c>
      <c r="AW529" s="407">
        <f t="shared" si="181"/>
        <v>0</v>
      </c>
      <c r="AX529" s="407">
        <f t="shared" si="181"/>
        <v>0</v>
      </c>
      <c r="AY529" s="407">
        <f t="shared" si="181"/>
        <v>0</v>
      </c>
      <c r="AZ529" s="407">
        <f t="shared" si="181"/>
        <v>0</v>
      </c>
      <c r="BA529" s="294"/>
    </row>
    <row r="530" spans="1:55" s="280" customFormat="1" ht="15"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outlineLevel="1">
      <c r="A531" s="498">
        <v>32</v>
      </c>
      <c r="B531" s="321" t="s">
        <v>489</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v>3831</v>
      </c>
      <c r="W531" s="292">
        <v>0</v>
      </c>
      <c r="X531" s="292">
        <v>0</v>
      </c>
      <c r="Y531" s="292">
        <v>0</v>
      </c>
      <c r="Z531" s="292">
        <v>0</v>
      </c>
      <c r="AA531" s="292">
        <v>0</v>
      </c>
      <c r="AB531" s="292">
        <v>0</v>
      </c>
      <c r="AC531" s="292">
        <v>0</v>
      </c>
      <c r="AD531" s="292">
        <v>0</v>
      </c>
      <c r="AE531" s="292">
        <v>0</v>
      </c>
      <c r="AF531" s="292">
        <v>0</v>
      </c>
      <c r="AG531" s="292">
        <v>0</v>
      </c>
      <c r="AH531" s="292">
        <v>0</v>
      </c>
      <c r="AI531" s="292">
        <v>0</v>
      </c>
      <c r="AJ531" s="292">
        <v>0</v>
      </c>
      <c r="AK531" s="292">
        <v>0</v>
      </c>
      <c r="AL531" s="292">
        <v>0</v>
      </c>
      <c r="AM531" s="406">
        <v>1</v>
      </c>
      <c r="AN531" s="406"/>
      <c r="AO531" s="406"/>
      <c r="AP531" s="406"/>
      <c r="AQ531" s="406"/>
      <c r="AR531" s="406"/>
      <c r="AS531" s="406"/>
      <c r="AT531" s="406"/>
      <c r="AU531" s="406"/>
      <c r="AV531" s="406"/>
      <c r="AW531" s="406"/>
      <c r="AX531" s="406"/>
      <c r="AY531" s="406"/>
      <c r="AZ531" s="406"/>
      <c r="BA531" s="293">
        <f>SUM(AM531:AZ531)</f>
        <v>1</v>
      </c>
    </row>
    <row r="532" spans="1:55" s="280" customFormat="1" ht="15"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1</v>
      </c>
      <c r="AN532" s="407">
        <f t="shared" ref="AN532:AZ532" si="182">AN531</f>
        <v>0</v>
      </c>
      <c r="AO532" s="407">
        <f t="shared" si="182"/>
        <v>0</v>
      </c>
      <c r="AP532" s="407">
        <f t="shared" si="182"/>
        <v>0</v>
      </c>
      <c r="AQ532" s="407">
        <f t="shared" si="182"/>
        <v>0</v>
      </c>
      <c r="AR532" s="407">
        <f t="shared" si="182"/>
        <v>0</v>
      </c>
      <c r="AS532" s="407">
        <f t="shared" si="182"/>
        <v>0</v>
      </c>
      <c r="AT532" s="407">
        <f t="shared" si="182"/>
        <v>0</v>
      </c>
      <c r="AU532" s="407">
        <f t="shared" si="182"/>
        <v>0</v>
      </c>
      <c r="AV532" s="407">
        <f t="shared" si="182"/>
        <v>0</v>
      </c>
      <c r="AW532" s="407">
        <f t="shared" si="182"/>
        <v>0</v>
      </c>
      <c r="AX532" s="407">
        <f t="shared" si="182"/>
        <v>0</v>
      </c>
      <c r="AY532" s="407">
        <f t="shared" si="182"/>
        <v>0</v>
      </c>
      <c r="AZ532" s="407">
        <f t="shared" si="182"/>
        <v>0</v>
      </c>
      <c r="BA532" s="294"/>
    </row>
    <row r="533" spans="1:55" s="280" customFormat="1" ht="15"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outlineLevel="1">
      <c r="A534" s="498">
        <v>33</v>
      </c>
      <c r="B534" s="321" t="s">
        <v>490</v>
      </c>
      <c r="C534" s="288" t="s">
        <v>25</v>
      </c>
      <c r="D534" s="292">
        <v>184241</v>
      </c>
      <c r="E534" s="292">
        <v>0</v>
      </c>
      <c r="F534" s="292">
        <v>0</v>
      </c>
      <c r="G534" s="292">
        <v>0</v>
      </c>
      <c r="H534" s="292">
        <v>0</v>
      </c>
      <c r="I534" s="292">
        <v>0</v>
      </c>
      <c r="J534" s="292">
        <v>0</v>
      </c>
      <c r="K534" s="292">
        <v>0</v>
      </c>
      <c r="L534" s="292">
        <v>0</v>
      </c>
      <c r="M534" s="292">
        <v>0</v>
      </c>
      <c r="N534" s="292">
        <v>0</v>
      </c>
      <c r="O534" s="292">
        <v>0</v>
      </c>
      <c r="P534" s="292">
        <v>0</v>
      </c>
      <c r="Q534" s="292">
        <v>0</v>
      </c>
      <c r="R534" s="292">
        <v>0</v>
      </c>
      <c r="S534" s="292">
        <v>0</v>
      </c>
      <c r="T534" s="292">
        <v>0</v>
      </c>
      <c r="U534" s="292">
        <v>12</v>
      </c>
      <c r="V534" s="292">
        <v>24</v>
      </c>
      <c r="W534" s="292">
        <v>0</v>
      </c>
      <c r="X534" s="292">
        <v>0</v>
      </c>
      <c r="Y534" s="292">
        <v>0</v>
      </c>
      <c r="Z534" s="292">
        <v>0</v>
      </c>
      <c r="AA534" s="292">
        <v>0</v>
      </c>
      <c r="AB534" s="292">
        <v>0</v>
      </c>
      <c r="AC534" s="292">
        <v>0</v>
      </c>
      <c r="AD534" s="292">
        <v>0</v>
      </c>
      <c r="AE534" s="292">
        <v>0</v>
      </c>
      <c r="AF534" s="292">
        <v>0</v>
      </c>
      <c r="AG534" s="292">
        <v>0</v>
      </c>
      <c r="AH534" s="292">
        <v>0</v>
      </c>
      <c r="AI534" s="292">
        <v>0</v>
      </c>
      <c r="AJ534" s="292">
        <v>0</v>
      </c>
      <c r="AK534" s="292">
        <v>0</v>
      </c>
      <c r="AL534" s="292">
        <v>0</v>
      </c>
      <c r="AM534" s="406"/>
      <c r="AN534" s="406"/>
      <c r="AO534" s="406"/>
      <c r="AP534" s="406">
        <v>1</v>
      </c>
      <c r="AQ534" s="406"/>
      <c r="AR534" s="406"/>
      <c r="AS534" s="406"/>
      <c r="AT534" s="406"/>
      <c r="AU534" s="406"/>
      <c r="AV534" s="406"/>
      <c r="AW534" s="406"/>
      <c r="AX534" s="406"/>
      <c r="AY534" s="406"/>
      <c r="AZ534" s="406"/>
      <c r="BA534" s="293">
        <f>SUM(AM534:AZ534)</f>
        <v>1</v>
      </c>
    </row>
    <row r="535" spans="1:55" s="280" customFormat="1" ht="15"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3">AN534</f>
        <v>0</v>
      </c>
      <c r="AO535" s="407">
        <f t="shared" si="183"/>
        <v>0</v>
      </c>
      <c r="AP535" s="407">
        <f t="shared" si="183"/>
        <v>1</v>
      </c>
      <c r="AQ535" s="407">
        <f t="shared" si="183"/>
        <v>0</v>
      </c>
      <c r="AR535" s="407">
        <f t="shared" si="183"/>
        <v>0</v>
      </c>
      <c r="AS535" s="407">
        <f t="shared" si="183"/>
        <v>0</v>
      </c>
      <c r="AT535" s="407">
        <f t="shared" si="183"/>
        <v>0</v>
      </c>
      <c r="AU535" s="407">
        <f t="shared" si="183"/>
        <v>0</v>
      </c>
      <c r="AV535" s="407">
        <f t="shared" si="183"/>
        <v>0</v>
      </c>
      <c r="AW535" s="407">
        <f t="shared" si="183"/>
        <v>0</v>
      </c>
      <c r="AX535" s="407">
        <f t="shared" si="183"/>
        <v>0</v>
      </c>
      <c r="AY535" s="407">
        <f t="shared" si="183"/>
        <v>0</v>
      </c>
      <c r="AZ535" s="407">
        <f>AZ534</f>
        <v>0</v>
      </c>
      <c r="BA535" s="294"/>
    </row>
    <row r="536" spans="1:55" ht="1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 r="B537" s="324" t="s">
        <v>259</v>
      </c>
      <c r="C537" s="326"/>
      <c r="D537" s="326">
        <f>SUM(D432:D535)</f>
        <v>64513431</v>
      </c>
      <c r="E537" s="326">
        <f t="shared" ref="E537:T537" si="184">SUM(E432:E535)</f>
        <v>62262784.919799998</v>
      </c>
      <c r="F537" s="326">
        <f t="shared" si="184"/>
        <v>61382183.719799995</v>
      </c>
      <c r="G537" s="326">
        <f t="shared" si="184"/>
        <v>59059420.387600005</v>
      </c>
      <c r="H537" s="326">
        <f t="shared" si="184"/>
        <v>54731959.200000003</v>
      </c>
      <c r="I537" s="326">
        <f t="shared" si="184"/>
        <v>54501405.200000003</v>
      </c>
      <c r="J537" s="326">
        <f t="shared" si="184"/>
        <v>52384069.800000004</v>
      </c>
      <c r="K537" s="326">
        <f t="shared" si="184"/>
        <v>52377707.600000001</v>
      </c>
      <c r="L537" s="326">
        <f t="shared" si="184"/>
        <v>50217529.700000003</v>
      </c>
      <c r="M537" s="326">
        <f t="shared" si="184"/>
        <v>40571753.600000001</v>
      </c>
      <c r="N537" s="326">
        <f t="shared" si="184"/>
        <v>30287599.5</v>
      </c>
      <c r="O537" s="326">
        <f t="shared" si="184"/>
        <v>27087471.800000001</v>
      </c>
      <c r="P537" s="326">
        <f t="shared" si="184"/>
        <v>17163171.066000003</v>
      </c>
      <c r="Q537" s="326">
        <f t="shared" si="184"/>
        <v>16930561.566000003</v>
      </c>
      <c r="R537" s="326">
        <f t="shared" si="184"/>
        <v>16712976.606000002</v>
      </c>
      <c r="S537" s="326">
        <f t="shared" si="184"/>
        <v>14222090.25</v>
      </c>
      <c r="T537" s="326">
        <f t="shared" si="184"/>
        <v>6080958.2499999991</v>
      </c>
      <c r="U537" s="326"/>
      <c r="V537" s="326">
        <f>SUM(V432:V535)</f>
        <v>40579</v>
      </c>
      <c r="W537" s="326">
        <f t="shared" ref="W537:AL537" si="185">SUM(W432:W535)</f>
        <v>10547.649657</v>
      </c>
      <c r="X537" s="326">
        <f t="shared" si="185"/>
        <v>10390.884977</v>
      </c>
      <c r="Y537" s="326">
        <f t="shared" si="185"/>
        <v>9687.4326500000006</v>
      </c>
      <c r="Z537" s="326">
        <f t="shared" si="185"/>
        <v>8793.6760900000008</v>
      </c>
      <c r="AA537" s="326">
        <f t="shared" si="185"/>
        <v>8746.0482400000001</v>
      </c>
      <c r="AB537" s="326">
        <f t="shared" si="185"/>
        <v>8473.2654700000003</v>
      </c>
      <c r="AC537" s="326">
        <f t="shared" si="185"/>
        <v>8472.8546699999988</v>
      </c>
      <c r="AD537" s="326">
        <f t="shared" si="185"/>
        <v>8145.5041099999989</v>
      </c>
      <c r="AE537" s="326">
        <f t="shared" si="185"/>
        <v>6964.8321899999992</v>
      </c>
      <c r="AF537" s="326">
        <f t="shared" si="185"/>
        <v>5702.2418400000006</v>
      </c>
      <c r="AG537" s="326">
        <f t="shared" si="185"/>
        <v>5192.9337599999999</v>
      </c>
      <c r="AH537" s="326">
        <f t="shared" si="185"/>
        <v>3589.3865929999997</v>
      </c>
      <c r="AI537" s="326">
        <f t="shared" si="185"/>
        <v>3535.3813129999999</v>
      </c>
      <c r="AJ537" s="326">
        <f t="shared" si="185"/>
        <v>3508.917015</v>
      </c>
      <c r="AK537" s="326">
        <f t="shared" si="185"/>
        <v>3002.5332589999998</v>
      </c>
      <c r="AL537" s="326">
        <f t="shared" si="185"/>
        <v>1905.9204790000001</v>
      </c>
      <c r="AM537" s="326">
        <f>IF(AM431="kWh",SUMPRODUCT(D432:D535,AM432:AM535))</f>
        <v>9552202</v>
      </c>
      <c r="AN537" s="326">
        <f>IF(AN431="kWh",SUMPRODUCT(D432:D535,AN432:AN535))</f>
        <v>9805170.2199999988</v>
      </c>
      <c r="AO537" s="326">
        <f>IF(AO431="kW",SUMPRODUCT(U432:U535,V432:V535,AO432:AO535),SUMPRODUCT(D432:D535,AO432:AO535))</f>
        <v>54570.48</v>
      </c>
      <c r="AP537" s="326">
        <f>IF(AP431="kW",SUMPRODUCT(U432:U535,V432:V535,AP432:AP535),SUMPRODUCT(D432:D535,AP432:AP535))</f>
        <v>21417.239999999998</v>
      </c>
      <c r="AQ537" s="326">
        <f>IF(AQ431="kW",SUMPRODUCT(U432:U535,V432:V535,AQ432:AQ535),SUMPRODUCT(D432:D535,AQ432:AQ535))</f>
        <v>6337.44</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3">
        <f>HLOOKUP(AM$20,'3.  Distribution Rates'!$C$122:$P$133,6,FALSE)</f>
        <v>0</v>
      </c>
      <c r="AN540" s="823">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6">AM137*AM540</f>
        <v>0</v>
      </c>
      <c r="AN541" s="374">
        <f t="shared" si="186"/>
        <v>0</v>
      </c>
      <c r="AO541" s="374">
        <f t="shared" si="186"/>
        <v>0</v>
      </c>
      <c r="AP541" s="374">
        <f t="shared" si="186"/>
        <v>0</v>
      </c>
      <c r="AQ541" s="374">
        <f t="shared" si="186"/>
        <v>0</v>
      </c>
      <c r="AR541" s="374">
        <f t="shared" si="186"/>
        <v>0</v>
      </c>
      <c r="AS541" s="374">
        <f t="shared" si="186"/>
        <v>0</v>
      </c>
      <c r="AT541" s="374">
        <f t="shared" si="186"/>
        <v>0</v>
      </c>
      <c r="AU541" s="374">
        <f t="shared" si="186"/>
        <v>0</v>
      </c>
      <c r="AV541" s="374">
        <f t="shared" si="186"/>
        <v>0</v>
      </c>
      <c r="AW541" s="374">
        <f t="shared" si="186"/>
        <v>0</v>
      </c>
      <c r="AX541" s="374">
        <f t="shared" si="186"/>
        <v>0</v>
      </c>
      <c r="AY541" s="374">
        <f t="shared" si="186"/>
        <v>0</v>
      </c>
      <c r="AZ541" s="374">
        <f t="shared" si="186"/>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7">AM276*AM540</f>
        <v>0</v>
      </c>
      <c r="AN542" s="374">
        <f t="shared" si="187"/>
        <v>0</v>
      </c>
      <c r="AO542" s="374">
        <f t="shared" si="187"/>
        <v>0</v>
      </c>
      <c r="AP542" s="374">
        <f t="shared" si="187"/>
        <v>0</v>
      </c>
      <c r="AQ542" s="374">
        <f t="shared" si="187"/>
        <v>0</v>
      </c>
      <c r="AR542" s="374">
        <f t="shared" si="187"/>
        <v>0</v>
      </c>
      <c r="AS542" s="374">
        <f t="shared" si="187"/>
        <v>0</v>
      </c>
      <c r="AT542" s="374">
        <f t="shared" si="187"/>
        <v>0</v>
      </c>
      <c r="AU542" s="374">
        <f t="shared" si="187"/>
        <v>0</v>
      </c>
      <c r="AV542" s="374">
        <f t="shared" si="187"/>
        <v>0</v>
      </c>
      <c r="AW542" s="374">
        <f t="shared" si="187"/>
        <v>0</v>
      </c>
      <c r="AX542" s="374">
        <f t="shared" si="187"/>
        <v>0</v>
      </c>
      <c r="AY542" s="374">
        <f t="shared" si="187"/>
        <v>0</v>
      </c>
      <c r="AZ542" s="374">
        <f t="shared" si="187"/>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8">AM412*AM540</f>
        <v>0</v>
      </c>
      <c r="AN543" s="374">
        <f t="shared" si="188"/>
        <v>0</v>
      </c>
      <c r="AO543" s="374">
        <f t="shared" si="188"/>
        <v>0</v>
      </c>
      <c r="AP543" s="374">
        <f t="shared" si="188"/>
        <v>0</v>
      </c>
      <c r="AQ543" s="374">
        <f t="shared" si="188"/>
        <v>0</v>
      </c>
      <c r="AR543" s="374">
        <f t="shared" si="188"/>
        <v>0</v>
      </c>
      <c r="AS543" s="374">
        <f t="shared" si="188"/>
        <v>0</v>
      </c>
      <c r="AT543" s="374">
        <f t="shared" si="188"/>
        <v>0</v>
      </c>
      <c r="AU543" s="374">
        <f t="shared" si="188"/>
        <v>0</v>
      </c>
      <c r="AV543" s="374">
        <f t="shared" si="188"/>
        <v>0</v>
      </c>
      <c r="AW543" s="374">
        <f t="shared" si="188"/>
        <v>0</v>
      </c>
      <c r="AX543" s="374">
        <f t="shared" si="188"/>
        <v>0</v>
      </c>
      <c r="AY543" s="374">
        <f t="shared" si="188"/>
        <v>0</v>
      </c>
      <c r="AZ543" s="374">
        <f t="shared" si="188"/>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9">AN537*AN540</f>
        <v>0</v>
      </c>
      <c r="AO544" s="374">
        <f t="shared" si="189"/>
        <v>0</v>
      </c>
      <c r="AP544" s="374">
        <f t="shared" si="189"/>
        <v>0</v>
      </c>
      <c r="AQ544" s="374">
        <f t="shared" si="189"/>
        <v>0</v>
      </c>
      <c r="AR544" s="374">
        <f t="shared" si="189"/>
        <v>0</v>
      </c>
      <c r="AS544" s="374">
        <f t="shared" si="189"/>
        <v>0</v>
      </c>
      <c r="AT544" s="374">
        <f t="shared" si="189"/>
        <v>0</v>
      </c>
      <c r="AU544" s="374">
        <f t="shared" si="189"/>
        <v>0</v>
      </c>
      <c r="AV544" s="374">
        <f t="shared" si="189"/>
        <v>0</v>
      </c>
      <c r="AW544" s="374">
        <f t="shared" si="189"/>
        <v>0</v>
      </c>
      <c r="AX544" s="374">
        <f t="shared" si="189"/>
        <v>0</v>
      </c>
      <c r="AY544" s="374">
        <f t="shared" si="189"/>
        <v>0</v>
      </c>
      <c r="AZ544" s="374">
        <f t="shared" si="189"/>
        <v>0</v>
      </c>
      <c r="BA544" s="615">
        <f>SUM(AM544:AZ544)</f>
        <v>0</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90">SUM(AN541:AN544)</f>
        <v>0</v>
      </c>
      <c r="AO545" s="343">
        <f t="shared" si="190"/>
        <v>0</v>
      </c>
      <c r="AP545" s="343">
        <f t="shared" si="190"/>
        <v>0</v>
      </c>
      <c r="AQ545" s="343">
        <f t="shared" si="190"/>
        <v>0</v>
      </c>
      <c r="AR545" s="343">
        <f t="shared" si="190"/>
        <v>0</v>
      </c>
      <c r="AS545" s="343">
        <f t="shared" si="190"/>
        <v>0</v>
      </c>
      <c r="AT545" s="343">
        <f t="shared" si="190"/>
        <v>0</v>
      </c>
      <c r="AU545" s="343">
        <f t="shared" si="190"/>
        <v>0</v>
      </c>
      <c r="AV545" s="343">
        <f t="shared" si="190"/>
        <v>0</v>
      </c>
      <c r="AW545" s="343">
        <f t="shared" si="190"/>
        <v>0</v>
      </c>
      <c r="AX545" s="343">
        <f t="shared" si="190"/>
        <v>0</v>
      </c>
      <c r="AY545" s="343">
        <f t="shared" si="190"/>
        <v>0</v>
      </c>
      <c r="AZ545" s="343">
        <f>SUM(AZ541:AZ544)</f>
        <v>0</v>
      </c>
      <c r="BA545" s="403">
        <f>SUM(BA541:BA544)</f>
        <v>0</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91">AN538*AN540</f>
        <v>0</v>
      </c>
      <c r="AO546" s="344">
        <f>AO538*AO540</f>
        <v>0</v>
      </c>
      <c r="AP546" s="344">
        <f t="shared" si="191"/>
        <v>0</v>
      </c>
      <c r="AQ546" s="344">
        <f t="shared" si="191"/>
        <v>0</v>
      </c>
      <c r="AR546" s="344">
        <f>AR538*AR540</f>
        <v>0</v>
      </c>
      <c r="AS546" s="344">
        <f t="shared" si="191"/>
        <v>0</v>
      </c>
      <c r="AT546" s="344">
        <f t="shared" si="191"/>
        <v>0</v>
      </c>
      <c r="AU546" s="344">
        <f t="shared" si="191"/>
        <v>0</v>
      </c>
      <c r="AV546" s="344">
        <f t="shared" si="191"/>
        <v>0</v>
      </c>
      <c r="AW546" s="344">
        <f t="shared" si="191"/>
        <v>0</v>
      </c>
      <c r="AX546" s="344">
        <f t="shared" si="191"/>
        <v>0</v>
      </c>
      <c r="AY546" s="344">
        <f>AY538*AY540</f>
        <v>0</v>
      </c>
      <c r="AZ546" s="344">
        <f>AZ538*AZ540</f>
        <v>0</v>
      </c>
      <c r="BA546" s="403">
        <f>SUM(AM546:AZ546)</f>
        <v>0</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8831912.3197999988</v>
      </c>
      <c r="AN550" s="288">
        <f>SUMPRODUCT($E$432:$E$535,AN432:AN535)</f>
        <v>9702044.9279999994</v>
      </c>
      <c r="AO550" s="288">
        <f>IF(AO431="kW",SUMPRODUCT($U$432:$U$535,$W$432:$W$535,AO432:AO535),SUMPRODUCT($E$432:$E$535,AO432:AO535))</f>
        <v>54506.923308000005</v>
      </c>
      <c r="AP550" s="288">
        <f t="shared" ref="AP550:AZ550" si="192">IF(AP431="kW",SUMPRODUCT($U$432:$U$535,$W$432:$W$535,AP432:AP535),SUMPRODUCT($E$432:$E$535,AP432:AP535))</f>
        <v>20640.653328000004</v>
      </c>
      <c r="AQ550" s="288">
        <f t="shared" si="192"/>
        <v>5689.2249960000008</v>
      </c>
      <c r="AR550" s="288">
        <f t="shared" si="192"/>
        <v>0</v>
      </c>
      <c r="AS550" s="288">
        <f t="shared" si="192"/>
        <v>0</v>
      </c>
      <c r="AT550" s="288">
        <f t="shared" si="192"/>
        <v>0</v>
      </c>
      <c r="AU550" s="288">
        <f t="shared" si="192"/>
        <v>0</v>
      </c>
      <c r="AV550" s="288">
        <f t="shared" si="192"/>
        <v>0</v>
      </c>
      <c r="AW550" s="288">
        <f t="shared" si="192"/>
        <v>0</v>
      </c>
      <c r="AX550" s="288">
        <f t="shared" si="192"/>
        <v>0</v>
      </c>
      <c r="AY550" s="288">
        <f t="shared" si="192"/>
        <v>0</v>
      </c>
      <c r="AZ550" s="288">
        <f t="shared" si="192"/>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8384989.1197999995</v>
      </c>
      <c r="AN551" s="288">
        <f>SUMPRODUCT($F$432:$F$535,AN432:AN535)</f>
        <v>9572405.9279999994</v>
      </c>
      <c r="AO551" s="288">
        <f>IF(AO431="kW",SUMPRODUCT($U$432:$U$535,$X$432:$X$535,AO432:AO535),SUMPRODUCT($F$432:$F$535,AO432:AO535))</f>
        <v>54506.923308000005</v>
      </c>
      <c r="AP551" s="288">
        <f t="shared" ref="AP551:AZ551" si="193">IF(AP431="kW",SUMPRODUCT($U$432:$U$535,$X$432:$X$535,AP432:AP535),SUMPRODUCT($F$432:$F$535,AP432:AP535))</f>
        <v>20157.375792000003</v>
      </c>
      <c r="AQ551" s="288">
        <f t="shared" si="193"/>
        <v>5021.8417320000008</v>
      </c>
      <c r="AR551" s="288">
        <f t="shared" si="193"/>
        <v>0</v>
      </c>
      <c r="AS551" s="288">
        <f t="shared" si="193"/>
        <v>0</v>
      </c>
      <c r="AT551" s="288">
        <f t="shared" si="193"/>
        <v>0</v>
      </c>
      <c r="AU551" s="288">
        <f t="shared" si="193"/>
        <v>0</v>
      </c>
      <c r="AV551" s="288">
        <f t="shared" si="193"/>
        <v>0</v>
      </c>
      <c r="AW551" s="288">
        <f t="shared" si="193"/>
        <v>0</v>
      </c>
      <c r="AX551" s="288">
        <f t="shared" si="193"/>
        <v>0</v>
      </c>
      <c r="AY551" s="288">
        <f t="shared" si="193"/>
        <v>0</v>
      </c>
      <c r="AZ551" s="288">
        <f t="shared" si="193"/>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8358688.7876000004</v>
      </c>
      <c r="AN552" s="288">
        <f>SUMPRODUCT($G$432:$G$535,AN432:AN535)</f>
        <v>7772541.3279999997</v>
      </c>
      <c r="AO552" s="288">
        <f>IF(AO431="kW",SUMPRODUCT($U$432:$U$535,$Y$432:$Y$535,AO432:AO535),SUMPRODUCT($G$432:$G$535,AO432:AO535))</f>
        <v>53243.678508000005</v>
      </c>
      <c r="AP552" s="288">
        <f t="shared" ref="AP552:AZ552" si="194">IF(AP431="kW",SUMPRODUCT($U$432:$U$535,$Y$432:$Y$535,AP432:AP535),SUMPRODUCT($G$432:$G$535,AP432:AP535))</f>
        <v>19723.724592000002</v>
      </c>
      <c r="AQ552" s="288">
        <f t="shared" si="194"/>
        <v>4946.4241320000001</v>
      </c>
      <c r="AR552" s="288">
        <f t="shared" si="194"/>
        <v>0</v>
      </c>
      <c r="AS552" s="288">
        <f t="shared" si="194"/>
        <v>0</v>
      </c>
      <c r="AT552" s="288">
        <f t="shared" si="194"/>
        <v>0</v>
      </c>
      <c r="AU552" s="288">
        <f t="shared" si="194"/>
        <v>0</v>
      </c>
      <c r="AV552" s="288">
        <f t="shared" si="194"/>
        <v>0</v>
      </c>
      <c r="AW552" s="288">
        <f t="shared" si="194"/>
        <v>0</v>
      </c>
      <c r="AX552" s="288">
        <f t="shared" si="194"/>
        <v>0</v>
      </c>
      <c r="AY552" s="288">
        <f t="shared" si="194"/>
        <v>0</v>
      </c>
      <c r="AZ552" s="288">
        <f t="shared" si="194"/>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8208735.5999999996</v>
      </c>
      <c r="AN553" s="288">
        <f>SUMPRODUCT($H$432:$H$535,AN432:AN535)</f>
        <v>6978814.8080000002</v>
      </c>
      <c r="AO553" s="288">
        <f>IF(AO431="kW",SUMPRODUCT($U$432:$U$535,$Z$432:$Z$535,AO432:AO535),SUMPRODUCT($H$432:$H$535,AO432:AO535))</f>
        <v>47084.196588000006</v>
      </c>
      <c r="AP553" s="288">
        <f t="shared" ref="AP553:AZ553" si="195">IF(AP431="kW",SUMPRODUCT($U$432:$U$535,$Z$432:$Z$535,AP432:AP535),SUMPRODUCT($H$432:$H$535,AP432:AP535))</f>
        <v>17567.905920000001</v>
      </c>
      <c r="AQ553" s="288">
        <f t="shared" si="195"/>
        <v>4946.4241320000001</v>
      </c>
      <c r="AR553" s="288">
        <f t="shared" si="195"/>
        <v>0</v>
      </c>
      <c r="AS553" s="288">
        <f t="shared" si="195"/>
        <v>0</v>
      </c>
      <c r="AT553" s="288">
        <f t="shared" si="195"/>
        <v>0</v>
      </c>
      <c r="AU553" s="288">
        <f t="shared" si="195"/>
        <v>0</v>
      </c>
      <c r="AV553" s="288">
        <f t="shared" si="195"/>
        <v>0</v>
      </c>
      <c r="AW553" s="288">
        <f t="shared" si="195"/>
        <v>0</v>
      </c>
      <c r="AX553" s="288">
        <f t="shared" si="195"/>
        <v>0</v>
      </c>
      <c r="AY553" s="288">
        <f t="shared" si="195"/>
        <v>0</v>
      </c>
      <c r="AZ553" s="288">
        <f t="shared" si="195"/>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8077949.5999999996</v>
      </c>
      <c r="AN554" s="288">
        <f>SUMPRODUCT($I$432:$I$535,AN432:AN535)</f>
        <v>6968838.0080000004</v>
      </c>
      <c r="AO554" s="288">
        <f>IF(AO431="kW",SUMPRODUCT($U$432:$U$535,$AA$432:$AA$535,AO432:AO535),SUMPRODUCT($I$432:$I$535,AO432:AO535))</f>
        <v>46855.804307999999</v>
      </c>
      <c r="AP554" s="288">
        <f t="shared" ref="AP554:AZ554" si="196">IF(AP431="kW",SUMPRODUCT($U$432:$U$535,$AA$432:$AA$535,AP432:AP535),SUMPRODUCT($I$432:$I$535,AP432:AP535))</f>
        <v>17489.5026</v>
      </c>
      <c r="AQ554" s="288">
        <f t="shared" si="196"/>
        <v>4932.7887719999999</v>
      </c>
      <c r="AR554" s="288">
        <f t="shared" si="196"/>
        <v>0</v>
      </c>
      <c r="AS554" s="288">
        <f t="shared" si="196"/>
        <v>0</v>
      </c>
      <c r="AT554" s="288">
        <f t="shared" si="196"/>
        <v>0</v>
      </c>
      <c r="AU554" s="288">
        <f t="shared" si="196"/>
        <v>0</v>
      </c>
      <c r="AV554" s="288">
        <f t="shared" si="196"/>
        <v>0</v>
      </c>
      <c r="AW554" s="288">
        <f t="shared" si="196"/>
        <v>0</v>
      </c>
      <c r="AX554" s="288">
        <f t="shared" si="196"/>
        <v>0</v>
      </c>
      <c r="AY554" s="288">
        <f t="shared" si="196"/>
        <v>0</v>
      </c>
      <c r="AZ554" s="288">
        <f t="shared" si="196"/>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8071393.1999999993</v>
      </c>
      <c r="AN555" s="288">
        <f>SUMPRODUCT($J$432:$J$535,AN432:AN535)</f>
        <v>6757760.1080000009</v>
      </c>
      <c r="AO555" s="288">
        <f>IF(AO431="kW",SUMPRODUCT($U$432:$U$535,$AB$432:$AB$535,AO432:AO535),SUMPRODUCT($J$432:$J$535,AO432:AO535))</f>
        <v>44665.378668000012</v>
      </c>
      <c r="AP555" s="288">
        <f t="shared" ref="AP555:AZ555" si="197">IF(AP431="kW",SUMPRODUCT($U$432:$U$535,$AB$432:$AB$535,AP432:AP535),SUMPRODUCT($J$432:$J$535,AP432:AP535))</f>
        <v>16737.565440000006</v>
      </c>
      <c r="AQ555" s="288">
        <f t="shared" si="197"/>
        <v>4802.017092000001</v>
      </c>
      <c r="AR555" s="288">
        <f t="shared" si="197"/>
        <v>0</v>
      </c>
      <c r="AS555" s="288">
        <f t="shared" si="197"/>
        <v>0</v>
      </c>
      <c r="AT555" s="288">
        <f t="shared" si="197"/>
        <v>0</v>
      </c>
      <c r="AU555" s="288">
        <f t="shared" si="197"/>
        <v>0</v>
      </c>
      <c r="AV555" s="288">
        <f t="shared" si="197"/>
        <v>0</v>
      </c>
      <c r="AW555" s="288">
        <f t="shared" si="197"/>
        <v>0</v>
      </c>
      <c r="AX555" s="288">
        <f t="shared" si="197"/>
        <v>0</v>
      </c>
      <c r="AY555" s="288">
        <f t="shared" si="197"/>
        <v>0</v>
      </c>
      <c r="AZ555" s="288">
        <f t="shared" si="197"/>
        <v>0</v>
      </c>
      <c r="BA555" s="334"/>
    </row>
    <row r="556" spans="2:53" ht="15">
      <c r="B556" s="321" t="s">
        <v>915</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8065031</v>
      </c>
      <c r="AN556" s="288">
        <f>SUMPRODUCT($K$432:$K$535,AN432:AN535)</f>
        <v>6757760.1080000009</v>
      </c>
      <c r="AO556" s="288">
        <f>IF($AO$431="kW",SUMPRODUCT($U$432:$U$535,$AC$432:$AC$535,AO432:AO535),SUMPRODUCT($K$432:$K$535,AO432:AO535))</f>
        <v>44665.378668000012</v>
      </c>
      <c r="AP556" s="288">
        <f t="shared" ref="AP556:AZ556" si="198">IF($AO$431="kW",SUMPRODUCT($U$432:$U$535,$AC$432:$AC$535,AP432:AP535),SUMPRODUCT($K$432:$K$535,AP432:AP535))</f>
        <v>16737.565440000006</v>
      </c>
      <c r="AQ556" s="288">
        <f t="shared" si="198"/>
        <v>4802.017092000001</v>
      </c>
      <c r="AR556" s="288">
        <f t="shared" si="198"/>
        <v>0</v>
      </c>
      <c r="AS556" s="288">
        <f t="shared" si="198"/>
        <v>0</v>
      </c>
      <c r="AT556" s="288">
        <f t="shared" si="198"/>
        <v>0</v>
      </c>
      <c r="AU556" s="288">
        <f t="shared" si="198"/>
        <v>0</v>
      </c>
      <c r="AV556" s="288">
        <f t="shared" si="198"/>
        <v>0</v>
      </c>
      <c r="AW556" s="288">
        <f t="shared" si="198"/>
        <v>0</v>
      </c>
      <c r="AX556" s="288">
        <f t="shared" si="198"/>
        <v>0</v>
      </c>
      <c r="AY556" s="288">
        <f t="shared" si="198"/>
        <v>0</v>
      </c>
      <c r="AZ556" s="288">
        <f t="shared" si="198"/>
        <v>0</v>
      </c>
      <c r="BA556" s="334"/>
    </row>
    <row r="557" spans="2:53" ht="15">
      <c r="B557" s="321" t="s">
        <v>923</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7750433.1999999993</v>
      </c>
      <c r="AN557" s="288">
        <f>SUMPRODUCT($L$432:$L$535,AN432:AN535)</f>
        <v>6554812.3350000009</v>
      </c>
      <c r="AO557" s="288">
        <f>IF($AO$431="kW",SUMPRODUCT($U$432:$U$535,$AD$432:$AD$535,AO432:AO535),SUMPRODUCT($L$432:$L$535,AO432:AO535))</f>
        <v>42230.905836000005</v>
      </c>
      <c r="AP557" s="288">
        <f t="shared" ref="AP557:AZ557" si="199">IF($AO$431="kW",SUMPRODUCT($U$432:$U$535,$AD$432:$AD$535,AP432:AP535),SUMPRODUCT($L$432:$L$535,AP432:AP535))</f>
        <v>15906.308640000001</v>
      </c>
      <c r="AQ557" s="288">
        <f t="shared" si="199"/>
        <v>4646.8260840000003</v>
      </c>
      <c r="AR557" s="288">
        <f t="shared" si="199"/>
        <v>0</v>
      </c>
      <c r="AS557" s="288">
        <f t="shared" si="199"/>
        <v>0</v>
      </c>
      <c r="AT557" s="288">
        <f t="shared" si="199"/>
        <v>0</v>
      </c>
      <c r="AU557" s="288">
        <f t="shared" si="199"/>
        <v>0</v>
      </c>
      <c r="AV557" s="288">
        <f t="shared" si="199"/>
        <v>0</v>
      </c>
      <c r="AW557" s="288">
        <f t="shared" si="199"/>
        <v>0</v>
      </c>
      <c r="AX557" s="288">
        <f t="shared" si="199"/>
        <v>0</v>
      </c>
      <c r="AY557" s="288">
        <f t="shared" si="199"/>
        <v>0</v>
      </c>
      <c r="AZ557" s="288">
        <f t="shared" si="199"/>
        <v>0</v>
      </c>
      <c r="BA557" s="334"/>
    </row>
    <row r="558" spans="2:53" ht="15">
      <c r="B558" s="321" t="s">
        <v>924</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7335845.0999999996</v>
      </c>
      <c r="AN558" s="288">
        <f>SUMPRODUCT($M$432:$M$535,AN432:AN535)</f>
        <v>5631693.5350000001</v>
      </c>
      <c r="AO558" s="288">
        <f>IF($AO$431="kW",SUMPRODUCT($U$432:$U$535,$AE$432:$AE$535,AO432:AO535),SUMPRODUCT($M$432:$M$535,AO432:AO535))</f>
        <v>32951.202156000007</v>
      </c>
      <c r="AP558" s="288">
        <f t="shared" ref="AP558:AZ558" si="200">IF($AO$431="kW",SUMPRODUCT($U$432:$U$535,$AE$432:$AE$535,AP432:AP535),SUMPRODUCT($M$432:$M$535,AP432:AP535))</f>
        <v>12720.738720000001</v>
      </c>
      <c r="AQ558" s="288">
        <f t="shared" si="200"/>
        <v>4092.813924</v>
      </c>
      <c r="AR558" s="288">
        <f t="shared" si="200"/>
        <v>0</v>
      </c>
      <c r="AS558" s="288">
        <f t="shared" si="200"/>
        <v>0</v>
      </c>
      <c r="AT558" s="288">
        <f t="shared" si="200"/>
        <v>0</v>
      </c>
      <c r="AU558" s="288">
        <f t="shared" si="200"/>
        <v>0</v>
      </c>
      <c r="AV558" s="288">
        <f t="shared" si="200"/>
        <v>0</v>
      </c>
      <c r="AW558" s="288">
        <f t="shared" si="200"/>
        <v>0</v>
      </c>
      <c r="AX558" s="288">
        <f t="shared" si="200"/>
        <v>0</v>
      </c>
      <c r="AY558" s="288">
        <f t="shared" si="200"/>
        <v>0</v>
      </c>
      <c r="AZ558" s="288">
        <f t="shared" si="200"/>
        <v>0</v>
      </c>
      <c r="BA558" s="334"/>
    </row>
    <row r="559" spans="2:53" ht="15">
      <c r="B559" s="321" t="s">
        <v>925</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7140250.2000000002</v>
      </c>
      <c r="AN559" s="288">
        <f>SUMPRODUCT($N$432:$N$535,AN432:AN535)</f>
        <v>4549174.6189999999</v>
      </c>
      <c r="AO559" s="288">
        <f>IF($AO$431="kW",SUMPRODUCT($U$432:$U$535,$AF$432:$AF$535,AO432:AO535),SUMPRODUCT($N$432:$N$535,AO432:AO535))</f>
        <v>23326.848923999998</v>
      </c>
      <c r="AP559" s="288">
        <f t="shared" ref="AP559:AZ559" si="201">IF($AO$431="kW",SUMPRODUCT($U$432:$U$535,$AF$432:$AF$535,AP432:AP535),SUMPRODUCT($N$432:$N$535,AP432:AP535))</f>
        <v>9377.7785999999996</v>
      </c>
      <c r="AQ559" s="288">
        <f t="shared" si="201"/>
        <v>3448.9523159999999</v>
      </c>
      <c r="AR559" s="288">
        <f t="shared" si="201"/>
        <v>0</v>
      </c>
      <c r="AS559" s="288">
        <f t="shared" si="201"/>
        <v>0</v>
      </c>
      <c r="AT559" s="288">
        <f t="shared" si="201"/>
        <v>0</v>
      </c>
      <c r="AU559" s="288">
        <f t="shared" si="201"/>
        <v>0</v>
      </c>
      <c r="AV559" s="288">
        <f t="shared" si="201"/>
        <v>0</v>
      </c>
      <c r="AW559" s="288">
        <f t="shared" si="201"/>
        <v>0</v>
      </c>
      <c r="AX559" s="288">
        <f t="shared" si="201"/>
        <v>0</v>
      </c>
      <c r="AY559" s="288">
        <f t="shared" si="201"/>
        <v>0</v>
      </c>
      <c r="AZ559" s="288">
        <f t="shared" si="201"/>
        <v>0</v>
      </c>
      <c r="BA559" s="334"/>
    </row>
    <row r="560" spans="2:53" ht="15">
      <c r="B560" s="321" t="s">
        <v>926</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6558119.5</v>
      </c>
      <c r="AN560" s="288">
        <f>SUMPRODUCT($O$432:$O$535,AN432:AN535)</f>
        <v>2843821.7190000005</v>
      </c>
      <c r="AO560" s="288">
        <f>IF($AO$431="kW",SUMPRODUCT($U$432:$U$535,$AG$432:$AG$535,AO432:AO535),SUMPRODUCT($O$432:$O$535,AO432:AO535))</f>
        <v>22809.418643999998</v>
      </c>
      <c r="AP560" s="288">
        <f t="shared" ref="AP560:AZ560" si="202">IF($AO$431="kW",SUMPRODUCT($U$432:$U$535,$AG$432:$AG$535,AP432:AP535),SUMPRODUCT($O$432:$O$535,AP432:AP535))</f>
        <v>9200.1532799999986</v>
      </c>
      <c r="AQ560" s="288">
        <f t="shared" si="202"/>
        <v>3418.0609559999998</v>
      </c>
      <c r="AR560" s="288">
        <f t="shared" si="202"/>
        <v>0</v>
      </c>
      <c r="AS560" s="288">
        <f t="shared" si="202"/>
        <v>0</v>
      </c>
      <c r="AT560" s="288">
        <f t="shared" si="202"/>
        <v>0</v>
      </c>
      <c r="AU560" s="288">
        <f t="shared" si="202"/>
        <v>0</v>
      </c>
      <c r="AV560" s="288">
        <f t="shared" si="202"/>
        <v>0</v>
      </c>
      <c r="AW560" s="288">
        <f t="shared" si="202"/>
        <v>0</v>
      </c>
      <c r="AX560" s="288">
        <f t="shared" si="202"/>
        <v>0</v>
      </c>
      <c r="AY560" s="288">
        <f t="shared" si="202"/>
        <v>0</v>
      </c>
      <c r="AZ560" s="288">
        <f t="shared" si="202"/>
        <v>0</v>
      </c>
      <c r="BA560" s="334"/>
    </row>
    <row r="561" spans="2:53" ht="15">
      <c r="B561" s="321" t="s">
        <v>927</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6551409.8999999994</v>
      </c>
      <c r="AN561" s="288">
        <f>SUMPRODUCT($P$432:$P$535,AN432:AN535)</f>
        <v>1108410.885</v>
      </c>
      <c r="AO561" s="288">
        <f>IF($AO$431="kW",SUMPRODUCT($U$432:$U$535,$AH$432:$AH$535,AO432:AO535),SUMPRODUCT($P$432:$P$535,AO432:AO535))</f>
        <v>14157.172644</v>
      </c>
      <c r="AP561" s="288">
        <f t="shared" ref="AP561:AZ561" si="203">IF($AO$431="kW",SUMPRODUCT($U$432:$U$535,$AH$432:$AH$535,AP432:AP535),SUMPRODUCT($P$432:$P$535,AP432:AP535))</f>
        <v>5193.9115199999997</v>
      </c>
      <c r="AQ561" s="288">
        <f t="shared" si="203"/>
        <v>1470.7487159999998</v>
      </c>
      <c r="AR561" s="288">
        <f t="shared" si="203"/>
        <v>0</v>
      </c>
      <c r="AS561" s="288">
        <f t="shared" si="203"/>
        <v>0</v>
      </c>
      <c r="AT561" s="288">
        <f t="shared" si="203"/>
        <v>0</v>
      </c>
      <c r="AU561" s="288">
        <f t="shared" si="203"/>
        <v>0</v>
      </c>
      <c r="AV561" s="288">
        <f t="shared" si="203"/>
        <v>0</v>
      </c>
      <c r="AW561" s="288">
        <f t="shared" si="203"/>
        <v>0</v>
      </c>
      <c r="AX561" s="288">
        <f t="shared" si="203"/>
        <v>0</v>
      </c>
      <c r="AY561" s="288">
        <f t="shared" si="203"/>
        <v>0</v>
      </c>
      <c r="AZ561" s="288">
        <f t="shared" si="203"/>
        <v>0</v>
      </c>
      <c r="BA561" s="334"/>
    </row>
    <row r="562" spans="2:53" ht="15">
      <c r="B562" s="377" t="s">
        <v>922</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6504608.3999999994</v>
      </c>
      <c r="AN562" s="323">
        <f>SUMPRODUCT($Q$432:$Q$535,AN432:AN535)</f>
        <v>1089830.085</v>
      </c>
      <c r="AO562" s="323">
        <f>IF($AO$431="kW",SUMPRODUCT($U$432:$U$535,$AI$432:$AI$535,AO432:AO535),SUMPRODUCT($Q$432:$Q$535,AO432:AO535))</f>
        <v>13730.827524000002</v>
      </c>
      <c r="AP562" s="323">
        <f t="shared" ref="AP562:AZ562" si="204">IF($AO$431="kW",SUMPRODUCT($U$432:$U$535,$AI$432:$AI$535,AP432:AP535),SUMPRODUCT($Q$432:$Q$535,AP432:AP535))</f>
        <v>5047.5542400000004</v>
      </c>
      <c r="AQ562" s="323">
        <f t="shared" si="204"/>
        <v>1445.2952759999998</v>
      </c>
      <c r="AR562" s="323">
        <f t="shared" si="204"/>
        <v>0</v>
      </c>
      <c r="AS562" s="323">
        <f t="shared" si="204"/>
        <v>0</v>
      </c>
      <c r="AT562" s="323">
        <f t="shared" si="204"/>
        <v>0</v>
      </c>
      <c r="AU562" s="323">
        <f t="shared" si="204"/>
        <v>0</v>
      </c>
      <c r="AV562" s="323">
        <f t="shared" si="204"/>
        <v>0</v>
      </c>
      <c r="AW562" s="323">
        <f t="shared" si="204"/>
        <v>0</v>
      </c>
      <c r="AX562" s="323">
        <f t="shared" si="204"/>
        <v>0</v>
      </c>
      <c r="AY562" s="323">
        <f t="shared" si="204"/>
        <v>0</v>
      </c>
      <c r="AZ562" s="323">
        <f t="shared" si="204"/>
        <v>0</v>
      </c>
      <c r="BA562" s="382"/>
    </row>
    <row r="563" spans="2:53" ht="22.5" customHeight="1">
      <c r="B563" s="364" t="s">
        <v>588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4"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8"/>
  <sheetViews>
    <sheetView topLeftCell="A1580" zoomScale="80" zoomScaleNormal="80" workbookViewId="0">
      <pane xSplit="2" topLeftCell="C1" activePane="topRight" state="frozen"/>
      <selection pane="topRight" activeCell="AU1576" sqref="AU1576"/>
    </sheetView>
  </sheetViews>
  <sheetFormatPr defaultColWidth="9" defaultRowHeight="15" outlineLevelRow="1" outlineLevelCol="1"/>
  <cols>
    <col min="1" max="1" width="4.5703125" style="511" customWidth="1"/>
    <col min="2" max="2" width="55.85546875" style="423" customWidth="1"/>
    <col min="3" max="3" width="16.5703125" style="423" customWidth="1"/>
    <col min="4" max="4" width="17" style="423" customWidth="1"/>
    <col min="5" max="13" width="15.85546875" style="423" customWidth="1" outlineLevel="1"/>
    <col min="14" max="14" width="15.7109375" style="423" customWidth="1" outlineLevel="1"/>
    <col min="15" max="15" width="13.28515625" style="423" customWidth="1" outlineLevel="1"/>
    <col min="16" max="16" width="15.5703125" style="423" customWidth="1" outlineLevel="1"/>
    <col min="17" max="17" width="13.5703125" style="423" customWidth="1" outlineLevel="1"/>
    <col min="18" max="18" width="15.5703125" style="423" customWidth="1"/>
    <col min="19" max="21" width="9" style="423" customWidth="1" outlineLevel="1"/>
    <col min="22" max="22" width="12" style="423" customWidth="1" outlineLevel="1"/>
    <col min="23" max="30" width="9" style="423" customWidth="1" outlineLevel="1"/>
    <col min="31" max="31" width="16.5703125" style="423" customWidth="1"/>
    <col min="32" max="33" width="1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39"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39"/>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39"/>
      <c r="C16" s="933" t="s">
        <v>548</v>
      </c>
      <c r="D16" s="934"/>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39" t="s">
        <v>502</v>
      </c>
      <c r="C18" s="940" t="s">
        <v>949</v>
      </c>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424"/>
      <c r="AF18" s="424"/>
      <c r="AG18" s="424"/>
      <c r="AH18" s="424"/>
      <c r="AI18" s="424"/>
      <c r="AJ18" s="424"/>
      <c r="AK18" s="424"/>
      <c r="AL18" s="424"/>
      <c r="AM18" s="424"/>
      <c r="AN18" s="424"/>
      <c r="AO18" s="424"/>
      <c r="AP18" s="424"/>
      <c r="AQ18" s="424"/>
      <c r="AR18" s="424"/>
      <c r="AS18" s="424"/>
    </row>
    <row r="19" spans="2:45" ht="54.6" customHeight="1">
      <c r="B19" s="939"/>
      <c r="C19" s="940" t="s">
        <v>891</v>
      </c>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40"/>
      <c r="AD19" s="940"/>
      <c r="AE19" s="424"/>
      <c r="AF19" s="424"/>
      <c r="AG19" s="424"/>
      <c r="AH19" s="424"/>
      <c r="AI19" s="424"/>
      <c r="AJ19" s="424"/>
      <c r="AK19" s="424"/>
      <c r="AL19" s="424"/>
      <c r="AM19" s="424"/>
      <c r="AN19" s="424"/>
      <c r="AO19" s="424"/>
      <c r="AP19" s="424"/>
      <c r="AQ19" s="424"/>
      <c r="AR19" s="424"/>
      <c r="AS19" s="424"/>
    </row>
    <row r="20" spans="2:45" ht="62.25" customHeight="1">
      <c r="B20" s="270"/>
      <c r="C20" s="940" t="s">
        <v>570</v>
      </c>
      <c r="D20" s="940"/>
      <c r="E20" s="940"/>
      <c r="F20" s="940"/>
      <c r="G20" s="940"/>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424"/>
      <c r="AF20" s="424"/>
      <c r="AG20" s="424"/>
      <c r="AH20" s="424"/>
      <c r="AI20" s="424"/>
      <c r="AJ20" s="424"/>
      <c r="AK20" s="424"/>
      <c r="AL20" s="424"/>
      <c r="AM20" s="424"/>
      <c r="AN20" s="424"/>
      <c r="AO20" s="424"/>
      <c r="AP20" s="424"/>
      <c r="AQ20" s="424"/>
      <c r="AR20" s="424"/>
      <c r="AS20" s="424"/>
    </row>
    <row r="21" spans="2:45" ht="43.5" customHeight="1">
      <c r="B21" s="270"/>
      <c r="C21" s="940" t="s">
        <v>626</v>
      </c>
      <c r="D21" s="940"/>
      <c r="E21" s="940"/>
      <c r="F21" s="940"/>
      <c r="G21" s="940"/>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424"/>
      <c r="AF21" s="424"/>
      <c r="AG21" s="424"/>
      <c r="AH21" s="424"/>
      <c r="AI21" s="424"/>
      <c r="AJ21" s="424"/>
      <c r="AK21" s="424"/>
      <c r="AL21" s="424"/>
      <c r="AM21" s="424"/>
      <c r="AN21" s="424"/>
      <c r="AO21" s="424"/>
      <c r="AP21" s="424"/>
      <c r="AQ21" s="424"/>
      <c r="AR21" s="424"/>
      <c r="AS21" s="424"/>
    </row>
    <row r="22" spans="2:45" ht="70.5" customHeight="1">
      <c r="B22" s="270"/>
      <c r="C22" s="940" t="s">
        <v>710</v>
      </c>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39" t="s">
        <v>524</v>
      </c>
      <c r="C24" s="585" t="s">
        <v>526</v>
      </c>
      <c r="D24" s="273"/>
      <c r="E24" s="273"/>
      <c r="F24" s="585" t="s">
        <v>711</v>
      </c>
      <c r="G24" s="273"/>
      <c r="H24" s="273"/>
      <c r="I24" s="273"/>
      <c r="J24" s="585" t="s">
        <v>717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39"/>
      <c r="C25" s="585" t="s">
        <v>527</v>
      </c>
      <c r="D25" s="273"/>
      <c r="E25" s="273"/>
      <c r="F25" s="585" t="s">
        <v>712</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528</v>
      </c>
      <c r="D26" s="273"/>
      <c r="E26" s="273"/>
      <c r="F26" s="585" t="s">
        <v>713</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529</v>
      </c>
      <c r="D27" s="273"/>
      <c r="E27" s="273"/>
      <c r="F27" s="585" t="s">
        <v>714</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530</v>
      </c>
      <c r="D28" s="273"/>
      <c r="E28" s="273"/>
      <c r="F28" s="585" t="s">
        <v>715</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531</v>
      </c>
      <c r="D29" s="273"/>
      <c r="E29" s="273"/>
      <c r="F29" s="585" t="s">
        <v>716</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35" t="s">
        <v>211</v>
      </c>
      <c r="C34" s="937" t="s">
        <v>33</v>
      </c>
      <c r="D34" s="739" t="s">
        <v>421</v>
      </c>
      <c r="E34" s="954" t="s">
        <v>209</v>
      </c>
      <c r="F34" s="955"/>
      <c r="G34" s="955"/>
      <c r="H34" s="955"/>
      <c r="I34" s="955"/>
      <c r="J34" s="955"/>
      <c r="K34" s="955"/>
      <c r="L34" s="955"/>
      <c r="M34" s="955"/>
      <c r="N34" s="955"/>
      <c r="O34" s="955"/>
      <c r="P34" s="955"/>
      <c r="Q34" s="952" t="s">
        <v>213</v>
      </c>
      <c r="R34" s="738" t="s">
        <v>422</v>
      </c>
      <c r="S34" s="941" t="s">
        <v>212</v>
      </c>
      <c r="T34" s="942"/>
      <c r="U34" s="942"/>
      <c r="V34" s="942"/>
      <c r="W34" s="942"/>
      <c r="X34" s="942"/>
      <c r="Y34" s="942"/>
      <c r="Z34" s="942"/>
      <c r="AA34" s="942"/>
      <c r="AB34" s="942"/>
      <c r="AC34" s="942"/>
      <c r="AD34" s="949"/>
      <c r="AE34" s="941" t="s">
        <v>242</v>
      </c>
      <c r="AF34" s="942"/>
      <c r="AG34" s="942"/>
      <c r="AH34" s="942"/>
      <c r="AI34" s="942"/>
      <c r="AJ34" s="942"/>
      <c r="AK34" s="942"/>
      <c r="AL34" s="942"/>
      <c r="AM34" s="942"/>
      <c r="AN34" s="942"/>
      <c r="AO34" s="942"/>
      <c r="AP34" s="942"/>
      <c r="AQ34" s="942"/>
      <c r="AR34" s="942"/>
      <c r="AS34" s="943"/>
    </row>
    <row r="35" spans="1:45" ht="65.25" customHeight="1">
      <c r="B35" s="936"/>
      <c r="C35" s="953"/>
      <c r="D35" s="747">
        <v>2015</v>
      </c>
      <c r="E35" s="751">
        <v>2016</v>
      </c>
      <c r="F35" s="748">
        <v>2017</v>
      </c>
      <c r="G35" s="748">
        <v>2018</v>
      </c>
      <c r="H35" s="748">
        <v>2019</v>
      </c>
      <c r="I35" s="748">
        <v>2020</v>
      </c>
      <c r="J35" s="748">
        <v>2021</v>
      </c>
      <c r="K35" s="748">
        <v>2022</v>
      </c>
      <c r="L35" s="750">
        <v>2023</v>
      </c>
      <c r="M35" s="749">
        <v>2024</v>
      </c>
      <c r="N35" s="748">
        <v>2025</v>
      </c>
      <c r="O35" s="749">
        <v>2026</v>
      </c>
      <c r="P35" s="751">
        <v>2027</v>
      </c>
      <c r="Q35" s="952"/>
      <c r="R35" s="752">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50-499 kW</v>
      </c>
      <c r="AH35" s="282" t="str">
        <f>'1.  LRAMVA Summary'!$G$53</f>
        <v>GS 500-4999 kW</v>
      </c>
      <c r="AI35" s="282" t="str">
        <f>'1.  LRAMVA Summary'!$H$53</f>
        <v>Large Use</v>
      </c>
      <c r="AJ35" s="282" t="str">
        <f>'1.  LRAMVA Summary'!$I$53</f>
        <v>Street Lighting</v>
      </c>
      <c r="AK35" s="282" t="str">
        <f>'1.  LRAMVA Summary'!$J$53</f>
        <v>Unmetered Scattered Load</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kWh</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outlineLevel="1">
      <c r="A38" s="511">
        <v>1</v>
      </c>
      <c r="B38" s="509" t="s">
        <v>95</v>
      </c>
      <c r="C38" s="288" t="s">
        <v>25</v>
      </c>
      <c r="D38" s="292">
        <v>2173737</v>
      </c>
      <c r="E38" s="292">
        <v>2154375</v>
      </c>
      <c r="F38" s="292">
        <v>2154375</v>
      </c>
      <c r="G38" s="292">
        <v>2154375</v>
      </c>
      <c r="H38" s="292">
        <v>2154375</v>
      </c>
      <c r="I38" s="292">
        <v>2154375</v>
      </c>
      <c r="J38" s="292">
        <v>2154375</v>
      </c>
      <c r="K38" s="292">
        <v>2153946</v>
      </c>
      <c r="L38" s="292">
        <v>2153946</v>
      </c>
      <c r="M38" s="292">
        <v>2153946</v>
      </c>
      <c r="N38" s="292">
        <v>1988960</v>
      </c>
      <c r="O38" s="292">
        <v>1982034</v>
      </c>
      <c r="P38" s="292">
        <v>1982034</v>
      </c>
      <c r="Q38" s="288"/>
      <c r="R38" s="292">
        <v>141</v>
      </c>
      <c r="S38" s="292">
        <v>140</v>
      </c>
      <c r="T38" s="292">
        <v>140</v>
      </c>
      <c r="U38" s="292">
        <v>140</v>
      </c>
      <c r="V38" s="292">
        <v>140</v>
      </c>
      <c r="W38" s="292">
        <v>140</v>
      </c>
      <c r="X38" s="292">
        <v>140</v>
      </c>
      <c r="Y38" s="292">
        <v>140</v>
      </c>
      <c r="Z38" s="292">
        <v>140</v>
      </c>
      <c r="AA38" s="292">
        <v>140</v>
      </c>
      <c r="AB38" s="292">
        <v>124</v>
      </c>
      <c r="AC38" s="292">
        <v>124</v>
      </c>
      <c r="AD38" s="292">
        <v>124</v>
      </c>
      <c r="AE38" s="406">
        <v>1</v>
      </c>
      <c r="AF38" s="406"/>
      <c r="AG38" s="406"/>
      <c r="AH38" s="406"/>
      <c r="AI38" s="406"/>
      <c r="AJ38" s="406"/>
      <c r="AK38" s="406"/>
      <c r="AL38" s="406"/>
      <c r="AM38" s="406"/>
      <c r="AN38" s="406"/>
      <c r="AO38" s="406"/>
      <c r="AP38" s="406"/>
      <c r="AQ38" s="406"/>
      <c r="AR38" s="406"/>
      <c r="AS38" s="293">
        <f>SUM(AE38:AR38)</f>
        <v>1</v>
      </c>
    </row>
    <row r="39" spans="1:45" outlineLevel="1">
      <c r="B39" s="291" t="s">
        <v>266</v>
      </c>
      <c r="C39" s="288" t="s">
        <v>163</v>
      </c>
      <c r="D39" s="292">
        <v>502885</v>
      </c>
      <c r="E39" s="292">
        <v>497119</v>
      </c>
      <c r="F39" s="292">
        <v>497119</v>
      </c>
      <c r="G39" s="292">
        <v>497119</v>
      </c>
      <c r="H39" s="292">
        <v>497119</v>
      </c>
      <c r="I39" s="292">
        <v>497119</v>
      </c>
      <c r="J39" s="292">
        <v>497119</v>
      </c>
      <c r="K39" s="292">
        <v>496860</v>
      </c>
      <c r="L39" s="292">
        <v>496860</v>
      </c>
      <c r="M39" s="292">
        <v>496860</v>
      </c>
      <c r="N39" s="292">
        <v>481598</v>
      </c>
      <c r="O39" s="292">
        <v>480609</v>
      </c>
      <c r="P39" s="292">
        <v>480609</v>
      </c>
      <c r="Q39" s="464"/>
      <c r="R39" s="292">
        <v>32</v>
      </c>
      <c r="S39" s="292">
        <v>32</v>
      </c>
      <c r="T39" s="292">
        <v>32</v>
      </c>
      <c r="U39" s="292">
        <v>32</v>
      </c>
      <c r="V39" s="292">
        <v>32</v>
      </c>
      <c r="W39" s="292">
        <v>32</v>
      </c>
      <c r="X39" s="292">
        <v>32</v>
      </c>
      <c r="Y39" s="292">
        <v>32</v>
      </c>
      <c r="Z39" s="292">
        <v>32</v>
      </c>
      <c r="AA39" s="292">
        <v>32</v>
      </c>
      <c r="AB39" s="292">
        <v>30</v>
      </c>
      <c r="AC39" s="292">
        <v>30</v>
      </c>
      <c r="AD39" s="292">
        <v>30</v>
      </c>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outlineLevel="1">
      <c r="B40" s="295"/>
      <c r="C40" s="296"/>
      <c r="D40" s="296"/>
      <c r="E40" s="296"/>
      <c r="F40" s="296"/>
      <c r="G40" s="296"/>
      <c r="H40" s="296"/>
      <c r="I40" s="296"/>
      <c r="J40" s="746"/>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outlineLevel="1">
      <c r="A41" s="511">
        <v>2</v>
      </c>
      <c r="B41" s="509" t="s">
        <v>96</v>
      </c>
      <c r="C41" s="288" t="s">
        <v>25</v>
      </c>
      <c r="D41" s="292">
        <v>3679485</v>
      </c>
      <c r="E41" s="292">
        <v>3614091</v>
      </c>
      <c r="F41" s="292">
        <v>3614091</v>
      </c>
      <c r="G41" s="292">
        <v>3614091</v>
      </c>
      <c r="H41" s="292">
        <v>3614091</v>
      </c>
      <c r="I41" s="292">
        <v>3614091</v>
      </c>
      <c r="J41" s="292">
        <v>3614091</v>
      </c>
      <c r="K41" s="292">
        <v>3612200</v>
      </c>
      <c r="L41" s="292">
        <v>3612200</v>
      </c>
      <c r="M41" s="292">
        <v>3612200</v>
      </c>
      <c r="N41" s="292">
        <v>3330966</v>
      </c>
      <c r="O41" s="292">
        <v>3159456</v>
      </c>
      <c r="P41" s="292">
        <v>3159456</v>
      </c>
      <c r="Q41" s="288"/>
      <c r="R41" s="292">
        <v>248</v>
      </c>
      <c r="S41" s="292">
        <v>244</v>
      </c>
      <c r="T41" s="292">
        <v>244</v>
      </c>
      <c r="U41" s="292">
        <v>244</v>
      </c>
      <c r="V41" s="292">
        <v>244</v>
      </c>
      <c r="W41" s="292">
        <v>244</v>
      </c>
      <c r="X41" s="292">
        <v>244</v>
      </c>
      <c r="Y41" s="292">
        <v>244</v>
      </c>
      <c r="Z41" s="292">
        <v>244</v>
      </c>
      <c r="AA41" s="292">
        <v>244</v>
      </c>
      <c r="AB41" s="292">
        <v>206</v>
      </c>
      <c r="AC41" s="292">
        <v>195</v>
      </c>
      <c r="AD41" s="292">
        <v>195</v>
      </c>
      <c r="AE41" s="406">
        <v>1</v>
      </c>
      <c r="AF41" s="406"/>
      <c r="AG41" s="406"/>
      <c r="AH41" s="406"/>
      <c r="AI41" s="406"/>
      <c r="AJ41" s="406"/>
      <c r="AK41" s="406"/>
      <c r="AL41" s="406"/>
      <c r="AM41" s="406"/>
      <c r="AN41" s="406"/>
      <c r="AO41" s="406"/>
      <c r="AP41" s="406"/>
      <c r="AQ41" s="406"/>
      <c r="AR41" s="406"/>
      <c r="AS41" s="293">
        <f>SUM(AE41:AR41)</f>
        <v>1</v>
      </c>
    </row>
    <row r="42" spans="1:45" outlineLevel="1">
      <c r="B42" s="291" t="s">
        <v>266</v>
      </c>
      <c r="C42" s="288" t="s">
        <v>163</v>
      </c>
      <c r="D42" s="292">
        <v>38059</v>
      </c>
      <c r="E42" s="292">
        <v>37613</v>
      </c>
      <c r="F42" s="292">
        <v>37613</v>
      </c>
      <c r="G42" s="292">
        <v>37613</v>
      </c>
      <c r="H42" s="292">
        <v>37613</v>
      </c>
      <c r="I42" s="292">
        <v>37613</v>
      </c>
      <c r="J42" s="292">
        <v>37613</v>
      </c>
      <c r="K42" s="292">
        <v>37519</v>
      </c>
      <c r="L42" s="292">
        <v>37519</v>
      </c>
      <c r="M42" s="292">
        <v>37519</v>
      </c>
      <c r="N42" s="292">
        <v>31820</v>
      </c>
      <c r="O42" s="292">
        <v>31560</v>
      </c>
      <c r="P42" s="292">
        <v>31560</v>
      </c>
      <c r="Q42" s="464"/>
      <c r="R42" s="292">
        <v>2</v>
      </c>
      <c r="S42" s="292">
        <v>2</v>
      </c>
      <c r="T42" s="292">
        <v>2</v>
      </c>
      <c r="U42" s="292">
        <v>2</v>
      </c>
      <c r="V42" s="292">
        <v>2</v>
      </c>
      <c r="W42" s="292">
        <v>2</v>
      </c>
      <c r="X42" s="292">
        <v>2</v>
      </c>
      <c r="Y42" s="292">
        <v>2</v>
      </c>
      <c r="Z42" s="292">
        <v>2</v>
      </c>
      <c r="AA42" s="292">
        <v>2</v>
      </c>
      <c r="AB42" s="292">
        <v>2</v>
      </c>
      <c r="AC42" s="292">
        <v>2</v>
      </c>
      <c r="AD42" s="292">
        <v>2</v>
      </c>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outlineLevel="1">
      <c r="A44" s="511">
        <v>3</v>
      </c>
      <c r="B44" s="509" t="s">
        <v>97</v>
      </c>
      <c r="C44" s="288" t="s">
        <v>25</v>
      </c>
      <c r="D44" s="292">
        <v>60261</v>
      </c>
      <c r="E44" s="292">
        <v>60261</v>
      </c>
      <c r="F44" s="292">
        <v>60261</v>
      </c>
      <c r="G44" s="292">
        <v>60261</v>
      </c>
      <c r="H44" s="292">
        <v>37035</v>
      </c>
      <c r="I44" s="292">
        <v>0</v>
      </c>
      <c r="J44" s="292">
        <v>0</v>
      </c>
      <c r="K44" s="292">
        <v>0</v>
      </c>
      <c r="L44" s="292">
        <v>0</v>
      </c>
      <c r="M44" s="292">
        <v>0</v>
      </c>
      <c r="N44" s="292">
        <v>0</v>
      </c>
      <c r="O44" s="292">
        <v>0</v>
      </c>
      <c r="P44" s="292">
        <v>0</v>
      </c>
      <c r="Q44" s="288"/>
      <c r="R44" s="292">
        <v>9</v>
      </c>
      <c r="S44" s="292">
        <v>9</v>
      </c>
      <c r="T44" s="292">
        <v>9</v>
      </c>
      <c r="U44" s="292">
        <v>9</v>
      </c>
      <c r="V44" s="292">
        <v>5</v>
      </c>
      <c r="W44" s="292">
        <v>0</v>
      </c>
      <c r="X44" s="292">
        <v>0</v>
      </c>
      <c r="Y44" s="292">
        <v>0</v>
      </c>
      <c r="Z44" s="292">
        <v>0</v>
      </c>
      <c r="AA44" s="292">
        <v>0</v>
      </c>
      <c r="AB44" s="292">
        <v>0</v>
      </c>
      <c r="AC44" s="292">
        <v>0</v>
      </c>
      <c r="AD44" s="292">
        <v>0</v>
      </c>
      <c r="AE44" s="406">
        <v>1</v>
      </c>
      <c r="AF44" s="406"/>
      <c r="AG44" s="406"/>
      <c r="AH44" s="406"/>
      <c r="AI44" s="406"/>
      <c r="AJ44" s="406"/>
      <c r="AK44" s="406"/>
      <c r="AL44" s="406"/>
      <c r="AM44" s="406"/>
      <c r="AN44" s="406"/>
      <c r="AO44" s="406"/>
      <c r="AP44" s="406"/>
      <c r="AQ44" s="406"/>
      <c r="AR44" s="406"/>
      <c r="AS44" s="293">
        <f>SUM(AE44:AR44)</f>
        <v>1</v>
      </c>
    </row>
    <row r="45" spans="1:45"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outlineLevel="1">
      <c r="A47" s="511">
        <v>4</v>
      </c>
      <c r="B47" s="509" t="s">
        <v>663</v>
      </c>
      <c r="C47" s="288" t="s">
        <v>25</v>
      </c>
      <c r="D47" s="292">
        <v>2584003</v>
      </c>
      <c r="E47" s="292">
        <v>2584003</v>
      </c>
      <c r="F47" s="292">
        <v>2584003</v>
      </c>
      <c r="G47" s="292">
        <v>2584003</v>
      </c>
      <c r="H47" s="292">
        <v>2584003</v>
      </c>
      <c r="I47" s="292">
        <v>2584003</v>
      </c>
      <c r="J47" s="292">
        <v>2584003</v>
      </c>
      <c r="K47" s="292">
        <v>2584003</v>
      </c>
      <c r="L47" s="292">
        <v>2584003</v>
      </c>
      <c r="M47" s="292">
        <v>2584003</v>
      </c>
      <c r="N47" s="292">
        <v>2584003</v>
      </c>
      <c r="O47" s="292">
        <v>2584003</v>
      </c>
      <c r="P47" s="292">
        <v>2584003</v>
      </c>
      <c r="Q47" s="288"/>
      <c r="R47" s="292">
        <v>1355</v>
      </c>
      <c r="S47" s="292">
        <v>1355</v>
      </c>
      <c r="T47" s="292">
        <v>1355</v>
      </c>
      <c r="U47" s="292">
        <v>1355</v>
      </c>
      <c r="V47" s="292">
        <v>1355</v>
      </c>
      <c r="W47" s="292">
        <v>1355</v>
      </c>
      <c r="X47" s="292">
        <v>1355</v>
      </c>
      <c r="Y47" s="292">
        <v>1355</v>
      </c>
      <c r="Z47" s="292">
        <v>1355</v>
      </c>
      <c r="AA47" s="292">
        <v>1355</v>
      </c>
      <c r="AB47" s="292">
        <v>1355</v>
      </c>
      <c r="AC47" s="292">
        <v>1355</v>
      </c>
      <c r="AD47" s="292">
        <v>1355</v>
      </c>
      <c r="AE47" s="406">
        <v>1</v>
      </c>
      <c r="AF47" s="406"/>
      <c r="AG47" s="406"/>
      <c r="AH47" s="406"/>
      <c r="AI47" s="406"/>
      <c r="AJ47" s="406"/>
      <c r="AK47" s="406"/>
      <c r="AL47" s="406"/>
      <c r="AM47" s="406"/>
      <c r="AN47" s="406"/>
      <c r="AO47" s="406"/>
      <c r="AP47" s="406"/>
      <c r="AQ47" s="406"/>
      <c r="AR47" s="406"/>
      <c r="AS47" s="293">
        <f>SUM(AE47:AR47)</f>
        <v>1</v>
      </c>
    </row>
    <row r="48" spans="1:45" outlineLevel="1">
      <c r="B48" s="291" t="s">
        <v>266</v>
      </c>
      <c r="C48" s="288" t="s">
        <v>163</v>
      </c>
      <c r="D48" s="292">
        <v>110951</v>
      </c>
      <c r="E48" s="292">
        <v>110951</v>
      </c>
      <c r="F48" s="292">
        <v>110951</v>
      </c>
      <c r="G48" s="292">
        <v>110951</v>
      </c>
      <c r="H48" s="292">
        <v>110951</v>
      </c>
      <c r="I48" s="292">
        <v>110951</v>
      </c>
      <c r="J48" s="292">
        <v>110951</v>
      </c>
      <c r="K48" s="292">
        <v>110951</v>
      </c>
      <c r="L48" s="292">
        <v>110951</v>
      </c>
      <c r="M48" s="292">
        <v>110951</v>
      </c>
      <c r="N48" s="292">
        <v>110951</v>
      </c>
      <c r="O48" s="292">
        <v>110951</v>
      </c>
      <c r="P48" s="292">
        <v>110951</v>
      </c>
      <c r="Q48" s="464"/>
      <c r="R48" s="292">
        <v>57</v>
      </c>
      <c r="S48" s="292">
        <v>57</v>
      </c>
      <c r="T48" s="292">
        <v>57</v>
      </c>
      <c r="U48" s="292">
        <v>57</v>
      </c>
      <c r="V48" s="292">
        <v>57</v>
      </c>
      <c r="W48" s="292">
        <v>57</v>
      </c>
      <c r="X48" s="292">
        <v>57</v>
      </c>
      <c r="Y48" s="292">
        <v>57</v>
      </c>
      <c r="Z48" s="292">
        <v>57</v>
      </c>
      <c r="AA48" s="292">
        <v>57</v>
      </c>
      <c r="AB48" s="292">
        <v>57</v>
      </c>
      <c r="AC48" s="292">
        <v>57</v>
      </c>
      <c r="AD48" s="292">
        <v>57</v>
      </c>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495</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outlineLevel="1">
      <c r="A54" s="511">
        <v>6</v>
      </c>
      <c r="B54" s="509" t="s">
        <v>99</v>
      </c>
      <c r="C54" s="288" t="s">
        <v>25</v>
      </c>
      <c r="D54" s="292">
        <v>3573385</v>
      </c>
      <c r="E54" s="292">
        <v>3573385</v>
      </c>
      <c r="F54" s="292">
        <v>3573385</v>
      </c>
      <c r="G54" s="292">
        <v>3573385</v>
      </c>
      <c r="H54" s="292">
        <v>0</v>
      </c>
      <c r="I54" s="292">
        <v>0</v>
      </c>
      <c r="J54" s="292">
        <v>0</v>
      </c>
      <c r="K54" s="292">
        <v>0</v>
      </c>
      <c r="L54" s="292">
        <v>0</v>
      </c>
      <c r="M54" s="292">
        <v>0</v>
      </c>
      <c r="N54" s="292">
        <v>0</v>
      </c>
      <c r="O54" s="292">
        <v>0</v>
      </c>
      <c r="P54" s="292">
        <v>0</v>
      </c>
      <c r="Q54" s="292">
        <v>12</v>
      </c>
      <c r="R54" s="292">
        <v>762</v>
      </c>
      <c r="S54" s="292">
        <v>762</v>
      </c>
      <c r="T54" s="292">
        <v>762</v>
      </c>
      <c r="U54" s="292">
        <v>762</v>
      </c>
      <c r="V54" s="292">
        <v>0</v>
      </c>
      <c r="W54" s="292">
        <v>0</v>
      </c>
      <c r="X54" s="292">
        <v>0</v>
      </c>
      <c r="Y54" s="292">
        <v>0</v>
      </c>
      <c r="Z54" s="292">
        <v>0</v>
      </c>
      <c r="AA54" s="292">
        <v>0</v>
      </c>
      <c r="AB54" s="292">
        <v>0</v>
      </c>
      <c r="AC54" s="292">
        <v>0</v>
      </c>
      <c r="AD54" s="292">
        <v>0</v>
      </c>
      <c r="AE54" s="411"/>
      <c r="AF54" s="406">
        <v>0.16</v>
      </c>
      <c r="AG54" s="406">
        <v>0.71</v>
      </c>
      <c r="AH54" s="406">
        <v>0.1</v>
      </c>
      <c r="AI54" s="406">
        <v>0.02</v>
      </c>
      <c r="AJ54" s="406"/>
      <c r="AK54" s="406"/>
      <c r="AL54" s="411"/>
      <c r="AM54" s="411"/>
      <c r="AN54" s="411"/>
      <c r="AO54" s="411"/>
      <c r="AP54" s="411"/>
      <c r="AQ54" s="411"/>
      <c r="AR54" s="411"/>
      <c r="AS54" s="293">
        <f>SUM(AE54:AR54)</f>
        <v>0.99</v>
      </c>
    </row>
    <row r="55" spans="1:45" outlineLevel="1">
      <c r="B55" s="291" t="s">
        <v>266</v>
      </c>
      <c r="C55" s="288" t="s">
        <v>163</v>
      </c>
      <c r="D55" s="292">
        <v>5766646</v>
      </c>
      <c r="E55" s="292">
        <v>5766646</v>
      </c>
      <c r="F55" s="292">
        <v>5766646</v>
      </c>
      <c r="G55" s="292">
        <v>5766646</v>
      </c>
      <c r="H55" s="292">
        <v>9340038</v>
      </c>
      <c r="I55" s="292">
        <v>9340038</v>
      </c>
      <c r="J55" s="292">
        <v>9340038</v>
      </c>
      <c r="K55" s="292">
        <v>9340038</v>
      </c>
      <c r="L55" s="292">
        <v>9340038</v>
      </c>
      <c r="M55" s="292">
        <v>9340038</v>
      </c>
      <c r="N55" s="292">
        <v>9340038</v>
      </c>
      <c r="O55" s="292">
        <v>9340038</v>
      </c>
      <c r="P55" s="292">
        <v>9340038</v>
      </c>
      <c r="Q55" s="292">
        <f>Q54</f>
        <v>12</v>
      </c>
      <c r="R55" s="292">
        <v>1229</v>
      </c>
      <c r="S55" s="292">
        <v>1229</v>
      </c>
      <c r="T55" s="292">
        <v>1229</v>
      </c>
      <c r="U55" s="292">
        <v>1229</v>
      </c>
      <c r="V55" s="292">
        <v>2127</v>
      </c>
      <c r="W55" s="292">
        <v>2127</v>
      </c>
      <c r="X55" s="292">
        <v>2127</v>
      </c>
      <c r="Y55" s="292">
        <v>2127</v>
      </c>
      <c r="Z55" s="292">
        <v>2127</v>
      </c>
      <c r="AA55" s="292">
        <v>2127</v>
      </c>
      <c r="AB55" s="292">
        <v>2127</v>
      </c>
      <c r="AC55" s="292">
        <v>2127</v>
      </c>
      <c r="AD55" s="292">
        <v>2127</v>
      </c>
      <c r="AE55" s="407">
        <f>AE54</f>
        <v>0</v>
      </c>
      <c r="AF55" s="407">
        <f t="shared" ref="AF55" si="53">AF54</f>
        <v>0.16</v>
      </c>
      <c r="AG55" s="407">
        <f t="shared" ref="AG55" si="54">AG54</f>
        <v>0.71</v>
      </c>
      <c r="AH55" s="407">
        <f t="shared" ref="AH55" si="55">AH54</f>
        <v>0.1</v>
      </c>
      <c r="AI55" s="407">
        <f t="shared" ref="AI55" si="56">AI54</f>
        <v>0.02</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292">
        <v>45320196</v>
      </c>
      <c r="E57" s="292">
        <v>45320196</v>
      </c>
      <c r="F57" s="292">
        <v>45034080</v>
      </c>
      <c r="G57" s="292">
        <v>45032593</v>
      </c>
      <c r="H57" s="292">
        <v>45032593</v>
      </c>
      <c r="I57" s="292">
        <v>44840465</v>
      </c>
      <c r="J57" s="292">
        <v>42808250</v>
      </c>
      <c r="K57" s="292">
        <v>42808250</v>
      </c>
      <c r="L57" s="292">
        <v>41594868</v>
      </c>
      <c r="M57" s="292">
        <v>34763280</v>
      </c>
      <c r="N57" s="292">
        <v>16782984</v>
      </c>
      <c r="O57" s="292">
        <v>15335854</v>
      </c>
      <c r="P57" s="292">
        <v>8714664</v>
      </c>
      <c r="Q57" s="292">
        <v>12</v>
      </c>
      <c r="R57" s="292">
        <v>6865</v>
      </c>
      <c r="S57" s="292">
        <v>6865</v>
      </c>
      <c r="T57" s="292">
        <v>6775</v>
      </c>
      <c r="U57" s="292">
        <v>6775</v>
      </c>
      <c r="V57" s="292">
        <v>6775</v>
      </c>
      <c r="W57" s="292">
        <v>6715</v>
      </c>
      <c r="X57" s="292">
        <v>6396</v>
      </c>
      <c r="Y57" s="292">
        <v>6396</v>
      </c>
      <c r="Z57" s="292">
        <v>6101</v>
      </c>
      <c r="AA57" s="292">
        <v>5063</v>
      </c>
      <c r="AB57" s="292">
        <v>2324</v>
      </c>
      <c r="AC57" s="292">
        <v>2148</v>
      </c>
      <c r="AD57" s="292">
        <v>1246</v>
      </c>
      <c r="AE57" s="522"/>
      <c r="AF57" s="406">
        <v>0.14000000000000001</v>
      </c>
      <c r="AG57" s="406">
        <v>0.57999999999999996</v>
      </c>
      <c r="AH57" s="406">
        <v>0.32</v>
      </c>
      <c r="AI57" s="406">
        <v>0.05</v>
      </c>
      <c r="AJ57" s="406"/>
      <c r="AK57" s="406"/>
      <c r="AL57" s="411"/>
      <c r="AM57" s="411"/>
      <c r="AN57" s="411"/>
      <c r="AO57" s="411"/>
      <c r="AP57" s="411"/>
      <c r="AQ57" s="411"/>
      <c r="AR57" s="411"/>
      <c r="AS57" s="293">
        <f>SUM(AE57:AR57)</f>
        <v>1.0900000000000001</v>
      </c>
    </row>
    <row r="58" spans="1:45" outlineLevel="1">
      <c r="B58" s="291" t="s">
        <v>266</v>
      </c>
      <c r="C58" s="288" t="s">
        <v>163</v>
      </c>
      <c r="D58" s="292">
        <v>2784592</v>
      </c>
      <c r="E58" s="292">
        <v>3430245.361168175</v>
      </c>
      <c r="F58" s="292">
        <v>3559591.912417281</v>
      </c>
      <c r="G58" s="292">
        <v>3577775.603995393</v>
      </c>
      <c r="H58" s="292">
        <v>2771791</v>
      </c>
      <c r="I58" s="292">
        <v>2771791</v>
      </c>
      <c r="J58" s="292">
        <v>2533149</v>
      </c>
      <c r="K58" s="292">
        <v>2533149</v>
      </c>
      <c r="L58" s="292">
        <v>2502350</v>
      </c>
      <c r="M58" s="292">
        <v>1509208</v>
      </c>
      <c r="N58" s="292">
        <v>425834</v>
      </c>
      <c r="O58" s="292">
        <v>424191</v>
      </c>
      <c r="P58" s="292">
        <v>258684</v>
      </c>
      <c r="Q58" s="292">
        <f>Q57</f>
        <v>12</v>
      </c>
      <c r="R58" s="292">
        <v>462</v>
      </c>
      <c r="S58" s="292">
        <v>580.31408659803947</v>
      </c>
      <c r="T58" s="292">
        <v>621.002118349282</v>
      </c>
      <c r="U58" s="292">
        <v>626.55371705087532</v>
      </c>
      <c r="V58" s="292">
        <v>458</v>
      </c>
      <c r="W58" s="292">
        <v>458</v>
      </c>
      <c r="X58" s="292">
        <v>419</v>
      </c>
      <c r="Y58" s="292">
        <v>419</v>
      </c>
      <c r="Z58" s="292">
        <v>409</v>
      </c>
      <c r="AA58" s="292">
        <v>247</v>
      </c>
      <c r="AB58" s="292">
        <v>67</v>
      </c>
      <c r="AC58" s="292">
        <v>67</v>
      </c>
      <c r="AD58" s="292">
        <v>60</v>
      </c>
      <c r="AE58" s="407">
        <f>AE57</f>
        <v>0</v>
      </c>
      <c r="AF58" s="407">
        <f>AF57</f>
        <v>0.14000000000000001</v>
      </c>
      <c r="AG58" s="407">
        <f t="shared" ref="AG58" si="66">AG57</f>
        <v>0.57999999999999996</v>
      </c>
      <c r="AH58" s="407">
        <f t="shared" ref="AH58" si="67">AH57</f>
        <v>0.32</v>
      </c>
      <c r="AI58" s="407">
        <f t="shared" ref="AI58" si="68">AI57</f>
        <v>0.05</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outlineLevel="1">
      <c r="A60" s="511">
        <v>8</v>
      </c>
      <c r="B60" s="509" t="s">
        <v>101</v>
      </c>
      <c r="C60" s="288" t="s">
        <v>25</v>
      </c>
      <c r="D60" s="292">
        <v>3360796</v>
      </c>
      <c r="E60" s="292">
        <v>3220399</v>
      </c>
      <c r="F60" s="292">
        <v>1926026</v>
      </c>
      <c r="G60" s="292">
        <v>1925910</v>
      </c>
      <c r="H60" s="292">
        <v>1925910</v>
      </c>
      <c r="I60" s="292">
        <v>1925910</v>
      </c>
      <c r="J60" s="292">
        <v>1925910</v>
      </c>
      <c r="K60" s="292">
        <v>1925910</v>
      </c>
      <c r="L60" s="292">
        <v>1925910</v>
      </c>
      <c r="M60" s="292">
        <v>1925910</v>
      </c>
      <c r="N60" s="292">
        <v>1847860</v>
      </c>
      <c r="O60" s="292">
        <v>754172</v>
      </c>
      <c r="P60" s="292">
        <v>0</v>
      </c>
      <c r="Q60" s="292">
        <v>12</v>
      </c>
      <c r="R60" s="292">
        <v>810</v>
      </c>
      <c r="S60" s="292">
        <v>778</v>
      </c>
      <c r="T60" s="292">
        <v>441</v>
      </c>
      <c r="U60" s="292">
        <v>441</v>
      </c>
      <c r="V60" s="292">
        <v>441</v>
      </c>
      <c r="W60" s="292">
        <v>441</v>
      </c>
      <c r="X60" s="292">
        <v>441</v>
      </c>
      <c r="Y60" s="292">
        <v>441</v>
      </c>
      <c r="Z60" s="292">
        <v>441</v>
      </c>
      <c r="AA60" s="292">
        <v>441</v>
      </c>
      <c r="AB60" s="292">
        <v>433</v>
      </c>
      <c r="AC60" s="292">
        <v>193</v>
      </c>
      <c r="AD60" s="292">
        <v>0</v>
      </c>
      <c r="AE60" s="411"/>
      <c r="AF60" s="406">
        <v>1</v>
      </c>
      <c r="AG60" s="406"/>
      <c r="AH60" s="406"/>
      <c r="AI60" s="406"/>
      <c r="AJ60" s="406"/>
      <c r="AK60" s="406"/>
      <c r="AL60" s="411"/>
      <c r="AM60" s="411"/>
      <c r="AN60" s="411"/>
      <c r="AO60" s="411"/>
      <c r="AP60" s="411"/>
      <c r="AQ60" s="411"/>
      <c r="AR60" s="411"/>
      <c r="AS60" s="293">
        <f>SUM(AE60:AR60)</f>
        <v>1</v>
      </c>
    </row>
    <row r="61" spans="1:45" outlineLevel="1">
      <c r="B61" s="291" t="s">
        <v>266</v>
      </c>
      <c r="C61" s="288" t="s">
        <v>163</v>
      </c>
      <c r="D61" s="292"/>
      <c r="E61" s="292">
        <v>-694594.54982655647</v>
      </c>
      <c r="F61" s="292">
        <v>113456.1937668226</v>
      </c>
      <c r="G61" s="292">
        <v>194301.69672057187</v>
      </c>
      <c r="H61" s="292"/>
      <c r="I61" s="292"/>
      <c r="J61" s="292"/>
      <c r="K61" s="292"/>
      <c r="L61" s="292"/>
      <c r="M61" s="292"/>
      <c r="N61" s="292"/>
      <c r="O61" s="292"/>
      <c r="P61" s="292"/>
      <c r="Q61" s="292">
        <f>Q60</f>
        <v>12</v>
      </c>
      <c r="R61" s="292"/>
      <c r="S61" s="292">
        <v>-179.83519929664993</v>
      </c>
      <c r="T61" s="292">
        <v>32.163517850838879</v>
      </c>
      <c r="U61" s="292">
        <v>50.358335789651314</v>
      </c>
      <c r="V61" s="292"/>
      <c r="W61" s="292"/>
      <c r="X61" s="292"/>
      <c r="Y61" s="292"/>
      <c r="Z61" s="292"/>
      <c r="AA61" s="292"/>
      <c r="AB61" s="292"/>
      <c r="AC61" s="292"/>
      <c r="AD61" s="292"/>
      <c r="AE61" s="407">
        <f>AE60</f>
        <v>0</v>
      </c>
      <c r="AF61" s="407">
        <f t="shared" ref="AF61" si="78">AF60</f>
        <v>1</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outlineLevel="1">
      <c r="A63" s="511">
        <v>9</v>
      </c>
      <c r="B63" s="509" t="s">
        <v>102</v>
      </c>
      <c r="C63" s="288" t="s">
        <v>25</v>
      </c>
      <c r="D63" s="292">
        <v>931231</v>
      </c>
      <c r="E63" s="292">
        <v>931231</v>
      </c>
      <c r="F63" s="292">
        <v>931231</v>
      </c>
      <c r="G63" s="292">
        <v>931231</v>
      </c>
      <c r="H63" s="292">
        <v>931231</v>
      </c>
      <c r="I63" s="292">
        <v>931231</v>
      </c>
      <c r="J63" s="292">
        <v>931231</v>
      </c>
      <c r="K63" s="292">
        <v>931231</v>
      </c>
      <c r="L63" s="292">
        <v>930086</v>
      </c>
      <c r="M63" s="292">
        <v>930086</v>
      </c>
      <c r="N63" s="292">
        <v>930086</v>
      </c>
      <c r="O63" s="292">
        <v>930086</v>
      </c>
      <c r="P63" s="292">
        <v>930086</v>
      </c>
      <c r="Q63" s="292">
        <v>12</v>
      </c>
      <c r="R63" s="292">
        <v>305</v>
      </c>
      <c r="S63" s="292">
        <v>305</v>
      </c>
      <c r="T63" s="292">
        <v>305</v>
      </c>
      <c r="U63" s="292">
        <v>305</v>
      </c>
      <c r="V63" s="292">
        <v>305</v>
      </c>
      <c r="W63" s="292">
        <v>305</v>
      </c>
      <c r="X63" s="292">
        <v>305</v>
      </c>
      <c r="Y63" s="292">
        <v>305</v>
      </c>
      <c r="Z63" s="292">
        <v>305</v>
      </c>
      <c r="AA63" s="292">
        <v>305</v>
      </c>
      <c r="AB63" s="292">
        <v>305</v>
      </c>
      <c r="AC63" s="292">
        <v>305</v>
      </c>
      <c r="AD63" s="292">
        <v>305</v>
      </c>
      <c r="AE63" s="411"/>
      <c r="AF63" s="406">
        <v>0.01</v>
      </c>
      <c r="AG63" s="406">
        <v>0.05</v>
      </c>
      <c r="AH63" s="406">
        <v>0.94</v>
      </c>
      <c r="AI63" s="406">
        <v>0</v>
      </c>
      <c r="AJ63" s="406"/>
      <c r="AK63" s="406"/>
      <c r="AL63" s="411"/>
      <c r="AM63" s="411"/>
      <c r="AN63" s="411"/>
      <c r="AO63" s="411"/>
      <c r="AP63" s="411"/>
      <c r="AQ63" s="411"/>
      <c r="AR63" s="411"/>
      <c r="AS63" s="293">
        <f>SUM(AE63:AR63)</f>
        <v>1</v>
      </c>
    </row>
    <row r="64" spans="1:45" outlineLevel="1">
      <c r="B64" s="291" t="s">
        <v>266</v>
      </c>
      <c r="C64" s="288" t="s">
        <v>163</v>
      </c>
      <c r="D64" s="292">
        <v>573307</v>
      </c>
      <c r="E64" s="292">
        <v>573307</v>
      </c>
      <c r="F64" s="292">
        <v>573307</v>
      </c>
      <c r="G64" s="292">
        <v>573307</v>
      </c>
      <c r="H64" s="292">
        <v>573307</v>
      </c>
      <c r="I64" s="292">
        <v>573307</v>
      </c>
      <c r="J64" s="292">
        <v>573307</v>
      </c>
      <c r="K64" s="292">
        <v>573307</v>
      </c>
      <c r="L64" s="292">
        <v>573307</v>
      </c>
      <c r="M64" s="292">
        <v>573307</v>
      </c>
      <c r="N64" s="292">
        <v>573307</v>
      </c>
      <c r="O64" s="292">
        <v>573307</v>
      </c>
      <c r="P64" s="292">
        <v>573307</v>
      </c>
      <c r="Q64" s="292">
        <f>Q63</f>
        <v>12</v>
      </c>
      <c r="R64" s="292">
        <v>200</v>
      </c>
      <c r="S64" s="292">
        <v>200</v>
      </c>
      <c r="T64" s="292">
        <v>200</v>
      </c>
      <c r="U64" s="292">
        <v>200</v>
      </c>
      <c r="V64" s="292">
        <v>200</v>
      </c>
      <c r="W64" s="292">
        <v>200</v>
      </c>
      <c r="X64" s="292">
        <v>200</v>
      </c>
      <c r="Y64" s="292">
        <v>200</v>
      </c>
      <c r="Z64" s="292">
        <v>200</v>
      </c>
      <c r="AA64" s="292">
        <v>200</v>
      </c>
      <c r="AB64" s="292">
        <v>200</v>
      </c>
      <c r="AC64" s="292">
        <v>200</v>
      </c>
      <c r="AD64" s="292">
        <v>200</v>
      </c>
      <c r="AE64" s="407">
        <f>AE63</f>
        <v>0</v>
      </c>
      <c r="AF64" s="407">
        <f t="shared" ref="AF64" si="91">AF63</f>
        <v>0.01</v>
      </c>
      <c r="AG64" s="407">
        <f t="shared" ref="AG64" si="92">AG63</f>
        <v>0.05</v>
      </c>
      <c r="AH64" s="407">
        <f t="shared" ref="AH64" si="93">AH63</f>
        <v>0.94</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v>0.47058280250771872</v>
      </c>
      <c r="AI70" s="406">
        <v>0.52941719749228133</v>
      </c>
      <c r="AJ70" s="406"/>
      <c r="AK70" s="406"/>
      <c r="AL70" s="411"/>
      <c r="AM70" s="411"/>
      <c r="AN70" s="411"/>
      <c r="AO70" s="411"/>
      <c r="AP70" s="411"/>
      <c r="AQ70" s="411"/>
      <c r="AR70" s="411"/>
      <c r="AS70" s="293">
        <f>SUM(AE70:AR70)</f>
        <v>1</v>
      </c>
    </row>
    <row r="71" spans="1:45" outlineLevel="1">
      <c r="B71" s="291" t="s">
        <v>266</v>
      </c>
      <c r="C71" s="288" t="s">
        <v>163</v>
      </c>
      <c r="D71" s="292">
        <v>2462181</v>
      </c>
      <c r="E71" s="292">
        <v>2462181</v>
      </c>
      <c r="F71" s="292">
        <v>515382</v>
      </c>
      <c r="G71" s="292">
        <v>515382</v>
      </c>
      <c r="H71" s="292">
        <v>515382</v>
      </c>
      <c r="I71" s="292">
        <v>515382</v>
      </c>
      <c r="J71" s="292">
        <v>515382</v>
      </c>
      <c r="K71" s="292">
        <v>515382</v>
      </c>
      <c r="L71" s="292">
        <v>515382</v>
      </c>
      <c r="M71" s="292">
        <v>515382</v>
      </c>
      <c r="N71" s="292">
        <v>515382</v>
      </c>
      <c r="O71" s="292">
        <v>515382</v>
      </c>
      <c r="P71" s="292">
        <v>515382</v>
      </c>
      <c r="Q71" s="292">
        <f>Q70</f>
        <v>12</v>
      </c>
      <c r="R71" s="292">
        <v>272</v>
      </c>
      <c r="S71" s="292">
        <v>272</v>
      </c>
      <c r="T71" s="292">
        <v>61</v>
      </c>
      <c r="U71" s="292">
        <v>61</v>
      </c>
      <c r="V71" s="292">
        <v>61</v>
      </c>
      <c r="W71" s="292">
        <v>61</v>
      </c>
      <c r="X71" s="292">
        <v>61</v>
      </c>
      <c r="Y71" s="292">
        <v>61</v>
      </c>
      <c r="Z71" s="292">
        <v>61</v>
      </c>
      <c r="AA71" s="292">
        <v>61</v>
      </c>
      <c r="AB71" s="292">
        <v>61</v>
      </c>
      <c r="AC71" s="292">
        <v>61</v>
      </c>
      <c r="AD71" s="292">
        <v>61</v>
      </c>
      <c r="AE71" s="407">
        <f>AE70</f>
        <v>0</v>
      </c>
      <c r="AF71" s="407">
        <f t="shared" ref="AF71" si="117">AF70</f>
        <v>0</v>
      </c>
      <c r="AG71" s="407">
        <f t="shared" ref="AG71" si="118">AG70</f>
        <v>0</v>
      </c>
      <c r="AH71" s="407">
        <f t="shared" ref="AH71" si="119">AH70</f>
        <v>0.47058280250771872</v>
      </c>
      <c r="AI71" s="407">
        <f t="shared" ref="AI71" si="120">AI70</f>
        <v>0.52941719749228133</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outlineLevel="1">
      <c r="A76" s="511">
        <v>13</v>
      </c>
      <c r="B76" s="509" t="s">
        <v>106</v>
      </c>
      <c r="C76" s="288" t="s">
        <v>25</v>
      </c>
      <c r="D76" s="292">
        <v>4040545</v>
      </c>
      <c r="E76" s="292">
        <v>3202504</v>
      </c>
      <c r="F76" s="292">
        <v>3202504</v>
      </c>
      <c r="G76" s="292">
        <v>3202504</v>
      </c>
      <c r="H76" s="292">
        <v>3095771</v>
      </c>
      <c r="I76" s="292">
        <v>3095771</v>
      </c>
      <c r="J76" s="292">
        <v>3013834</v>
      </c>
      <c r="K76" s="292">
        <v>2972509</v>
      </c>
      <c r="L76" s="292">
        <v>2972509</v>
      </c>
      <c r="M76" s="292">
        <v>1392934</v>
      </c>
      <c r="N76" s="292">
        <v>1330725</v>
      </c>
      <c r="O76" s="292">
        <v>475013</v>
      </c>
      <c r="P76" s="292">
        <v>58425</v>
      </c>
      <c r="Q76" s="292">
        <v>12</v>
      </c>
      <c r="R76" s="292">
        <v>1232</v>
      </c>
      <c r="S76" s="292">
        <v>1146</v>
      </c>
      <c r="T76" s="292">
        <v>1146</v>
      </c>
      <c r="U76" s="292">
        <v>1146</v>
      </c>
      <c r="V76" s="292">
        <v>1127</v>
      </c>
      <c r="W76" s="292">
        <v>1127</v>
      </c>
      <c r="X76" s="292">
        <v>1107</v>
      </c>
      <c r="Y76" s="292">
        <v>1089</v>
      </c>
      <c r="Z76" s="292">
        <v>1089</v>
      </c>
      <c r="AA76" s="292">
        <v>342</v>
      </c>
      <c r="AB76" s="292">
        <v>324</v>
      </c>
      <c r="AC76" s="292">
        <v>35</v>
      </c>
      <c r="AD76" s="292">
        <v>23</v>
      </c>
      <c r="AE76" s="406"/>
      <c r="AF76" s="406"/>
      <c r="AG76" s="406"/>
      <c r="AH76" s="406">
        <v>0.5</v>
      </c>
      <c r="AI76" s="406">
        <v>0.5</v>
      </c>
      <c r="AJ76" s="406"/>
      <c r="AK76" s="406"/>
      <c r="AL76" s="411"/>
      <c r="AM76" s="411"/>
      <c r="AN76" s="411"/>
      <c r="AO76" s="411"/>
      <c r="AP76" s="411"/>
      <c r="AQ76" s="411"/>
      <c r="AR76" s="411"/>
      <c r="AS76" s="293">
        <f>SUM(AE76:AR76)</f>
        <v>1</v>
      </c>
    </row>
    <row r="77" spans="1:45"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0.5</v>
      </c>
      <c r="AI77" s="407">
        <f t="shared" si="143"/>
        <v>0.5</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outlineLevel="1">
      <c r="A80" s="511">
        <v>14</v>
      </c>
      <c r="B80" s="312" t="s">
        <v>108</v>
      </c>
      <c r="C80" s="288" t="s">
        <v>25</v>
      </c>
      <c r="D80" s="292">
        <v>343883</v>
      </c>
      <c r="E80" s="292">
        <v>274624</v>
      </c>
      <c r="F80" s="292">
        <v>264686</v>
      </c>
      <c r="G80" s="292">
        <v>254747</v>
      </c>
      <c r="H80" s="292">
        <v>253557</v>
      </c>
      <c r="I80" s="292">
        <v>253557</v>
      </c>
      <c r="J80" s="292">
        <v>249106</v>
      </c>
      <c r="K80" s="292">
        <v>248306</v>
      </c>
      <c r="L80" s="292">
        <v>141134</v>
      </c>
      <c r="M80" s="292">
        <v>140918</v>
      </c>
      <c r="N80" s="292">
        <v>139103</v>
      </c>
      <c r="O80" s="292">
        <v>139103</v>
      </c>
      <c r="P80" s="292">
        <v>136443</v>
      </c>
      <c r="Q80" s="292">
        <v>12</v>
      </c>
      <c r="R80" s="292">
        <v>30</v>
      </c>
      <c r="S80" s="292">
        <v>26</v>
      </c>
      <c r="T80" s="292">
        <v>26</v>
      </c>
      <c r="U80" s="292">
        <v>25</v>
      </c>
      <c r="V80" s="292">
        <v>25</v>
      </c>
      <c r="W80" s="292">
        <v>25</v>
      </c>
      <c r="X80" s="292">
        <v>25</v>
      </c>
      <c r="Y80" s="292">
        <v>25</v>
      </c>
      <c r="Z80" s="292">
        <v>19</v>
      </c>
      <c r="AA80" s="292">
        <v>19</v>
      </c>
      <c r="AB80" s="292">
        <v>19</v>
      </c>
      <c r="AC80" s="292">
        <v>19</v>
      </c>
      <c r="AD80" s="292">
        <v>18</v>
      </c>
      <c r="AE80" s="406">
        <v>1</v>
      </c>
      <c r="AF80" s="406"/>
      <c r="AG80" s="406"/>
      <c r="AH80" s="406"/>
      <c r="AI80" s="406"/>
      <c r="AJ80" s="406"/>
      <c r="AK80" s="406"/>
      <c r="AL80" s="406"/>
      <c r="AM80" s="406"/>
      <c r="AN80" s="406"/>
      <c r="AO80" s="406"/>
      <c r="AP80" s="406"/>
      <c r="AQ80" s="406"/>
      <c r="AR80" s="406"/>
      <c r="AS80" s="293">
        <f>SUM(AE80:AR80)</f>
        <v>1</v>
      </c>
    </row>
    <row r="81" spans="1:46"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outlineLevel="1">
      <c r="A83" s="512"/>
      <c r="B83" s="285" t="s">
        <v>487</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outlineLevel="1">
      <c r="A84" s="511">
        <v>15</v>
      </c>
      <c r="B84" s="291" t="s">
        <v>492</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outlineLevel="1">
      <c r="A87" s="511">
        <v>16</v>
      </c>
      <c r="B87" s="321" t="s">
        <v>488</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outlineLevel="1">
      <c r="B90" s="508" t="s">
        <v>493</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outlineLevel="1">
      <c r="A94" s="511">
        <v>18</v>
      </c>
      <c r="B94" s="509" t="s">
        <v>109</v>
      </c>
      <c r="C94" s="288" t="s">
        <v>25</v>
      </c>
      <c r="D94" s="292">
        <v>183513</v>
      </c>
      <c r="E94" s="292">
        <v>183513</v>
      </c>
      <c r="F94" s="292">
        <v>183513</v>
      </c>
      <c r="G94" s="292">
        <v>183513</v>
      </c>
      <c r="H94" s="292">
        <v>183513</v>
      </c>
      <c r="I94" s="292">
        <v>183513</v>
      </c>
      <c r="J94" s="292">
        <v>183513</v>
      </c>
      <c r="K94" s="292">
        <v>183513</v>
      </c>
      <c r="L94" s="292">
        <v>183513</v>
      </c>
      <c r="M94" s="292">
        <v>183513</v>
      </c>
      <c r="N94" s="292">
        <v>0</v>
      </c>
      <c r="O94" s="292">
        <v>0</v>
      </c>
      <c r="P94" s="292">
        <v>0</v>
      </c>
      <c r="Q94" s="292">
        <v>12</v>
      </c>
      <c r="R94" s="292">
        <v>14</v>
      </c>
      <c r="S94" s="292">
        <v>14</v>
      </c>
      <c r="T94" s="292">
        <v>14</v>
      </c>
      <c r="U94" s="292">
        <v>14</v>
      </c>
      <c r="V94" s="292">
        <v>14</v>
      </c>
      <c r="W94" s="292">
        <v>14</v>
      </c>
      <c r="X94" s="292">
        <v>14</v>
      </c>
      <c r="Y94" s="292">
        <v>14</v>
      </c>
      <c r="Z94" s="292">
        <v>14</v>
      </c>
      <c r="AA94" s="292">
        <v>14</v>
      </c>
      <c r="AB94" s="292">
        <v>0</v>
      </c>
      <c r="AC94" s="292">
        <v>0</v>
      </c>
      <c r="AD94" s="292">
        <v>0</v>
      </c>
      <c r="AE94" s="422"/>
      <c r="AF94" s="406"/>
      <c r="AG94" s="406"/>
      <c r="AH94" s="406">
        <v>1</v>
      </c>
      <c r="AI94" s="406"/>
      <c r="AJ94" s="406"/>
      <c r="AK94" s="406"/>
      <c r="AL94" s="411"/>
      <c r="AM94" s="411"/>
      <c r="AN94" s="411"/>
      <c r="AO94" s="411"/>
      <c r="AP94" s="411"/>
      <c r="AQ94" s="411"/>
      <c r="AR94" s="411"/>
      <c r="AS94" s="293">
        <f>SUM(AE94:AR94)</f>
        <v>1</v>
      </c>
    </row>
    <row r="95" spans="1:46"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1</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outlineLevel="1">
      <c r="A97" s="511">
        <v>19</v>
      </c>
      <c r="B97" s="509" t="s">
        <v>111</v>
      </c>
      <c r="C97" s="288" t="s">
        <v>25</v>
      </c>
      <c r="D97" s="292">
        <v>6899972</v>
      </c>
      <c r="E97" s="292"/>
      <c r="F97" s="292"/>
      <c r="G97" s="292"/>
      <c r="H97" s="292"/>
      <c r="I97" s="292"/>
      <c r="J97" s="292"/>
      <c r="K97" s="292"/>
      <c r="L97" s="292"/>
      <c r="M97" s="292"/>
      <c r="N97" s="292"/>
      <c r="O97" s="292"/>
      <c r="P97" s="292"/>
      <c r="Q97" s="292">
        <v>12</v>
      </c>
      <c r="R97" s="292">
        <v>499</v>
      </c>
      <c r="S97" s="292"/>
      <c r="T97" s="292"/>
      <c r="U97" s="292"/>
      <c r="V97" s="292"/>
      <c r="W97" s="292"/>
      <c r="X97" s="292"/>
      <c r="Y97" s="292"/>
      <c r="Z97" s="292"/>
      <c r="AA97" s="292"/>
      <c r="AB97" s="292"/>
      <c r="AC97" s="292"/>
      <c r="AD97" s="292"/>
      <c r="AE97" s="422"/>
      <c r="AF97" s="406"/>
      <c r="AG97" s="406">
        <v>0.5</v>
      </c>
      <c r="AH97" s="406">
        <v>0.5</v>
      </c>
      <c r="AI97" s="406"/>
      <c r="AJ97" s="406"/>
      <c r="AK97" s="406"/>
      <c r="AL97" s="411"/>
      <c r="AM97" s="411"/>
      <c r="AN97" s="411"/>
      <c r="AO97" s="411"/>
      <c r="AP97" s="411"/>
      <c r="AQ97" s="411"/>
      <c r="AR97" s="411"/>
      <c r="AS97" s="293">
        <f>SUM(AE97:AR97)</f>
        <v>1</v>
      </c>
    </row>
    <row r="98" spans="1:45"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0.5</v>
      </c>
      <c r="AH98" s="407">
        <f t="shared" si="174"/>
        <v>0.5</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outlineLevel="1">
      <c r="B103" s="507" t="s">
        <v>500</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outlineLevel="1">
      <c r="B104" s="285" t="s">
        <v>496</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outlineLevel="1">
      <c r="B117" s="285" t="s">
        <v>497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06">
        <v>0</v>
      </c>
      <c r="AF118" s="406">
        <v>0.16</v>
      </c>
      <c r="AG118" s="406">
        <v>0.71</v>
      </c>
      <c r="AH118" s="406">
        <v>0.1</v>
      </c>
      <c r="AI118" s="406">
        <v>0.02</v>
      </c>
      <c r="AJ118" s="406">
        <v>0</v>
      </c>
      <c r="AK118" s="406">
        <v>0</v>
      </c>
      <c r="AL118" s="411"/>
      <c r="AM118" s="411"/>
      <c r="AN118" s="411"/>
      <c r="AO118" s="411"/>
      <c r="AP118" s="411"/>
      <c r="AQ118" s="411"/>
      <c r="AR118" s="411"/>
      <c r="AS118" s="293">
        <f>SUM(AE118:AR118)</f>
        <v>0.99</v>
      </c>
    </row>
    <row r="119" spans="1:45" outlineLevel="1">
      <c r="B119" s="291" t="s">
        <v>266</v>
      </c>
      <c r="C119" s="288" t="s">
        <v>163</v>
      </c>
      <c r="D119" s="292">
        <v>77834</v>
      </c>
      <c r="E119" s="292">
        <v>77834</v>
      </c>
      <c r="F119" s="292">
        <v>77834</v>
      </c>
      <c r="G119" s="292">
        <v>77834</v>
      </c>
      <c r="H119" s="292">
        <v>77834</v>
      </c>
      <c r="I119" s="292">
        <v>77834</v>
      </c>
      <c r="J119" s="292">
        <v>77834</v>
      </c>
      <c r="K119" s="292">
        <v>77834</v>
      </c>
      <c r="L119" s="292">
        <v>77834</v>
      </c>
      <c r="M119" s="292">
        <v>77834</v>
      </c>
      <c r="N119" s="292">
        <v>77834</v>
      </c>
      <c r="O119" s="292">
        <v>77834</v>
      </c>
      <c r="P119" s="292">
        <v>77834</v>
      </c>
      <c r="Q119" s="292">
        <f>Q118</f>
        <v>12</v>
      </c>
      <c r="R119" s="292">
        <v>17</v>
      </c>
      <c r="S119" s="292">
        <v>17</v>
      </c>
      <c r="T119" s="292">
        <v>17</v>
      </c>
      <c r="U119" s="292">
        <v>17</v>
      </c>
      <c r="V119" s="292">
        <v>17</v>
      </c>
      <c r="W119" s="292">
        <v>17</v>
      </c>
      <c r="X119" s="292">
        <v>17</v>
      </c>
      <c r="Y119" s="292">
        <v>17</v>
      </c>
      <c r="Z119" s="292">
        <v>17</v>
      </c>
      <c r="AA119" s="292">
        <v>17</v>
      </c>
      <c r="AB119" s="292">
        <v>17</v>
      </c>
      <c r="AC119" s="292">
        <v>17</v>
      </c>
      <c r="AD119" s="292">
        <v>17</v>
      </c>
      <c r="AE119" s="407">
        <f>AE118</f>
        <v>0</v>
      </c>
      <c r="AF119" s="407">
        <f t="shared" ref="AF119" si="228">AF118</f>
        <v>0.16</v>
      </c>
      <c r="AG119" s="407">
        <f t="shared" ref="AG119" si="229">AG118</f>
        <v>0.71</v>
      </c>
      <c r="AH119" s="407">
        <f t="shared" ref="AH119" si="230">AH118</f>
        <v>0.1</v>
      </c>
      <c r="AI119" s="407">
        <f t="shared" ref="AI119" si="231">AI118</f>
        <v>0.02</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06">
        <v>0</v>
      </c>
      <c r="AF121" s="406">
        <v>0.13548826896561653</v>
      </c>
      <c r="AG121" s="406">
        <v>0.4913451488412221</v>
      </c>
      <c r="AH121" s="406">
        <v>0.3184506499388049</v>
      </c>
      <c r="AI121" s="406">
        <v>5.4715932254356552E-2</v>
      </c>
      <c r="AJ121" s="406">
        <v>0</v>
      </c>
      <c r="AK121" s="406">
        <v>0</v>
      </c>
      <c r="AL121" s="411"/>
      <c r="AM121" s="411"/>
      <c r="AN121" s="411"/>
      <c r="AO121" s="411"/>
      <c r="AP121" s="411"/>
      <c r="AQ121" s="411"/>
      <c r="AR121" s="411"/>
      <c r="AS121" s="293">
        <f>SUM(AE121:AR121)</f>
        <v>1</v>
      </c>
    </row>
    <row r="122" spans="1:45" outlineLevel="1">
      <c r="B122" s="291" t="s">
        <v>266</v>
      </c>
      <c r="C122" s="288" t="s">
        <v>163</v>
      </c>
      <c r="D122" s="292">
        <v>210218</v>
      </c>
      <c r="E122" s="292">
        <v>698322.47912983724</v>
      </c>
      <c r="F122" s="292">
        <v>716284.47630999179</v>
      </c>
      <c r="G122" s="292">
        <v>721394.09336702689</v>
      </c>
      <c r="H122" s="292">
        <v>210218</v>
      </c>
      <c r="I122" s="292">
        <v>210218</v>
      </c>
      <c r="J122" s="292">
        <v>192248</v>
      </c>
      <c r="K122" s="292">
        <v>192248</v>
      </c>
      <c r="L122" s="292">
        <v>192248</v>
      </c>
      <c r="M122" s="292">
        <v>135499</v>
      </c>
      <c r="N122" s="292">
        <v>0</v>
      </c>
      <c r="O122" s="292">
        <v>0</v>
      </c>
      <c r="P122" s="292">
        <v>0</v>
      </c>
      <c r="Q122" s="292">
        <f>Q121</f>
        <v>12</v>
      </c>
      <c r="R122" s="292">
        <v>45</v>
      </c>
      <c r="S122" s="292">
        <v>113.4212620189969</v>
      </c>
      <c r="T122" s="292">
        <v>119.06478675343156</v>
      </c>
      <c r="U122" s="292">
        <v>120.6165841649585</v>
      </c>
      <c r="V122" s="292">
        <v>45</v>
      </c>
      <c r="W122" s="292">
        <v>45</v>
      </c>
      <c r="X122" s="292">
        <v>41</v>
      </c>
      <c r="Y122" s="292">
        <v>41</v>
      </c>
      <c r="Z122" s="292">
        <v>41</v>
      </c>
      <c r="AA122" s="292">
        <v>29</v>
      </c>
      <c r="AB122" s="292">
        <v>0</v>
      </c>
      <c r="AC122" s="292">
        <v>0</v>
      </c>
      <c r="AD122" s="292">
        <v>0</v>
      </c>
      <c r="AE122" s="407">
        <f>AE121</f>
        <v>0</v>
      </c>
      <c r="AF122" s="407">
        <f t="shared" ref="AF122" si="241">AF121</f>
        <v>0.13548826896561653</v>
      </c>
      <c r="AG122" s="407">
        <f t="shared" ref="AG122" si="242">AG121</f>
        <v>0.4913451488412221</v>
      </c>
      <c r="AH122" s="407">
        <f t="shared" ref="AH122" si="243">AH121</f>
        <v>0.3184506499388049</v>
      </c>
      <c r="AI122" s="407">
        <f t="shared" ref="AI122" si="244">AI121</f>
        <v>5.4715932254356552E-2</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06">
        <v>0</v>
      </c>
      <c r="AF139" s="406">
        <v>0.13548826896561653</v>
      </c>
      <c r="AG139" s="406">
        <v>0.4913451488412221</v>
      </c>
      <c r="AH139" s="406">
        <v>0.3184506499388049</v>
      </c>
      <c r="AI139" s="406">
        <v>5.4715932254356552E-2</v>
      </c>
      <c r="AJ139" s="406">
        <v>0</v>
      </c>
      <c r="AK139" s="406">
        <v>0</v>
      </c>
      <c r="AL139" s="411"/>
      <c r="AM139" s="411"/>
      <c r="AN139" s="411"/>
      <c r="AO139" s="411"/>
      <c r="AP139" s="411"/>
      <c r="AQ139" s="411"/>
      <c r="AR139" s="411"/>
      <c r="AS139" s="293">
        <f>SUM(AE139:AR139)</f>
        <v>1</v>
      </c>
    </row>
    <row r="140" spans="1:45" outlineLevel="1">
      <c r="B140" s="291" t="s">
        <v>266</v>
      </c>
      <c r="C140" s="288" t="s">
        <v>163</v>
      </c>
      <c r="D140" s="292">
        <v>1731152</v>
      </c>
      <c r="E140" s="292">
        <v>2992628.5267139552</v>
      </c>
      <c r="F140" s="292">
        <v>3172087.0796358646</v>
      </c>
      <c r="G140" s="292">
        <v>3215448.2490038485</v>
      </c>
      <c r="H140" s="292">
        <v>1567230</v>
      </c>
      <c r="I140" s="292">
        <v>1567230</v>
      </c>
      <c r="J140" s="292">
        <v>1567230</v>
      </c>
      <c r="K140" s="292">
        <v>1567230</v>
      </c>
      <c r="L140" s="292">
        <v>1504817</v>
      </c>
      <c r="M140" s="292">
        <v>1504817</v>
      </c>
      <c r="N140" s="292">
        <v>1504817</v>
      </c>
      <c r="O140" s="292">
        <v>1504817</v>
      </c>
      <c r="P140" s="292">
        <v>127333</v>
      </c>
      <c r="Q140" s="292">
        <f>Q139</f>
        <v>12</v>
      </c>
      <c r="R140" s="292">
        <v>341</v>
      </c>
      <c r="S140" s="292">
        <v>547.12362112770006</v>
      </c>
      <c r="T140" s="292">
        <v>590.49209085890766</v>
      </c>
      <c r="U140" s="292">
        <v>601.4314588104628</v>
      </c>
      <c r="V140" s="292">
        <v>296</v>
      </c>
      <c r="W140" s="292">
        <v>296</v>
      </c>
      <c r="X140" s="292">
        <v>296</v>
      </c>
      <c r="Y140" s="292">
        <v>296</v>
      </c>
      <c r="Z140" s="292">
        <v>286</v>
      </c>
      <c r="AA140" s="292">
        <v>286</v>
      </c>
      <c r="AB140" s="292">
        <v>286</v>
      </c>
      <c r="AC140" s="292">
        <v>286</v>
      </c>
      <c r="AD140" s="292">
        <v>48</v>
      </c>
      <c r="AE140" s="407">
        <f>AE139</f>
        <v>0</v>
      </c>
      <c r="AF140" s="407">
        <f t="shared" ref="AF140" si="319">AF139</f>
        <v>0.13548826896561653</v>
      </c>
      <c r="AG140" s="407">
        <f t="shared" ref="AG140" si="320">AG139</f>
        <v>0.4913451488412221</v>
      </c>
      <c r="AH140" s="407">
        <f t="shared" ref="AH140" si="321">AH139</f>
        <v>0.3184506499388049</v>
      </c>
      <c r="AI140" s="407">
        <f t="shared" ref="AI140" si="322">AI139</f>
        <v>5.4715932254356552E-2</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outlineLevel="1">
      <c r="B142" s="285" t="s">
        <v>498</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outlineLevel="1">
      <c r="B152" s="285" t="s">
        <v>499</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 r="B195" s="324" t="s">
        <v>270</v>
      </c>
      <c r="C195" s="326"/>
      <c r="D195" s="326">
        <f>SUM(D38:D193)</f>
        <v>87408832</v>
      </c>
      <c r="E195" s="326"/>
      <c r="F195" s="326"/>
      <c r="G195" s="326"/>
      <c r="H195" s="326"/>
      <c r="I195" s="326"/>
      <c r="J195" s="326"/>
      <c r="K195" s="326"/>
      <c r="L195" s="326"/>
      <c r="M195" s="326"/>
      <c r="N195" s="326"/>
      <c r="O195" s="326"/>
      <c r="P195" s="326"/>
      <c r="Q195" s="326"/>
      <c r="R195" s="326">
        <f>SUM(R38:R193)</f>
        <v>14927</v>
      </c>
      <c r="S195" s="326"/>
      <c r="T195" s="326"/>
      <c r="U195" s="326"/>
      <c r="V195" s="326"/>
      <c r="W195" s="326"/>
      <c r="X195" s="326"/>
      <c r="Y195" s="326"/>
      <c r="Z195" s="326"/>
      <c r="AA195" s="326"/>
      <c r="AB195" s="326"/>
      <c r="AC195" s="326"/>
      <c r="AD195" s="326"/>
      <c r="AE195" s="326">
        <f>IF(AE36="kWh",SUMPRODUCT(D38:D193,AE38:AE193))</f>
        <v>9493264</v>
      </c>
      <c r="AF195" s="326">
        <f>IF(AF36="kWh",SUMPRODUCT(D38:D193,AF38:AF193))</f>
        <v>11880402.960721781</v>
      </c>
      <c r="AG195" s="326">
        <f>IF(AG36="kw",SUMPRODUCT(Q38:Q193,R38:R193,AG38:AG193),SUMPRODUCT(D38:D193,AG38:AG193))</f>
        <v>73676.990729432524</v>
      </c>
      <c r="AH195" s="326">
        <f>IF(AH36="kw",SUMPRODUCT(Q38:Q193,R38:R193,AH38:AH193),SUMPRODUCT(D38:D193,AH38:AH193))</f>
        <v>49806.725677901741</v>
      </c>
      <c r="AI195" s="326">
        <f>IF(AI36="kw",SUMPRODUCT(Q38:Q193,R38:R193,AI38:AI193),SUMPRODUCT(D38:D193,AI38:AI193))</f>
        <v>14251.581930816985</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3">
        <f>HLOOKUP(AE$35,'3.  Distribution Rates'!$C$122:$P$135,7,FALSE)</f>
        <v>0</v>
      </c>
      <c r="AF198" s="823">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9333037</v>
      </c>
      <c r="AF208" s="288">
        <f>SUMPRODUCT($E$38:$E$193,AF38:AF193)</f>
        <v>11372850.583355665</v>
      </c>
      <c r="AG208" s="288">
        <f>IF(AG36="kw",SUMPRODUCT($Q$38:$Q$193,$S$38:$S$193,AG38:AG193),SUMPRODUCT($E$38:$E$193,AG38:AG193))</f>
        <v>73125.212329834598</v>
      </c>
      <c r="AH208" s="288">
        <f t="shared" ref="AH208:AR208" si="558">IF(AH36="kw",SUMPRODUCT($Q$38:$Q$193,$S$38:$S$193,AH38:AH193),SUMPRODUCT($E$38:$E$193,AH38:AH193))</f>
        <v>47800.199728143481</v>
      </c>
      <c r="AI208" s="288">
        <f t="shared" si="558"/>
        <v>13986.834133500228</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9323099</v>
      </c>
      <c r="AF209" s="288">
        <f>SUMPRODUCT($F$38:$F$193,AF38:AF193)</f>
        <v>10891328.772715487</v>
      </c>
      <c r="AG209" s="288">
        <f>IF(AG36="kw",SUMPRODUCT($Q$38:$Q$193,$T$38:$T$193,AG38:AG193),SUMPRODUCT($F$38:$F$193,AG38:AG193))</f>
        <v>73070.98269941195</v>
      </c>
      <c r="AH209" s="288">
        <f t="shared" ref="AH209:AR209" si="559">IF(AH36="kw",SUMPRODUCT($Q$38:$Q$193,$T$38:$T$193,AH38:AH193),SUMPRODUCT($F$38:$F$193,AH38:AH193))</f>
        <v>46606.620932027283</v>
      </c>
      <c r="AI209" s="288">
        <f t="shared" si="559"/>
        <v>12648.943452126514</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9313160</v>
      </c>
      <c r="AF210" s="288">
        <f>SUMPRODUCT($G$38:$G$193,AF38:AF193)</f>
        <v>10980963.035438301</v>
      </c>
      <c r="AG210" s="288">
        <f>IF(AG36="kw",SUMPRODUCT($Q$38:$Q$193,$U$38:$U$193,AG38:AG193),SUMPRODUCT($G$38:$G$193,AG38:AG193))</f>
        <v>73183.271508429345</v>
      </c>
      <c r="AH210" s="288">
        <f t="shared" ref="AH210:AR210" si="560">IF(AH36="kw",SUMPRODUCT($Q$38:$Q$193,$U$38:$U$193,AH38:AH193),SUMPRODUCT($G$38:$G$193,AH38:AH193))</f>
        <v>46675.672907781802</v>
      </c>
      <c r="AI210" s="288">
        <f t="shared" si="560"/>
        <v>12660.476000440882</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9288744</v>
      </c>
      <c r="AF211" s="288">
        <f>SUMPRODUCT($H$38:$H$193,AF38:AF193)</f>
        <v>10381252.012696398</v>
      </c>
      <c r="AG211" s="288">
        <f>IF(AG36="kw",SUMPRODUCT($Q$38:$Q$193,$V$38:$V$193,AG38:AG193),SUMPRODUCT($H$38:$H$193,AG38:AG193))</f>
        <v>70922.144349058275</v>
      </c>
      <c r="AH211" s="288">
        <f t="shared" ref="AH211:AR211" si="561">IF(AH36="kw",SUMPRODUCT($Q$38:$Q$193,$V$38:$V$193,AH38:AH193),SUMPRODUCT($H$38:$H$193,AH38:AH193))</f>
        <v>44621.486670985243</v>
      </c>
      <c r="AI211" s="288">
        <f t="shared" si="561"/>
        <v>12227.790983349178</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9251709</v>
      </c>
      <c r="AF212" s="288">
        <f>SUMPRODUCT($I$38:$I$193,AF38:AF193)</f>
        <v>10354354.0926964</v>
      </c>
      <c r="AG212" s="288">
        <f>IF(AG36="kw",SUMPRODUCT($Q$38:$Q$193,$W$38:$W$193,AG38:AG193),SUMPRODUCT($I$38:$I$193,AG38:AG193))</f>
        <v>70504.544349058269</v>
      </c>
      <c r="AH212" s="288">
        <f t="shared" ref="AH212:AR212" si="562">IF(AH36="kw",SUMPRODUCT($Q$38:$Q$193,$W$38:$W$193,AH38:AH193),SUMPRODUCT($I$38:$I$193,AH38:AH193))</f>
        <v>44391.086670985242</v>
      </c>
      <c r="AI212" s="288">
        <f t="shared" si="562"/>
        <v>12191.790983349178</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836</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9247258</v>
      </c>
      <c r="AF213" s="288">
        <f>SUMPRODUCT($J$38:$J$193,AF38:AF193)</f>
        <v>10033999.388503088</v>
      </c>
      <c r="AG213" s="288">
        <f>IF(AG36="kw",SUMPRODUCT($Q$38:$Q$193,$X$38:$X$193,AG38:AG193),SUMPRODUCT($J$38:$J$193,AG38:AG193))</f>
        <v>67989.279781913894</v>
      </c>
      <c r="AH213" s="288">
        <f t="shared" ref="AH213:AR213" si="563">IF(AH36="kw",SUMPRODUCT($Q$38:$Q$193,$X$38:$X$193,AH38:AH193),SUMPRODUCT($J$38:$J$193,AH38:AH193))</f>
        <v>42881.08103978818</v>
      </c>
      <c r="AI213" s="288">
        <f t="shared" si="563"/>
        <v>11854.364618600968</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841</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9243785</v>
      </c>
      <c r="AF214" s="288">
        <f>SUMPRODUCT($K$35:$K$193,AF35:AF193)</f>
        <v>10033999.388503088</v>
      </c>
      <c r="AG214" s="288">
        <f>IF(AG36="kw",SUMPRODUCT($Q$38:$Q$193,$Y$38:$Y$193,AG38:AG193),SUMPRODUCT($K$38:$K$193,AG38:AG193))</f>
        <v>67989.279781913894</v>
      </c>
      <c r="AH214" s="288">
        <f t="shared" ref="AH214:AR214" si="564">IF(AH36="kw",SUMPRODUCT($Q$38:$Q$193,$Y$38:$Y$193,AH38:AH193),SUMPRODUCT($K$38:$K$193,AH38:AH193))</f>
        <v>42773.08103978818</v>
      </c>
      <c r="AI214" s="288">
        <f t="shared" si="564"/>
        <v>11746.364618600968</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842</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9136613</v>
      </c>
      <c r="AF215" s="288">
        <f>SUMPRODUCT($L$38:$L$193,AF38:AF193)</f>
        <v>9851346.3691721354</v>
      </c>
      <c r="AG215" s="288">
        <f>IF(AG36="kw",SUMPRODUCT($Q$38:$Q$193,$Z$38:$Z$193,AG38:AG193),SUMPRODUCT($L$38:$L$193,AG38:AG193))</f>
        <v>65807.518364052958</v>
      </c>
      <c r="AH215" s="288">
        <f t="shared" ref="AH215:AR215" si="565">IF(AH36="kw",SUMPRODUCT($Q$38:$Q$193,$Z$38:$Z$193,AH38:AH193),SUMPRODUCT($L$38:$L$193,AH38:AH193))</f>
        <v>41563.666961795527</v>
      </c>
      <c r="AI215" s="288">
        <f t="shared" si="565"/>
        <v>11556.798706730444</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843</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9136397</v>
      </c>
      <c r="AF216" s="288">
        <f>SUMPRODUCT($M$38:$M$193,AF38:AF193)</f>
        <v>8748195.3453966044</v>
      </c>
      <c r="AG216" s="288">
        <f>IF(AG36="kw",SUMPRODUCT($Q$38:$Q$193,$AA$38:$AA$193,AG38:AG193),SUMPRODUCT($M$38:$M$193,AG38:AG193))</f>
        <v>57384.764662619818</v>
      </c>
      <c r="AH216" s="288">
        <f t="shared" ref="AH216:AR216" si="566">IF(AH36="kw",SUMPRODUCT($Q$38:$Q$193,$AA$38:$AA$193,AH38:AH193),SUMPRODUCT($M$38:$M$193,AH38:AH193))</f>
        <v>32427.81006820434</v>
      </c>
      <c r="AI216" s="288">
        <f t="shared" si="566"/>
        <v>6346.9196124858181</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844</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8667401</v>
      </c>
      <c r="AF217" s="288">
        <f>SUMPRODUCT($N$38:$N$193,AF38:AF193)</f>
        <v>5982873.0204400327</v>
      </c>
      <c r="AG217" s="288">
        <f>IF(AG36="kw",SUMPRODUCT($Q$38:$Q$193,$AB$38:$AB$193,AG38:AG193),SUMPRODUCT($N$38:$N$193,AG38:AG193))</f>
        <v>36897.536550823075</v>
      </c>
      <c r="AH217" s="288">
        <f t="shared" ref="AH217:AR217" si="567">IF(AH36="kw",SUMPRODUCT($Q$38:$Q$193,$AB$38:$AB$193,AH38:AH193),SUMPRODUCT($N$38:$N$193,AH38:AH193))</f>
        <v>20832.02924202563</v>
      </c>
      <c r="AI217" s="288">
        <f t="shared" si="567"/>
        <v>4468.478468061302</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845</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8487716</v>
      </c>
      <c r="AF218" s="288">
        <f>SUMPRODUCT($O$38:$O$193,AF38:AF193)</f>
        <v>4686356.8004400339</v>
      </c>
      <c r="AG218" s="288">
        <f>IF(AG36="kw",SUMPRODUCT($Q$38:$Q$193,$AC$38:$AC$193,AG38:AG193),SUMPRODUCT($O$38:$O$193,AG38:AG193))</f>
        <v>35672.576550823069</v>
      </c>
      <c r="AH218" s="288">
        <f t="shared" ref="AH218:AR218" si="568">IF(AH36="kw",SUMPRODUCT($Q$38:$Q$193,$AC$38:$AC$193,AH38:AH193),SUMPRODUCT($O$38:$O$193,AH38:AH193))</f>
        <v>18422.189242025634</v>
      </c>
      <c r="AI218" s="288">
        <f t="shared" si="568"/>
        <v>2628.8784680613016</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846</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8485056</v>
      </c>
      <c r="AF219" s="323">
        <f>SUMPRODUCT($P$38:$P$193,AF38:AF193)</f>
        <v>2795414.2977521983</v>
      </c>
      <c r="AG219" s="323">
        <f>IF(AG36="kw",SUMPRODUCT($Q$38:$Q$193,$AD$38:$AD$193,AG38:AG193),SUMPRODUCT($P$38:$P$193,AG38:AG193))</f>
        <v>27942.654805732542</v>
      </c>
      <c r="AH219" s="323">
        <f t="shared" ref="AH219:AR219" si="569">IF(AH36="kw",SUMPRODUCT($Q$38:$Q$193,$AD$38:$AD$193,AH38:AH193),SUMPRODUCT($P$38:$P$193,AH38:AH193))</f>
        <v>13950.134185800402</v>
      </c>
      <c r="AI219" s="323">
        <f t="shared" si="569"/>
        <v>1855.2097655428593</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588</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523</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35" t="s">
        <v>211</v>
      </c>
      <c r="C224" s="937" t="s">
        <v>33</v>
      </c>
      <c r="D224" s="281" t="s">
        <v>421</v>
      </c>
      <c r="E224" s="946" t="s">
        <v>209</v>
      </c>
      <c r="F224" s="947"/>
      <c r="G224" s="947"/>
      <c r="H224" s="947"/>
      <c r="I224" s="947"/>
      <c r="J224" s="947"/>
      <c r="K224" s="947"/>
      <c r="L224" s="947"/>
      <c r="M224" s="947"/>
      <c r="N224" s="947"/>
      <c r="O224" s="947"/>
      <c r="P224" s="948"/>
      <c r="Q224" s="944" t="s">
        <v>213</v>
      </c>
      <c r="R224" s="281" t="s">
        <v>422</v>
      </c>
      <c r="S224" s="941" t="s">
        <v>212</v>
      </c>
      <c r="T224" s="942"/>
      <c r="U224" s="942"/>
      <c r="V224" s="942"/>
      <c r="W224" s="942"/>
      <c r="X224" s="942"/>
      <c r="Y224" s="942"/>
      <c r="Z224" s="942"/>
      <c r="AA224" s="942"/>
      <c r="AB224" s="942"/>
      <c r="AC224" s="942"/>
      <c r="AD224" s="949"/>
      <c r="AE224" s="941" t="s">
        <v>242</v>
      </c>
      <c r="AF224" s="942"/>
      <c r="AG224" s="942"/>
      <c r="AH224" s="942"/>
      <c r="AI224" s="942"/>
      <c r="AJ224" s="942"/>
      <c r="AK224" s="942"/>
      <c r="AL224" s="942"/>
      <c r="AM224" s="942"/>
      <c r="AN224" s="942"/>
      <c r="AO224" s="942"/>
      <c r="AP224" s="942"/>
      <c r="AQ224" s="942"/>
      <c r="AR224" s="942"/>
      <c r="AS224" s="943"/>
    </row>
    <row r="225" spans="1:45" ht="60.75" customHeight="1">
      <c r="B225" s="936"/>
      <c r="C225" s="938"/>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45"/>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50-499 kW</v>
      </c>
      <c r="AH225" s="282" t="str">
        <f>'1.  LRAMVA Summary'!$G$53</f>
        <v>GS 500-4999 kW</v>
      </c>
      <c r="AI225" s="282" t="str">
        <f>'1.  LRAMVA Summary'!$H$53</f>
        <v>Large Use</v>
      </c>
      <c r="AJ225" s="282" t="str">
        <f>'1.  LRAMVA Summary'!$I$53</f>
        <v>Street Lighting</v>
      </c>
      <c r="AK225" s="282" t="str">
        <f>'1.  LRAMVA Summary'!$J$53</f>
        <v>Unmetered Scattered Load</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501</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v>
      </c>
      <c r="AK226" s="288" t="str">
        <f>'1.  LRAMVA Summary'!$J$54</f>
        <v>kWh</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494</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6"/>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663</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495</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487</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492</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488</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493</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30" outlineLevel="1">
      <c r="A284" s="511">
        <v>18</v>
      </c>
      <c r="B284" s="509" t="s">
        <v>1017</v>
      </c>
      <c r="C284" s="288" t="s">
        <v>25</v>
      </c>
      <c r="D284" s="292">
        <v>2993</v>
      </c>
      <c r="E284" s="292">
        <v>2993</v>
      </c>
      <c r="F284" s="292">
        <v>2993</v>
      </c>
      <c r="G284" s="292">
        <v>2993</v>
      </c>
      <c r="H284" s="292">
        <v>2993</v>
      </c>
      <c r="I284" s="292">
        <v>2993</v>
      </c>
      <c r="J284" s="292">
        <v>2993</v>
      </c>
      <c r="K284" s="292">
        <v>2993</v>
      </c>
      <c r="L284" s="292">
        <v>2993</v>
      </c>
      <c r="M284" s="292">
        <v>2993</v>
      </c>
      <c r="N284" s="292">
        <v>2993</v>
      </c>
      <c r="O284" s="292">
        <v>2993</v>
      </c>
      <c r="P284" s="292">
        <v>2993</v>
      </c>
      <c r="Q284" s="292">
        <v>12</v>
      </c>
      <c r="R284" s="292"/>
      <c r="S284" s="292"/>
      <c r="T284" s="292"/>
      <c r="U284" s="292"/>
      <c r="V284" s="292"/>
      <c r="W284" s="292"/>
      <c r="X284" s="292"/>
      <c r="Y284" s="292"/>
      <c r="Z284" s="292"/>
      <c r="AA284" s="292"/>
      <c r="AB284" s="292"/>
      <c r="AC284" s="292"/>
      <c r="AD284" s="292"/>
      <c r="AE284" s="406">
        <v>1</v>
      </c>
      <c r="AF284" s="406"/>
      <c r="AG284" s="406"/>
      <c r="AH284" s="406"/>
      <c r="AI284" s="406"/>
      <c r="AJ284" s="406"/>
      <c r="AK284" s="406"/>
      <c r="AL284" s="411"/>
      <c r="AM284" s="411"/>
      <c r="AN284" s="411"/>
      <c r="AO284" s="411"/>
      <c r="AP284" s="411"/>
      <c r="AQ284" s="411"/>
      <c r="AR284" s="411"/>
      <c r="AS284" s="293">
        <f>SUM(AE284:AR284)</f>
        <v>1</v>
      </c>
    </row>
    <row r="285" spans="1:46"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1</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500</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496</v>
      </c>
      <c r="C294" s="288"/>
      <c r="D294" s="288"/>
      <c r="E294" s="288"/>
      <c r="F294" s="288"/>
      <c r="G294" s="288"/>
      <c r="H294" s="877"/>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v>19370627</v>
      </c>
      <c r="E295" s="292">
        <v>19370627</v>
      </c>
      <c r="F295" s="292">
        <v>19370627</v>
      </c>
      <c r="G295" s="292">
        <v>19370627</v>
      </c>
      <c r="H295" s="292">
        <v>19370627</v>
      </c>
      <c r="I295" s="292">
        <v>19370627</v>
      </c>
      <c r="J295" s="292">
        <v>19370627</v>
      </c>
      <c r="K295" s="292">
        <v>19368117</v>
      </c>
      <c r="L295" s="292">
        <v>19368117</v>
      </c>
      <c r="M295" s="292">
        <v>19289639</v>
      </c>
      <c r="N295" s="292">
        <v>19085447</v>
      </c>
      <c r="O295" s="292">
        <v>19075538</v>
      </c>
      <c r="P295" s="292">
        <v>19075538</v>
      </c>
      <c r="Q295" s="288"/>
      <c r="R295" s="292">
        <v>1258</v>
      </c>
      <c r="S295" s="292">
        <v>1258</v>
      </c>
      <c r="T295" s="292">
        <v>1258</v>
      </c>
      <c r="U295" s="292">
        <v>1258</v>
      </c>
      <c r="V295" s="292">
        <v>1258</v>
      </c>
      <c r="W295" s="292">
        <v>1258</v>
      </c>
      <c r="X295" s="292">
        <v>1258</v>
      </c>
      <c r="Y295" s="292">
        <v>1258</v>
      </c>
      <c r="Z295" s="292">
        <v>1258</v>
      </c>
      <c r="AA295" s="292">
        <v>1253</v>
      </c>
      <c r="AB295" s="292">
        <v>1215</v>
      </c>
      <c r="AC295" s="292">
        <v>1215</v>
      </c>
      <c r="AD295" s="292">
        <v>1215</v>
      </c>
      <c r="AE295" s="406">
        <v>1</v>
      </c>
      <c r="AF295" s="406"/>
      <c r="AG295" s="406"/>
      <c r="AH295" s="406"/>
      <c r="AI295" s="406"/>
      <c r="AJ295" s="406"/>
      <c r="AK295" s="406"/>
      <c r="AL295" s="406"/>
      <c r="AM295" s="406"/>
      <c r="AN295" s="406"/>
      <c r="AO295" s="406"/>
      <c r="AP295" s="406"/>
      <c r="AQ295" s="406"/>
      <c r="AR295" s="406"/>
      <c r="AS295" s="293">
        <f>SUM(AE295:AR295)</f>
        <v>1</v>
      </c>
    </row>
    <row r="296" spans="1:45" outlineLevel="1">
      <c r="B296" s="291" t="s">
        <v>288</v>
      </c>
      <c r="C296" s="288" t="s">
        <v>163</v>
      </c>
      <c r="D296" s="292">
        <v>2198074.3595752954</v>
      </c>
      <c r="E296" s="292">
        <v>2198074.3595752958</v>
      </c>
      <c r="F296" s="292">
        <v>2198074.3595752958</v>
      </c>
      <c r="G296" s="292">
        <v>2198074.3595752958</v>
      </c>
      <c r="H296" s="292">
        <v>2198074.3595752954</v>
      </c>
      <c r="I296" s="292">
        <v>2198074.3595752954</v>
      </c>
      <c r="J296" s="292">
        <v>2198074.3595752954</v>
      </c>
      <c r="K296" s="292">
        <v>2197835.1119170845</v>
      </c>
      <c r="L296" s="292">
        <v>2197835.1119170845</v>
      </c>
      <c r="M296" s="292">
        <v>2199106.7167422753</v>
      </c>
      <c r="N296" s="292">
        <v>2197916.1133322786</v>
      </c>
      <c r="O296" s="292">
        <v>2199795.111378069</v>
      </c>
      <c r="P296" s="292">
        <v>2199795.111378069</v>
      </c>
      <c r="Q296" s="288"/>
      <c r="R296" s="292">
        <v>139.57894500132437</v>
      </c>
      <c r="S296" s="292">
        <v>139.57894500132429</v>
      </c>
      <c r="T296" s="292">
        <v>139.57894500132429</v>
      </c>
      <c r="U296" s="292">
        <v>139.57894500132429</v>
      </c>
      <c r="V296" s="292">
        <v>139.57894500132437</v>
      </c>
      <c r="W296" s="292">
        <v>139.57894500132437</v>
      </c>
      <c r="X296" s="292">
        <v>139.57894500132437</v>
      </c>
      <c r="Y296" s="292">
        <v>139.57894500132437</v>
      </c>
      <c r="Z296" s="292">
        <v>139.57894500132437</v>
      </c>
      <c r="AA296" s="292">
        <v>139.8139263902155</v>
      </c>
      <c r="AB296" s="292">
        <v>140.28388916799773</v>
      </c>
      <c r="AC296" s="292">
        <v>140.28388916799773</v>
      </c>
      <c r="AD296" s="292">
        <v>140.28388916799773</v>
      </c>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v>4246239</v>
      </c>
      <c r="E298" s="292">
        <v>4246239</v>
      </c>
      <c r="F298" s="292">
        <v>4246239</v>
      </c>
      <c r="G298" s="292">
        <v>4246239</v>
      </c>
      <c r="H298" s="292">
        <v>4246239</v>
      </c>
      <c r="I298" s="292">
        <v>4246239</v>
      </c>
      <c r="J298" s="292">
        <v>4246239</v>
      </c>
      <c r="K298" s="292">
        <v>4246239</v>
      </c>
      <c r="L298" s="292">
        <v>4246239</v>
      </c>
      <c r="M298" s="292">
        <v>4246239</v>
      </c>
      <c r="N298" s="292">
        <v>4246239</v>
      </c>
      <c r="O298" s="292">
        <v>4246239</v>
      </c>
      <c r="P298" s="292">
        <v>4246239</v>
      </c>
      <c r="Q298" s="288"/>
      <c r="R298" s="292">
        <v>1255</v>
      </c>
      <c r="S298" s="292">
        <v>1255</v>
      </c>
      <c r="T298" s="292">
        <v>1255</v>
      </c>
      <c r="U298" s="292">
        <v>1255</v>
      </c>
      <c r="V298" s="292">
        <v>1255</v>
      </c>
      <c r="W298" s="292">
        <v>1255</v>
      </c>
      <c r="X298" s="292">
        <v>1255</v>
      </c>
      <c r="Y298" s="292">
        <v>1255</v>
      </c>
      <c r="Z298" s="292">
        <v>1255</v>
      </c>
      <c r="AA298" s="292">
        <v>1255</v>
      </c>
      <c r="AB298" s="292">
        <v>1255</v>
      </c>
      <c r="AC298" s="292">
        <v>1255</v>
      </c>
      <c r="AD298" s="292">
        <v>1255</v>
      </c>
      <c r="AE298" s="406">
        <v>1</v>
      </c>
      <c r="AF298" s="406"/>
      <c r="AG298" s="406"/>
      <c r="AH298" s="406"/>
      <c r="AI298" s="406"/>
      <c r="AJ298" s="406"/>
      <c r="AK298" s="406"/>
      <c r="AL298" s="406"/>
      <c r="AM298" s="406"/>
      <c r="AN298" s="406"/>
      <c r="AO298" s="406"/>
      <c r="AP298" s="406"/>
      <c r="AQ298" s="406"/>
      <c r="AR298" s="406"/>
      <c r="AS298" s="293">
        <f>SUM(AE298:AR298)</f>
        <v>1</v>
      </c>
    </row>
    <row r="299" spans="1:45" outlineLevel="1">
      <c r="B299" s="291" t="s">
        <v>288</v>
      </c>
      <c r="C299" s="288" t="s">
        <v>163</v>
      </c>
      <c r="D299" s="292">
        <v>67958.999999999985</v>
      </c>
      <c r="E299" s="292">
        <v>67959</v>
      </c>
      <c r="F299" s="292">
        <v>67959</v>
      </c>
      <c r="G299" s="292">
        <v>67959</v>
      </c>
      <c r="H299" s="292">
        <v>67958.999999999985</v>
      </c>
      <c r="I299" s="292">
        <v>67958.999999999985</v>
      </c>
      <c r="J299" s="292">
        <v>67958.999999999985</v>
      </c>
      <c r="K299" s="292">
        <v>67958.999999999985</v>
      </c>
      <c r="L299" s="292">
        <v>67958.999999999985</v>
      </c>
      <c r="M299" s="292">
        <v>67958.999999999985</v>
      </c>
      <c r="N299" s="292">
        <v>67958.999999999985</v>
      </c>
      <c r="O299" s="292">
        <v>67958.999999999985</v>
      </c>
      <c r="P299" s="292">
        <v>67958.999999999985</v>
      </c>
      <c r="Q299" s="288"/>
      <c r="R299" s="292">
        <v>19.859999999999985</v>
      </c>
      <c r="S299" s="292">
        <v>19.86</v>
      </c>
      <c r="T299" s="292">
        <v>19.86</v>
      </c>
      <c r="U299" s="292">
        <v>19.86</v>
      </c>
      <c r="V299" s="292">
        <v>19.859999999999985</v>
      </c>
      <c r="W299" s="292">
        <v>19.859999999999985</v>
      </c>
      <c r="X299" s="292">
        <v>19.859999999999985</v>
      </c>
      <c r="Y299" s="292">
        <v>19.859999999999985</v>
      </c>
      <c r="Z299" s="292">
        <v>19.859999999999985</v>
      </c>
      <c r="AA299" s="292">
        <v>19.859999999999985</v>
      </c>
      <c r="AB299" s="292">
        <v>19.859999999999985</v>
      </c>
      <c r="AC299" s="292">
        <v>19.859999999999985</v>
      </c>
      <c r="AD299" s="292">
        <v>19.859999999999985</v>
      </c>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v>181241</v>
      </c>
      <c r="E304" s="292">
        <v>181241</v>
      </c>
      <c r="F304" s="292">
        <v>181241</v>
      </c>
      <c r="G304" s="292">
        <v>181241</v>
      </c>
      <c r="H304" s="292">
        <v>181241</v>
      </c>
      <c r="I304" s="292">
        <v>181095</v>
      </c>
      <c r="J304" s="292">
        <v>181095</v>
      </c>
      <c r="K304" s="292">
        <v>181095</v>
      </c>
      <c r="L304" s="292">
        <v>181095</v>
      </c>
      <c r="M304" s="292">
        <v>159165</v>
      </c>
      <c r="N304" s="292">
        <v>138594</v>
      </c>
      <c r="O304" s="292">
        <v>138594</v>
      </c>
      <c r="P304" s="292">
        <v>137445</v>
      </c>
      <c r="Q304" s="288"/>
      <c r="R304" s="292">
        <v>26</v>
      </c>
      <c r="S304" s="292">
        <v>26</v>
      </c>
      <c r="T304" s="292">
        <v>26</v>
      </c>
      <c r="U304" s="292">
        <v>26</v>
      </c>
      <c r="V304" s="292">
        <v>26</v>
      </c>
      <c r="W304" s="292">
        <v>25</v>
      </c>
      <c r="X304" s="292">
        <v>25</v>
      </c>
      <c r="Y304" s="292">
        <v>25</v>
      </c>
      <c r="Z304" s="292">
        <v>25</v>
      </c>
      <c r="AA304" s="292">
        <v>23</v>
      </c>
      <c r="AB304" s="292">
        <v>10</v>
      </c>
      <c r="AC304" s="292">
        <v>10</v>
      </c>
      <c r="AD304" s="292">
        <v>9</v>
      </c>
      <c r="AE304" s="406">
        <v>1</v>
      </c>
      <c r="AF304" s="406"/>
      <c r="AG304" s="406"/>
      <c r="AH304" s="406"/>
      <c r="AI304" s="406"/>
      <c r="AJ304" s="406"/>
      <c r="AK304" s="406"/>
      <c r="AL304" s="406"/>
      <c r="AM304" s="406"/>
      <c r="AN304" s="406"/>
      <c r="AO304" s="406"/>
      <c r="AP304" s="406"/>
      <c r="AQ304" s="406"/>
      <c r="AR304" s="406"/>
      <c r="AS304" s="293">
        <f>SUM(AE304:AR304)</f>
        <v>1</v>
      </c>
    </row>
    <row r="305" spans="1:4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497</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v>210282</v>
      </c>
      <c r="E308" s="292">
        <v>210282</v>
      </c>
      <c r="F308" s="292">
        <v>210282</v>
      </c>
      <c r="G308" s="292">
        <v>210282</v>
      </c>
      <c r="H308" s="292">
        <v>210282</v>
      </c>
      <c r="I308" s="292">
        <v>210282</v>
      </c>
      <c r="J308" s="292">
        <v>210282</v>
      </c>
      <c r="K308" s="292">
        <v>210282</v>
      </c>
      <c r="L308" s="292">
        <v>210282</v>
      </c>
      <c r="M308" s="292">
        <v>210282</v>
      </c>
      <c r="N308" s="292">
        <v>51916</v>
      </c>
      <c r="O308" s="292">
        <v>0</v>
      </c>
      <c r="P308" s="292">
        <v>0</v>
      </c>
      <c r="Q308" s="292">
        <v>12</v>
      </c>
      <c r="R308" s="292">
        <v>27</v>
      </c>
      <c r="S308" s="292">
        <v>27</v>
      </c>
      <c r="T308" s="292">
        <v>27</v>
      </c>
      <c r="U308" s="292">
        <v>27</v>
      </c>
      <c r="V308" s="292">
        <v>27</v>
      </c>
      <c r="W308" s="292">
        <v>27</v>
      </c>
      <c r="X308" s="292">
        <v>27</v>
      </c>
      <c r="Y308" s="292">
        <v>27</v>
      </c>
      <c r="Z308" s="292">
        <v>27</v>
      </c>
      <c r="AA308" s="292">
        <v>27</v>
      </c>
      <c r="AB308" s="292">
        <v>7</v>
      </c>
      <c r="AC308" s="292">
        <v>0</v>
      </c>
      <c r="AD308" s="292">
        <v>0</v>
      </c>
      <c r="AE308" s="422"/>
      <c r="AF308" s="406">
        <v>0.1633</v>
      </c>
      <c r="AG308" s="406">
        <v>0.71430000000000005</v>
      </c>
      <c r="AH308" s="406">
        <v>0.10199999999999999</v>
      </c>
      <c r="AI308" s="406">
        <v>2.0400000000000001E-2</v>
      </c>
      <c r="AJ308" s="406"/>
      <c r="AK308" s="406"/>
      <c r="AL308" s="406"/>
      <c r="AM308" s="411"/>
      <c r="AN308" s="411"/>
      <c r="AO308" s="411"/>
      <c r="AP308" s="411"/>
      <c r="AQ308" s="411"/>
      <c r="AR308" s="411"/>
      <c r="AS308" s="293">
        <f>SUM(AE308:AR308)</f>
        <v>1</v>
      </c>
    </row>
    <row r="309" spans="1:45" outlineLevel="1">
      <c r="B309" s="291" t="s">
        <v>288</v>
      </c>
      <c r="C309" s="288" t="s">
        <v>163</v>
      </c>
      <c r="D309" s="292">
        <v>275995.45133448404</v>
      </c>
      <c r="E309" s="292">
        <v>275995.45133448404</v>
      </c>
      <c r="F309" s="292">
        <v>275995.45133448404</v>
      </c>
      <c r="G309" s="292">
        <v>275995.45133448404</v>
      </c>
      <c r="H309" s="292">
        <v>275995.45133448404</v>
      </c>
      <c r="I309" s="292">
        <v>275995.45133448404</v>
      </c>
      <c r="J309" s="292">
        <v>275995.45133448404</v>
      </c>
      <c r="K309" s="292">
        <v>275995.45133448404</v>
      </c>
      <c r="L309" s="292">
        <v>275995.45133448404</v>
      </c>
      <c r="M309" s="292">
        <v>275995.45133448404</v>
      </c>
      <c r="N309" s="292">
        <v>68139.73798510812</v>
      </c>
      <c r="O309" s="292">
        <v>0</v>
      </c>
      <c r="P309" s="292">
        <v>0</v>
      </c>
      <c r="Q309" s="292">
        <f>Q308</f>
        <v>12</v>
      </c>
      <c r="R309" s="292">
        <v>36.014679107903447</v>
      </c>
      <c r="S309" s="292">
        <v>36.014679107903447</v>
      </c>
      <c r="T309" s="292">
        <v>36.014679107903447</v>
      </c>
      <c r="U309" s="292">
        <v>36.014679107903447</v>
      </c>
      <c r="V309" s="292">
        <v>36.014679107903447</v>
      </c>
      <c r="W309" s="292">
        <v>36.014679107903447</v>
      </c>
      <c r="X309" s="292">
        <v>36.014679107903447</v>
      </c>
      <c r="Y309" s="292">
        <v>36.014679107903447</v>
      </c>
      <c r="Z309" s="292">
        <v>36.014679107903447</v>
      </c>
      <c r="AA309" s="292">
        <v>36.014679107903447</v>
      </c>
      <c r="AB309" s="292">
        <v>9.0036697769758618</v>
      </c>
      <c r="AC309" s="292">
        <v>0</v>
      </c>
      <c r="AD309" s="292">
        <v>0</v>
      </c>
      <c r="AE309" s="407">
        <f>AE308</f>
        <v>0</v>
      </c>
      <c r="AF309" s="407">
        <f t="shared" ref="AF309" si="810">AF308</f>
        <v>0.1633</v>
      </c>
      <c r="AG309" s="407">
        <f t="shared" ref="AG309" si="811">AG308</f>
        <v>0.71430000000000005</v>
      </c>
      <c r="AH309" s="407">
        <f t="shared" ref="AH309" si="812">AH308</f>
        <v>0.10199999999999999</v>
      </c>
      <c r="AI309" s="407">
        <f t="shared" ref="AI309" si="813">AI308</f>
        <v>2.0400000000000001E-2</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1021</v>
      </c>
      <c r="C311" s="288" t="s">
        <v>25</v>
      </c>
      <c r="D311" s="292">
        <v>3976883</v>
      </c>
      <c r="E311" s="292">
        <v>3812817</v>
      </c>
      <c r="F311" s="292">
        <v>3812817</v>
      </c>
      <c r="G311" s="292">
        <v>3812817</v>
      </c>
      <c r="H311" s="292">
        <v>3812817</v>
      </c>
      <c r="I311" s="292">
        <v>3812817</v>
      </c>
      <c r="J311" s="292">
        <v>3812817</v>
      </c>
      <c r="K311" s="292">
        <v>3812817</v>
      </c>
      <c r="L311" s="292">
        <v>3812817</v>
      </c>
      <c r="M311" s="292">
        <v>3812817</v>
      </c>
      <c r="N311" s="292">
        <v>3810062</v>
      </c>
      <c r="O311" s="292">
        <v>2345955</v>
      </c>
      <c r="P311" s="292">
        <v>75816</v>
      </c>
      <c r="Q311" s="292">
        <v>12</v>
      </c>
      <c r="R311" s="292">
        <v>533</v>
      </c>
      <c r="S311" s="292">
        <v>510</v>
      </c>
      <c r="T311" s="292">
        <v>510</v>
      </c>
      <c r="U311" s="292">
        <v>510</v>
      </c>
      <c r="V311" s="292">
        <v>510</v>
      </c>
      <c r="W311" s="292">
        <v>510</v>
      </c>
      <c r="X311" s="292">
        <v>510</v>
      </c>
      <c r="Y311" s="292">
        <v>510</v>
      </c>
      <c r="Z311" s="292">
        <v>510</v>
      </c>
      <c r="AA311" s="292">
        <v>510</v>
      </c>
      <c r="AB311" s="292">
        <v>510</v>
      </c>
      <c r="AC311" s="292">
        <v>314</v>
      </c>
      <c r="AD311" s="292">
        <v>11</v>
      </c>
      <c r="AE311" s="422"/>
      <c r="AF311" s="406">
        <v>8.5699999999999998E-2</v>
      </c>
      <c r="AG311" s="406">
        <v>0.38890000000000002</v>
      </c>
      <c r="AH311" s="406">
        <v>0.50460000000000005</v>
      </c>
      <c r="AI311" s="406">
        <v>2.0799999999999999E-2</v>
      </c>
      <c r="AJ311" s="406"/>
      <c r="AK311" s="406"/>
      <c r="AL311" s="406"/>
      <c r="AM311" s="411"/>
      <c r="AN311" s="411"/>
      <c r="AO311" s="411"/>
      <c r="AP311" s="411"/>
      <c r="AQ311" s="411"/>
      <c r="AR311" s="411"/>
      <c r="AS311" s="293">
        <f>SUM(AE311:AR311)</f>
        <v>1</v>
      </c>
    </row>
    <row r="312" spans="1:45" outlineLevel="1">
      <c r="B312" s="291" t="s">
        <v>288</v>
      </c>
      <c r="C312" s="288" t="s">
        <v>163</v>
      </c>
      <c r="D312" s="292">
        <v>1495337.714829199</v>
      </c>
      <c r="E312" s="292">
        <v>2041497.1</v>
      </c>
      <c r="F312" s="292">
        <v>2062924.2684453968</v>
      </c>
      <c r="G312" s="292">
        <v>2062924.2684453968</v>
      </c>
      <c r="H312" s="292">
        <v>1495337.714829199</v>
      </c>
      <c r="I312" s="292">
        <v>1489063.6749378217</v>
      </c>
      <c r="J312" s="292">
        <v>1489063.6749378217</v>
      </c>
      <c r="K312" s="292">
        <v>1489063.6749378217</v>
      </c>
      <c r="L312" s="292">
        <v>1479815.151251398</v>
      </c>
      <c r="M312" s="292">
        <v>1479815.151251398</v>
      </c>
      <c r="N312" s="292">
        <v>1442601.6688214801</v>
      </c>
      <c r="O312" s="292">
        <v>1150355.3129968829</v>
      </c>
      <c r="P312" s="292">
        <v>474157.3935299564</v>
      </c>
      <c r="Q312" s="292">
        <f>Q311</f>
        <v>12</v>
      </c>
      <c r="R312" s="292">
        <v>257.53590301476061</v>
      </c>
      <c r="S312" s="292">
        <v>355.56</v>
      </c>
      <c r="T312" s="292">
        <v>360.43</v>
      </c>
      <c r="U312" s="292">
        <v>360.43</v>
      </c>
      <c r="V312" s="292">
        <v>257.53590301476061</v>
      </c>
      <c r="W312" s="292">
        <v>256.47097164461002</v>
      </c>
      <c r="X312" s="292">
        <v>256.47097164461002</v>
      </c>
      <c r="Y312" s="292">
        <v>256.47097164461002</v>
      </c>
      <c r="Z312" s="292">
        <v>256.11599452122647</v>
      </c>
      <c r="AA312" s="292">
        <v>256.11599452122647</v>
      </c>
      <c r="AB312" s="292">
        <v>248.48398636848023</v>
      </c>
      <c r="AC312" s="292">
        <v>186.36298977636019</v>
      </c>
      <c r="AD312" s="292">
        <v>72.859054574472253</v>
      </c>
      <c r="AE312" s="407">
        <f>AE311</f>
        <v>0</v>
      </c>
      <c r="AF312" s="407">
        <f t="shared" ref="AF312" si="823">AF311</f>
        <v>8.5699999999999998E-2</v>
      </c>
      <c r="AG312" s="407">
        <f t="shared" ref="AG312" si="824">AG311</f>
        <v>0.38890000000000002</v>
      </c>
      <c r="AH312" s="407">
        <f t="shared" ref="AH312" si="825">AH311</f>
        <v>0.50460000000000005</v>
      </c>
      <c r="AI312" s="407">
        <f t="shared" ref="AI312" si="826">AI311</f>
        <v>2.0799999999999999E-2</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1019</v>
      </c>
      <c r="C314" s="288" t="s">
        <v>25</v>
      </c>
      <c r="D314" s="292">
        <f>41083220-D320</f>
        <v>27704772.044738274</v>
      </c>
      <c r="E314" s="292">
        <f t="shared" ref="E314:K314" si="836">40937376-E320</f>
        <v>27558928.044738274</v>
      </c>
      <c r="F314" s="292">
        <f t="shared" si="836"/>
        <v>27558928.044738274</v>
      </c>
      <c r="G314" s="292">
        <f t="shared" si="836"/>
        <v>27558928.044738274</v>
      </c>
      <c r="H314" s="292">
        <f t="shared" si="836"/>
        <v>27558928.044738274</v>
      </c>
      <c r="I314" s="292">
        <f t="shared" si="836"/>
        <v>27558928.044738274</v>
      </c>
      <c r="J314" s="292">
        <f t="shared" si="836"/>
        <v>27558928.044738274</v>
      </c>
      <c r="K314" s="292">
        <f t="shared" si="836"/>
        <v>27558928.044738274</v>
      </c>
      <c r="L314" s="292">
        <f>37498721-L320</f>
        <v>24120273.044738274</v>
      </c>
      <c r="M314" s="292">
        <f>37498721-M320</f>
        <v>24120273.044738274</v>
      </c>
      <c r="N314" s="292">
        <f>37425710-N320</f>
        <v>24047262.044738274</v>
      </c>
      <c r="O314" s="292">
        <f>37425710-O320</f>
        <v>24047262.044738274</v>
      </c>
      <c r="P314" s="292">
        <f>8340638-P320</f>
        <v>-5037809.9552617259</v>
      </c>
      <c r="Q314" s="292">
        <v>12</v>
      </c>
      <c r="R314" s="292">
        <v>4244</v>
      </c>
      <c r="S314" s="292">
        <v>4197</v>
      </c>
      <c r="T314" s="292">
        <v>4197</v>
      </c>
      <c r="U314" s="292">
        <v>4197</v>
      </c>
      <c r="V314" s="292">
        <v>4197</v>
      </c>
      <c r="W314" s="292">
        <v>4197</v>
      </c>
      <c r="X314" s="292">
        <v>4197</v>
      </c>
      <c r="Y314" s="292">
        <v>4197</v>
      </c>
      <c r="Z314" s="292">
        <v>3990</v>
      </c>
      <c r="AA314" s="292">
        <v>3990</v>
      </c>
      <c r="AB314" s="292">
        <v>3983</v>
      </c>
      <c r="AC314" s="292">
        <v>3983</v>
      </c>
      <c r="AD314" s="292">
        <v>1219</v>
      </c>
      <c r="AE314" s="422"/>
      <c r="AF314" s="406">
        <v>8.5599999999999996E-2</v>
      </c>
      <c r="AG314" s="406">
        <v>0.38819999999999999</v>
      </c>
      <c r="AH314" s="406">
        <v>0.50539999999999996</v>
      </c>
      <c r="AI314" s="406">
        <v>2.0799999999999999E-2</v>
      </c>
      <c r="AJ314" s="406"/>
      <c r="AK314" s="406"/>
      <c r="AL314" s="406"/>
      <c r="AM314" s="411"/>
      <c r="AN314" s="411"/>
      <c r="AO314" s="411"/>
      <c r="AP314" s="411"/>
      <c r="AQ314" s="411"/>
      <c r="AR314" s="411"/>
      <c r="AS314" s="293">
        <f>SUM(AE314:AR314)</f>
        <v>1</v>
      </c>
    </row>
    <row r="315" spans="1:45" outlineLevel="1">
      <c r="B315" s="291" t="s">
        <v>288</v>
      </c>
      <c r="C315" s="288" t="s">
        <v>163</v>
      </c>
      <c r="D315" s="292">
        <v>18258597.193829793</v>
      </c>
      <c r="E315" s="292">
        <v>18404440.544334736</v>
      </c>
      <c r="F315" s="292">
        <v>18469814.547751416</v>
      </c>
      <c r="G315" s="292">
        <v>18469814.547751416</v>
      </c>
      <c r="H315" s="292">
        <v>18258597.193829793</v>
      </c>
      <c r="I315" s="292">
        <v>18258597.193829793</v>
      </c>
      <c r="J315" s="292">
        <v>18258597.193829793</v>
      </c>
      <c r="K315" s="292">
        <v>18258597.193829793</v>
      </c>
      <c r="L315" s="292">
        <v>17163097.080370188</v>
      </c>
      <c r="M315" s="292">
        <v>17163097.080370188</v>
      </c>
      <c r="N315" s="292">
        <v>17010243.312462695</v>
      </c>
      <c r="O315" s="292">
        <v>17010243.312462695</v>
      </c>
      <c r="P315" s="292">
        <v>3690832.9684126317</v>
      </c>
      <c r="Q315" s="292">
        <f>Q314</f>
        <v>12</v>
      </c>
      <c r="R315" s="292">
        <v>2874.0183924346848</v>
      </c>
      <c r="S315" s="292">
        <v>2920.8167670967296</v>
      </c>
      <c r="T315" s="292">
        <v>2937.7499999999995</v>
      </c>
      <c r="U315" s="292">
        <v>2937.7499999999995</v>
      </c>
      <c r="V315" s="292">
        <v>2874.0183924346848</v>
      </c>
      <c r="W315" s="292">
        <v>2874.0183924346848</v>
      </c>
      <c r="X315" s="292">
        <v>2874.0183924346848</v>
      </c>
      <c r="Y315" s="292">
        <v>2874.0183924346848</v>
      </c>
      <c r="Z315" s="292">
        <v>2811.4121374599335</v>
      </c>
      <c r="AA315" s="292">
        <v>2811.4121374599335</v>
      </c>
      <c r="AB315" s="292">
        <v>2785.9783463764406</v>
      </c>
      <c r="AC315" s="292">
        <v>2785.9783463764406</v>
      </c>
      <c r="AD315" s="292">
        <v>862.79245137079363</v>
      </c>
      <c r="AE315" s="407">
        <f>AE314</f>
        <v>0</v>
      </c>
      <c r="AF315" s="407">
        <f t="shared" ref="AF315" si="837">AF314</f>
        <v>8.5599999999999996E-2</v>
      </c>
      <c r="AG315" s="407">
        <f t="shared" ref="AG315" si="838">AG314</f>
        <v>0.38819999999999999</v>
      </c>
      <c r="AH315" s="407">
        <f t="shared" ref="AH315" si="839">AH314</f>
        <v>0.50539999999999996</v>
      </c>
      <c r="AI315" s="407">
        <f t="shared" ref="AI315" si="840">AI314</f>
        <v>2.0799999999999999E-2</v>
      </c>
      <c r="AJ315" s="407">
        <f t="shared" ref="AJ315" si="841">AJ314</f>
        <v>0</v>
      </c>
      <c r="AK315" s="407">
        <f t="shared" ref="AK315" si="842">AK314</f>
        <v>0</v>
      </c>
      <c r="AL315" s="407">
        <f t="shared" ref="AL315" si="843">AL314</f>
        <v>0</v>
      </c>
      <c r="AM315" s="407">
        <f t="shared" ref="AM315" si="844">AM314</f>
        <v>0</v>
      </c>
      <c r="AN315" s="407">
        <f t="shared" ref="AN315" si="845">AN314</f>
        <v>0</v>
      </c>
      <c r="AO315" s="407">
        <f t="shared" ref="AO315" si="846">AO314</f>
        <v>0</v>
      </c>
      <c r="AP315" s="407">
        <f t="shared" ref="AP315" si="847">AP314</f>
        <v>0</v>
      </c>
      <c r="AQ315" s="407">
        <f t="shared" ref="AQ315" si="848">AQ314</f>
        <v>0</v>
      </c>
      <c r="AR315" s="407">
        <f t="shared" ref="AR315" si="849">AR314</f>
        <v>0</v>
      </c>
      <c r="AS315" s="303"/>
    </row>
    <row r="316" spans="1:45" outlineLevel="1">
      <c r="B316" s="291"/>
      <c r="C316" s="288"/>
      <c r="D316" s="288"/>
      <c r="E316" s="288"/>
      <c r="F316" s="288"/>
      <c r="G316" s="288"/>
      <c r="H316" s="288"/>
      <c r="I316" s="288"/>
      <c r="J316" s="288"/>
      <c r="K316" s="288"/>
      <c r="L316" s="875"/>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v>82648</v>
      </c>
      <c r="E317" s="292">
        <v>82648</v>
      </c>
      <c r="F317" s="292">
        <v>82648</v>
      </c>
      <c r="G317" s="292">
        <v>82648</v>
      </c>
      <c r="H317" s="292">
        <v>82648</v>
      </c>
      <c r="I317" s="292">
        <v>82648</v>
      </c>
      <c r="J317" s="292">
        <v>82648</v>
      </c>
      <c r="K317" s="292">
        <v>82648</v>
      </c>
      <c r="L317" s="292">
        <v>82648</v>
      </c>
      <c r="M317" s="292">
        <v>82648</v>
      </c>
      <c r="N317" s="292">
        <v>82648</v>
      </c>
      <c r="O317" s="292">
        <v>82648</v>
      </c>
      <c r="P317" s="292">
        <v>82648</v>
      </c>
      <c r="Q317" s="292">
        <v>12</v>
      </c>
      <c r="R317" s="292">
        <v>15</v>
      </c>
      <c r="S317" s="292">
        <v>15</v>
      </c>
      <c r="T317" s="292">
        <v>15</v>
      </c>
      <c r="U317" s="292">
        <v>15</v>
      </c>
      <c r="V317" s="292">
        <v>15</v>
      </c>
      <c r="W317" s="292">
        <v>15</v>
      </c>
      <c r="X317" s="292">
        <v>15</v>
      </c>
      <c r="Y317" s="292">
        <v>15</v>
      </c>
      <c r="Z317" s="292">
        <v>15</v>
      </c>
      <c r="AA317" s="292">
        <v>15</v>
      </c>
      <c r="AB317" s="292">
        <v>15</v>
      </c>
      <c r="AC317" s="292">
        <v>15</v>
      </c>
      <c r="AD317" s="292">
        <v>15</v>
      </c>
      <c r="AE317" s="422"/>
      <c r="AF317" s="406">
        <v>3.3000000000000002E-2</v>
      </c>
      <c r="AG317" s="406">
        <v>5.8599999999999999E-2</v>
      </c>
      <c r="AH317" s="406">
        <v>0.90839999999999999</v>
      </c>
      <c r="AI317" s="406"/>
      <c r="AJ317" s="406"/>
      <c r="AK317" s="406"/>
      <c r="AL317" s="406"/>
      <c r="AM317" s="411"/>
      <c r="AN317" s="411"/>
      <c r="AO317" s="411"/>
      <c r="AP317" s="411"/>
      <c r="AQ317" s="411"/>
      <c r="AR317" s="411"/>
      <c r="AS317" s="293">
        <f>SUM(AE317:AR317)</f>
        <v>1</v>
      </c>
    </row>
    <row r="318" spans="1:4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50">AF317</f>
        <v>3.3000000000000002E-2</v>
      </c>
      <c r="AG318" s="407">
        <f t="shared" ref="AG318" si="851">AG317</f>
        <v>5.8599999999999999E-2</v>
      </c>
      <c r="AH318" s="407">
        <f t="shared" ref="AH318" si="852">AH317</f>
        <v>0.90839999999999999</v>
      </c>
      <c r="AI318" s="407">
        <f t="shared" ref="AI318" si="853">AI317</f>
        <v>0</v>
      </c>
      <c r="AJ318" s="407">
        <f t="shared" ref="AJ318" si="854">AJ317</f>
        <v>0</v>
      </c>
      <c r="AK318" s="407">
        <f t="shared" ref="AK318" si="855">AK317</f>
        <v>0</v>
      </c>
      <c r="AL318" s="407">
        <f t="shared" ref="AL318" si="856">AL317</f>
        <v>0</v>
      </c>
      <c r="AM318" s="407">
        <f t="shared" ref="AM318" si="857">AM317</f>
        <v>0</v>
      </c>
      <c r="AN318" s="407">
        <f t="shared" ref="AN318" si="858">AN317</f>
        <v>0</v>
      </c>
      <c r="AO318" s="407">
        <f t="shared" ref="AO318" si="859">AO317</f>
        <v>0</v>
      </c>
      <c r="AP318" s="407">
        <f t="shared" ref="AP318" si="860">AP317</f>
        <v>0</v>
      </c>
      <c r="AQ318" s="407">
        <f t="shared" ref="AQ318" si="861">AQ317</f>
        <v>0</v>
      </c>
      <c r="AR318" s="407">
        <f t="shared" ref="AR318" si="862">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1020</v>
      </c>
      <c r="C320" s="288" t="s">
        <v>25</v>
      </c>
      <c r="D320" s="292">
        <v>13378447.955261726</v>
      </c>
      <c r="E320" s="292">
        <f>$D$320</f>
        <v>13378447.955261726</v>
      </c>
      <c r="F320" s="292">
        <f t="shared" ref="F320:P320" si="863">$D$320</f>
        <v>13378447.955261726</v>
      </c>
      <c r="G320" s="292">
        <f t="shared" si="863"/>
        <v>13378447.955261726</v>
      </c>
      <c r="H320" s="292">
        <f t="shared" si="863"/>
        <v>13378447.955261726</v>
      </c>
      <c r="I320" s="292">
        <f t="shared" si="863"/>
        <v>13378447.955261726</v>
      </c>
      <c r="J320" s="292">
        <f t="shared" si="863"/>
        <v>13378447.955261726</v>
      </c>
      <c r="K320" s="292">
        <f t="shared" si="863"/>
        <v>13378447.955261726</v>
      </c>
      <c r="L320" s="292">
        <f t="shared" si="863"/>
        <v>13378447.955261726</v>
      </c>
      <c r="M320" s="292">
        <f t="shared" si="863"/>
        <v>13378447.955261726</v>
      </c>
      <c r="N320" s="292">
        <f t="shared" si="863"/>
        <v>13378447.955261726</v>
      </c>
      <c r="O320" s="292">
        <f t="shared" si="863"/>
        <v>13378447.955261726</v>
      </c>
      <c r="P320" s="292">
        <f t="shared" si="863"/>
        <v>13378447.955261726</v>
      </c>
      <c r="Q320" s="292">
        <v>12</v>
      </c>
      <c r="R320" s="292">
        <f>-'8.  Streetlighting'!F74/11</f>
        <v>2866.8409561289695</v>
      </c>
      <c r="S320" s="292">
        <f>-'8.  Streetlighting'!F75/12</f>
        <v>2866.8409561289695</v>
      </c>
      <c r="T320" s="292">
        <f>-'8.  Streetlighting'!F76/12</f>
        <v>2866.8409561289695</v>
      </c>
      <c r="U320" s="292">
        <f>-'8.  Streetlighting'!F77/12</f>
        <v>2866.8409561289695</v>
      </c>
      <c r="V320" s="292">
        <f>-'8.  Streetlighting'!F78/12</f>
        <v>2866.8409561289695</v>
      </c>
      <c r="W320" s="292">
        <f>-'8.  Streetlighting'!F79/12</f>
        <v>2866.8409561289695</v>
      </c>
      <c r="X320" s="292">
        <f>-'8.  Streetlighting'!F80/12</f>
        <v>2866.8409561289695</v>
      </c>
      <c r="Y320" s="292">
        <f>-'8.  Streetlighting'!F81/12</f>
        <v>2866.8409561289695</v>
      </c>
      <c r="Z320" s="292">
        <f>-'8.  Streetlighting'!F82/12</f>
        <v>2866.8409561289695</v>
      </c>
      <c r="AA320" s="292">
        <f>-'8.  Streetlighting'!F83/12</f>
        <v>2866.8409561289695</v>
      </c>
      <c r="AB320" s="292">
        <f>-'8.  Streetlighting'!F84/12</f>
        <v>2866.8409561289695</v>
      </c>
      <c r="AC320" s="292">
        <f>-'8.  Streetlighting'!F85/12</f>
        <v>2866.8409561289695</v>
      </c>
      <c r="AD320" s="292">
        <f>-'8.  Streetlighting'!F86/12</f>
        <v>2866.8409561289695</v>
      </c>
      <c r="AE320" s="422"/>
      <c r="AF320" s="406"/>
      <c r="AG320" s="406"/>
      <c r="AH320" s="406"/>
      <c r="AI320" s="406"/>
      <c r="AJ320" s="406">
        <v>1</v>
      </c>
      <c r="AK320" s="406"/>
      <c r="AL320" s="406"/>
      <c r="AM320" s="411"/>
      <c r="AN320" s="411"/>
      <c r="AO320" s="411"/>
      <c r="AP320" s="411"/>
      <c r="AQ320" s="411"/>
      <c r="AR320" s="411"/>
      <c r="AS320" s="293">
        <f>SUM(AE320:AR320)</f>
        <v>1</v>
      </c>
    </row>
    <row r="321" spans="1:45" outlineLevel="1">
      <c r="B321" s="291" t="s">
        <v>288</v>
      </c>
      <c r="C321" s="288" t="s">
        <v>163</v>
      </c>
      <c r="D321" s="292"/>
      <c r="E321" s="292"/>
      <c r="F321" s="292"/>
      <c r="G321" s="292"/>
      <c r="H321" s="292"/>
      <c r="I321" s="292"/>
      <c r="J321" s="292"/>
      <c r="K321" s="292"/>
      <c r="L321" s="292"/>
      <c r="M321" s="292"/>
      <c r="N321" s="292"/>
      <c r="O321" s="292"/>
      <c r="P321" s="292"/>
      <c r="Q321" s="292">
        <f>Q320</f>
        <v>12</v>
      </c>
      <c r="R321" s="292"/>
      <c r="S321" s="292"/>
      <c r="T321" s="292"/>
      <c r="U321" s="292"/>
      <c r="V321" s="292"/>
      <c r="W321" s="292"/>
      <c r="X321" s="292"/>
      <c r="Y321" s="292"/>
      <c r="Z321" s="292"/>
      <c r="AA321" s="292"/>
      <c r="AB321" s="292"/>
      <c r="AC321" s="292"/>
      <c r="AD321" s="292"/>
      <c r="AE321" s="407">
        <f>AE320</f>
        <v>0</v>
      </c>
      <c r="AF321" s="407">
        <f t="shared" ref="AF321" si="864">AF320</f>
        <v>0</v>
      </c>
      <c r="AG321" s="407">
        <f t="shared" ref="AG321" si="865">AG320</f>
        <v>0</v>
      </c>
      <c r="AH321" s="407">
        <f t="shared" ref="AH321" si="866">AH320</f>
        <v>0</v>
      </c>
      <c r="AI321" s="407">
        <f t="shared" ref="AI321" si="867">AI320</f>
        <v>0</v>
      </c>
      <c r="AJ321" s="407">
        <f t="shared" ref="AJ321" si="868">AJ320</f>
        <v>1</v>
      </c>
      <c r="AK321" s="407">
        <f t="shared" ref="AK321" si="869">AK320</f>
        <v>0</v>
      </c>
      <c r="AL321" s="407">
        <f t="shared" ref="AL321" si="870">AL320</f>
        <v>0</v>
      </c>
      <c r="AM321" s="407">
        <f t="shared" ref="AM321" si="871">AM320</f>
        <v>0</v>
      </c>
      <c r="AN321" s="407">
        <f t="shared" ref="AN321" si="872">AN320</f>
        <v>0</v>
      </c>
      <c r="AO321" s="407">
        <f t="shared" ref="AO321" si="873">AO320</f>
        <v>0</v>
      </c>
      <c r="AP321" s="407">
        <f t="shared" ref="AP321" si="874">AP320</f>
        <v>0</v>
      </c>
      <c r="AQ321" s="407">
        <f t="shared" ref="AQ321" si="875">AQ320</f>
        <v>0</v>
      </c>
      <c r="AR321" s="407">
        <f t="shared" ref="AR321" si="876">AR320</f>
        <v>0</v>
      </c>
      <c r="AS321" s="303"/>
    </row>
    <row r="322" spans="1:45" outlineLevel="1">
      <c r="B322" s="291"/>
      <c r="C322" s="288"/>
      <c r="D322" s="288"/>
      <c r="E322" s="288"/>
      <c r="F322" s="288"/>
      <c r="G322" s="288"/>
      <c r="H322" s="288"/>
      <c r="I322" s="288"/>
      <c r="J322" s="288"/>
      <c r="K322" s="288"/>
      <c r="L322" s="288"/>
      <c r="M322" s="288"/>
      <c r="N322" s="288"/>
      <c r="O322" s="288"/>
      <c r="P322" s="414"/>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v>10957531</v>
      </c>
      <c r="E323" s="292">
        <v>10957531</v>
      </c>
      <c r="F323" s="292">
        <v>10957531</v>
      </c>
      <c r="G323" s="292">
        <v>10957531</v>
      </c>
      <c r="H323" s="292">
        <v>10957531</v>
      </c>
      <c r="I323" s="292">
        <v>10957531</v>
      </c>
      <c r="J323" s="292">
        <v>10957531</v>
      </c>
      <c r="K323" s="292">
        <v>10957531</v>
      </c>
      <c r="L323" s="292">
        <v>10957531</v>
      </c>
      <c r="M323" s="292">
        <v>10957531</v>
      </c>
      <c r="N323" s="292">
        <v>10395431</v>
      </c>
      <c r="O323" s="292">
        <v>10395431</v>
      </c>
      <c r="P323" s="292">
        <v>10395431</v>
      </c>
      <c r="Q323" s="292">
        <v>12</v>
      </c>
      <c r="R323" s="292">
        <v>1596</v>
      </c>
      <c r="S323" s="292">
        <v>1596</v>
      </c>
      <c r="T323" s="292">
        <v>1596</v>
      </c>
      <c r="U323" s="292">
        <v>1596</v>
      </c>
      <c r="V323" s="292">
        <v>1596</v>
      </c>
      <c r="W323" s="292">
        <v>1596</v>
      </c>
      <c r="X323" s="292">
        <v>1596</v>
      </c>
      <c r="Y323" s="292">
        <v>1596</v>
      </c>
      <c r="Z323" s="292">
        <v>1596</v>
      </c>
      <c r="AA323" s="292">
        <v>1596</v>
      </c>
      <c r="AB323" s="292">
        <v>1149</v>
      </c>
      <c r="AC323" s="292">
        <v>1149</v>
      </c>
      <c r="AD323" s="292">
        <v>1149</v>
      </c>
      <c r="AE323" s="422"/>
      <c r="AF323" s="406"/>
      <c r="AG323" s="406"/>
      <c r="AH323" s="406">
        <v>0.47060000000000002</v>
      </c>
      <c r="AI323" s="406">
        <v>0.52939999999999998</v>
      </c>
      <c r="AJ323" s="406"/>
      <c r="AK323" s="406"/>
      <c r="AL323" s="406"/>
      <c r="AM323" s="411"/>
      <c r="AN323" s="411"/>
      <c r="AO323" s="411"/>
      <c r="AP323" s="411"/>
      <c r="AQ323" s="411"/>
      <c r="AR323" s="411"/>
      <c r="AS323" s="293">
        <f>SUM(AE323:AR323)</f>
        <v>1</v>
      </c>
    </row>
    <row r="324" spans="1:45" outlineLevel="1">
      <c r="B324" s="291" t="s">
        <v>288</v>
      </c>
      <c r="C324" s="288" t="s">
        <v>163</v>
      </c>
      <c r="D324" s="292">
        <v>13179465.5698785</v>
      </c>
      <c r="E324" s="292">
        <v>13179465.5698785</v>
      </c>
      <c r="F324" s="292">
        <v>13179465.5698785</v>
      </c>
      <c r="G324" s="292">
        <v>13179465.5698785</v>
      </c>
      <c r="H324" s="292">
        <v>13179465.5698785</v>
      </c>
      <c r="I324" s="292">
        <v>13179465.5698785</v>
      </c>
      <c r="J324" s="292">
        <v>13179465.5698785</v>
      </c>
      <c r="K324" s="292">
        <v>13179465.5698785</v>
      </c>
      <c r="L324" s="292">
        <v>13179465.5698785</v>
      </c>
      <c r="M324" s="292">
        <v>13179465.5698785</v>
      </c>
      <c r="N324" s="292">
        <v>10731491.649769921</v>
      </c>
      <c r="O324" s="292">
        <v>10731491.649769921</v>
      </c>
      <c r="P324" s="292">
        <v>10731491.649769921</v>
      </c>
      <c r="Q324" s="292">
        <f>Q323</f>
        <v>12</v>
      </c>
      <c r="R324" s="292">
        <v>1888.4868092731338</v>
      </c>
      <c r="S324" s="292">
        <v>1888.4868092731338</v>
      </c>
      <c r="T324" s="292">
        <v>1888.4868092731338</v>
      </c>
      <c r="U324" s="292">
        <v>1888.4868092731338</v>
      </c>
      <c r="V324" s="292">
        <v>1888.4868092731338</v>
      </c>
      <c r="W324" s="292">
        <v>1888.4868092731338</v>
      </c>
      <c r="X324" s="292">
        <v>1888.4868092731338</v>
      </c>
      <c r="Y324" s="292">
        <v>1888.4868092731338</v>
      </c>
      <c r="Z324" s="292">
        <v>1888.4868092731338</v>
      </c>
      <c r="AA324" s="292">
        <v>1888.4868092731338</v>
      </c>
      <c r="AB324" s="292">
        <v>1609.4148708265213</v>
      </c>
      <c r="AC324" s="292">
        <v>1609.4148708265213</v>
      </c>
      <c r="AD324" s="292">
        <v>1609.4148708265213</v>
      </c>
      <c r="AE324" s="407">
        <f>AE323</f>
        <v>0</v>
      </c>
      <c r="AF324" s="407">
        <f t="shared" ref="AF324" si="877">AF323</f>
        <v>0</v>
      </c>
      <c r="AG324" s="407">
        <f t="shared" ref="AG324" si="878">AG323</f>
        <v>0</v>
      </c>
      <c r="AH324" s="407">
        <f t="shared" ref="AH324" si="879">AH323</f>
        <v>0.47060000000000002</v>
      </c>
      <c r="AI324" s="407">
        <f t="shared" ref="AI324" si="880">AI323</f>
        <v>0.52939999999999998</v>
      </c>
      <c r="AJ324" s="407">
        <f t="shared" ref="AJ324" si="881">AJ323</f>
        <v>0</v>
      </c>
      <c r="AK324" s="407">
        <f t="shared" ref="AK324" si="882">AK323</f>
        <v>0</v>
      </c>
      <c r="AL324" s="407">
        <f t="shared" ref="AL324" si="883">AL323</f>
        <v>0</v>
      </c>
      <c r="AM324" s="407">
        <f t="shared" ref="AM324" si="884">AM323</f>
        <v>0</v>
      </c>
      <c r="AN324" s="407">
        <f t="shared" ref="AN324" si="885">AN323</f>
        <v>0</v>
      </c>
      <c r="AO324" s="407">
        <f t="shared" ref="AO324" si="886">AO323</f>
        <v>0</v>
      </c>
      <c r="AP324" s="407">
        <f t="shared" ref="AP324" si="887">AP323</f>
        <v>0</v>
      </c>
      <c r="AQ324" s="407">
        <f t="shared" ref="AQ324" si="888">AQ323</f>
        <v>0</v>
      </c>
      <c r="AR324" s="407">
        <f t="shared" ref="AR324" si="889">AR323</f>
        <v>0</v>
      </c>
      <c r="AS324" s="303"/>
    </row>
    <row r="325" spans="1:45" outlineLevel="1">
      <c r="B325" s="291"/>
      <c r="C325" s="288"/>
      <c r="D325" s="288"/>
      <c r="E325" s="288"/>
      <c r="F325" s="288"/>
      <c r="G325" s="288"/>
      <c r="H325" s="288"/>
      <c r="I325" s="288"/>
      <c r="J325" s="288"/>
      <c r="K325" s="288"/>
      <c r="L325" s="288"/>
      <c r="M325" s="288"/>
      <c r="N325" s="288"/>
      <c r="O325" s="288"/>
      <c r="P325" s="414"/>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90">AF326</f>
        <v>0</v>
      </c>
      <c r="AG327" s="407">
        <f t="shared" ref="AG327" si="891">AG326</f>
        <v>0</v>
      </c>
      <c r="AH327" s="407">
        <f t="shared" ref="AH327" si="892">AH326</f>
        <v>0</v>
      </c>
      <c r="AI327" s="407">
        <f t="shared" ref="AI327" si="893">AI326</f>
        <v>0</v>
      </c>
      <c r="AJ327" s="407">
        <f t="shared" ref="AJ327" si="894">AJ326</f>
        <v>0</v>
      </c>
      <c r="AK327" s="407">
        <f t="shared" ref="AK327" si="895">AK326</f>
        <v>0</v>
      </c>
      <c r="AL327" s="407">
        <f t="shared" ref="AL327" si="896">AL326</f>
        <v>0</v>
      </c>
      <c r="AM327" s="407">
        <f t="shared" ref="AM327" si="897">AM326</f>
        <v>0</v>
      </c>
      <c r="AN327" s="407">
        <f t="shared" ref="AN327" si="898">AN326</f>
        <v>0</v>
      </c>
      <c r="AO327" s="407">
        <f t="shared" ref="AO327" si="899">AO326</f>
        <v>0</v>
      </c>
      <c r="AP327" s="407">
        <f t="shared" ref="AP327" si="900">AP326</f>
        <v>0</v>
      </c>
      <c r="AQ327" s="407">
        <f t="shared" ref="AQ327" si="901">AQ326</f>
        <v>0</v>
      </c>
      <c r="AR327" s="407">
        <f t="shared" ref="AR327" si="902">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v>388603</v>
      </c>
      <c r="E329" s="292">
        <v>388603</v>
      </c>
      <c r="F329" s="292">
        <v>123933</v>
      </c>
      <c r="G329" s="292">
        <v>123933</v>
      </c>
      <c r="H329" s="292">
        <v>123933</v>
      </c>
      <c r="I329" s="292">
        <v>123933</v>
      </c>
      <c r="J329" s="292">
        <v>123933</v>
      </c>
      <c r="K329" s="292">
        <v>123933</v>
      </c>
      <c r="L329" s="292">
        <v>123933</v>
      </c>
      <c r="M329" s="292">
        <v>123933</v>
      </c>
      <c r="N329" s="292">
        <v>123933</v>
      </c>
      <c r="O329" s="292">
        <v>123933</v>
      </c>
      <c r="P329" s="292">
        <v>4177</v>
      </c>
      <c r="Q329" s="292">
        <v>12</v>
      </c>
      <c r="R329" s="292">
        <v>53</v>
      </c>
      <c r="S329" s="292">
        <v>53</v>
      </c>
      <c r="T329" s="292">
        <v>10</v>
      </c>
      <c r="U329" s="292">
        <v>10</v>
      </c>
      <c r="V329" s="292">
        <v>10</v>
      </c>
      <c r="W329" s="292">
        <v>10</v>
      </c>
      <c r="X329" s="292">
        <v>10</v>
      </c>
      <c r="Y329" s="292">
        <v>10</v>
      </c>
      <c r="Z329" s="292">
        <v>10</v>
      </c>
      <c r="AA329" s="292">
        <v>10</v>
      </c>
      <c r="AB329" s="292">
        <v>10</v>
      </c>
      <c r="AC329" s="292">
        <v>10</v>
      </c>
      <c r="AD329" s="292">
        <v>1</v>
      </c>
      <c r="AE329" s="422"/>
      <c r="AF329" s="406"/>
      <c r="AG329" s="406"/>
      <c r="AH329" s="406">
        <v>0.57010000000000005</v>
      </c>
      <c r="AI329" s="406">
        <v>0.4299</v>
      </c>
      <c r="AJ329" s="406"/>
      <c r="AK329" s="406"/>
      <c r="AL329" s="406"/>
      <c r="AM329" s="411"/>
      <c r="AN329" s="411"/>
      <c r="AO329" s="411"/>
      <c r="AP329" s="411"/>
      <c r="AQ329" s="411"/>
      <c r="AR329" s="411"/>
      <c r="AS329" s="293">
        <f>SUM(AE329:AR329)</f>
        <v>1</v>
      </c>
    </row>
    <row r="330" spans="1:45" outlineLevel="1">
      <c r="B330" s="291" t="s">
        <v>288</v>
      </c>
      <c r="C330" s="288" t="s">
        <v>163</v>
      </c>
      <c r="D330" s="292">
        <v>1041427.568046188</v>
      </c>
      <c r="E330" s="292">
        <v>882439.71286250011</v>
      </c>
      <c r="F330" s="292">
        <v>882439.71286249999</v>
      </c>
      <c r="G330" s="292">
        <v>882439.71286249999</v>
      </c>
      <c r="H330" s="292">
        <v>1036647.8105568996</v>
      </c>
      <c r="I330" s="292">
        <v>1036647.8105568996</v>
      </c>
      <c r="J330" s="292">
        <v>1036647.8105568996</v>
      </c>
      <c r="K330" s="292">
        <v>1036647.8105568996</v>
      </c>
      <c r="L330" s="292">
        <v>1036647.8105568996</v>
      </c>
      <c r="M330" s="292">
        <v>1035726.6458983223</v>
      </c>
      <c r="N330" s="292">
        <v>1027027.6474703667</v>
      </c>
      <c r="O330" s="292">
        <v>1025593.8346539725</v>
      </c>
      <c r="P330" s="292">
        <v>1019857.4390844723</v>
      </c>
      <c r="Q330" s="292">
        <f>Q329</f>
        <v>12</v>
      </c>
      <c r="R330" s="292">
        <v>31.51699004928</v>
      </c>
      <c r="S330" s="292">
        <v>10.773949039200001</v>
      </c>
      <c r="T330" s="292">
        <v>10.773949039200001</v>
      </c>
      <c r="U330" s="292">
        <v>10.773949039200001</v>
      </c>
      <c r="V330" s="292">
        <v>31.51699004928</v>
      </c>
      <c r="W330" s="292">
        <v>31.51699004928</v>
      </c>
      <c r="X330" s="292">
        <v>31.51699004928</v>
      </c>
      <c r="Y330" s="292">
        <v>31.51699004928</v>
      </c>
      <c r="Z330" s="292">
        <v>31.51699004928</v>
      </c>
      <c r="AA330" s="292">
        <v>31.51699004928</v>
      </c>
      <c r="AB330" s="292">
        <v>31.51699004928</v>
      </c>
      <c r="AC330" s="292">
        <v>31.51699004928</v>
      </c>
      <c r="AD330" s="292">
        <v>31.51699004928</v>
      </c>
      <c r="AE330" s="407">
        <f>AE329</f>
        <v>0</v>
      </c>
      <c r="AF330" s="407">
        <f t="shared" ref="AF330" si="903">AF329</f>
        <v>0</v>
      </c>
      <c r="AG330" s="407">
        <f t="shared" ref="AG330" si="904">AG329</f>
        <v>0</v>
      </c>
      <c r="AH330" s="407">
        <f t="shared" ref="AH330" si="905">AH329</f>
        <v>0.57010000000000005</v>
      </c>
      <c r="AI330" s="407">
        <f t="shared" ref="AI330" si="906">AI329</f>
        <v>0.4299</v>
      </c>
      <c r="AJ330" s="407">
        <f t="shared" ref="AJ330" si="907">AJ329</f>
        <v>0</v>
      </c>
      <c r="AK330" s="407">
        <f t="shared" ref="AK330" si="908">AK329</f>
        <v>0</v>
      </c>
      <c r="AL330" s="407">
        <f t="shared" ref="AL330" si="909">AL329</f>
        <v>0</v>
      </c>
      <c r="AM330" s="407">
        <f t="shared" ref="AM330" si="910">AM329</f>
        <v>0</v>
      </c>
      <c r="AN330" s="407">
        <f t="shared" ref="AN330" si="911">AN329</f>
        <v>0</v>
      </c>
      <c r="AO330" s="407">
        <f t="shared" ref="AO330" si="912">AO329</f>
        <v>0</v>
      </c>
      <c r="AP330" s="407">
        <f t="shared" ref="AP330" si="913">AP329</f>
        <v>0</v>
      </c>
      <c r="AQ330" s="407">
        <f t="shared" ref="AQ330" si="914">AQ329</f>
        <v>0</v>
      </c>
      <c r="AR330" s="407">
        <f t="shared" ref="AR330" si="915">AR329</f>
        <v>0</v>
      </c>
      <c r="AS330" s="303"/>
    </row>
    <row r="331" spans="1:45" outlineLevel="1">
      <c r="B331" s="509"/>
      <c r="C331" s="288"/>
      <c r="D331" s="288"/>
      <c r="E331" s="288"/>
      <c r="F331" s="288"/>
      <c r="G331" s="414"/>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498</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6">AF333</f>
        <v>0</v>
      </c>
      <c r="AG334" s="407">
        <f t="shared" ref="AG334" si="917">AG333</f>
        <v>0</v>
      </c>
      <c r="AH334" s="407">
        <f t="shared" ref="AH334" si="918">AH333</f>
        <v>0</v>
      </c>
      <c r="AI334" s="407">
        <f t="shared" ref="AI334" si="919">AI333</f>
        <v>0</v>
      </c>
      <c r="AJ334" s="407">
        <f t="shared" ref="AJ334" si="920">AJ333</f>
        <v>0</v>
      </c>
      <c r="AK334" s="407">
        <f t="shared" ref="AK334" si="921">AK333</f>
        <v>0</v>
      </c>
      <c r="AL334" s="407">
        <f t="shared" ref="AL334" si="922">AL333</f>
        <v>0</v>
      </c>
      <c r="AM334" s="407">
        <f t="shared" ref="AM334" si="923">AM333</f>
        <v>0</v>
      </c>
      <c r="AN334" s="407">
        <f t="shared" ref="AN334" si="924">AN333</f>
        <v>0</v>
      </c>
      <c r="AO334" s="407">
        <f t="shared" ref="AO334" si="925">AO333</f>
        <v>0</v>
      </c>
      <c r="AP334" s="407">
        <f t="shared" ref="AP334" si="926">AP333</f>
        <v>0</v>
      </c>
      <c r="AQ334" s="407">
        <f t="shared" ref="AQ334" si="927">AQ333</f>
        <v>0</v>
      </c>
      <c r="AR334" s="407">
        <f t="shared" ref="AR334" si="928">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9">AF336</f>
        <v>0</v>
      </c>
      <c r="AG337" s="407">
        <f t="shared" ref="AG337" si="930">AG336</f>
        <v>0</v>
      </c>
      <c r="AH337" s="407">
        <f t="shared" ref="AH337" si="931">AH336</f>
        <v>0</v>
      </c>
      <c r="AI337" s="407">
        <f t="shared" ref="AI337" si="932">AI336</f>
        <v>0</v>
      </c>
      <c r="AJ337" s="407">
        <f t="shared" ref="AJ337" si="933">AJ336</f>
        <v>0</v>
      </c>
      <c r="AK337" s="407">
        <f t="shared" ref="AK337" si="934">AK336</f>
        <v>0</v>
      </c>
      <c r="AL337" s="407">
        <f t="shared" ref="AL337" si="935">AL336</f>
        <v>0</v>
      </c>
      <c r="AM337" s="407">
        <f t="shared" ref="AM337" si="936">AM336</f>
        <v>0</v>
      </c>
      <c r="AN337" s="407">
        <f t="shared" ref="AN337" si="937">AN336</f>
        <v>0</v>
      </c>
      <c r="AO337" s="407">
        <f t="shared" ref="AO337" si="938">AO336</f>
        <v>0</v>
      </c>
      <c r="AP337" s="407">
        <f t="shared" ref="AP337" si="939">AP336</f>
        <v>0</v>
      </c>
      <c r="AQ337" s="407">
        <f t="shared" ref="AQ337" si="940">AQ336</f>
        <v>0</v>
      </c>
      <c r="AR337" s="407">
        <f t="shared" ref="AR337" si="941">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2">AF339</f>
        <v>0</v>
      </c>
      <c r="AG340" s="407">
        <f t="shared" ref="AG340" si="943">AG339</f>
        <v>0</v>
      </c>
      <c r="AH340" s="407">
        <f t="shared" ref="AH340" si="944">AH339</f>
        <v>0</v>
      </c>
      <c r="AI340" s="407">
        <f t="shared" ref="AI340" si="945">AI339</f>
        <v>0</v>
      </c>
      <c r="AJ340" s="407">
        <f t="shared" ref="AJ340" si="946">AJ339</f>
        <v>0</v>
      </c>
      <c r="AK340" s="407">
        <f t="shared" ref="AK340" si="947">AK339</f>
        <v>0</v>
      </c>
      <c r="AL340" s="407">
        <f t="shared" ref="AL340" si="948">AL339</f>
        <v>0</v>
      </c>
      <c r="AM340" s="407">
        <f t="shared" ref="AM340" si="949">AM339</f>
        <v>0</v>
      </c>
      <c r="AN340" s="407">
        <f t="shared" ref="AN340" si="950">AN339</f>
        <v>0</v>
      </c>
      <c r="AO340" s="407">
        <f t="shared" ref="AO340" si="951">AO339</f>
        <v>0</v>
      </c>
      <c r="AP340" s="407">
        <f t="shared" ref="AP340" si="952">AP339</f>
        <v>0</v>
      </c>
      <c r="AQ340" s="407">
        <f t="shared" ref="AQ340" si="953">AQ339</f>
        <v>0</v>
      </c>
      <c r="AR340" s="407">
        <f t="shared" ref="AR340" si="954">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499</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outlineLevel="1">
      <c r="A343" s="511">
        <v>36</v>
      </c>
      <c r="B343" s="509" t="s">
        <v>1018</v>
      </c>
      <c r="C343" s="288" t="s">
        <v>25</v>
      </c>
      <c r="D343" s="292">
        <v>1067232</v>
      </c>
      <c r="E343" s="292">
        <v>1067232</v>
      </c>
      <c r="F343" s="292">
        <v>1067232</v>
      </c>
      <c r="G343" s="292">
        <v>1067232</v>
      </c>
      <c r="H343" s="292">
        <v>1067232</v>
      </c>
      <c r="I343" s="292">
        <v>1067232</v>
      </c>
      <c r="J343" s="292">
        <v>1067232</v>
      </c>
      <c r="K343" s="292">
        <v>1067232</v>
      </c>
      <c r="L343" s="292">
        <v>1067232</v>
      </c>
      <c r="M343" s="292">
        <v>1067232</v>
      </c>
      <c r="N343" s="292">
        <v>1067232</v>
      </c>
      <c r="O343" s="292">
        <v>1067232</v>
      </c>
      <c r="P343" s="292">
        <v>1067232</v>
      </c>
      <c r="Q343" s="292">
        <v>12</v>
      </c>
      <c r="R343" s="292">
        <v>67</v>
      </c>
      <c r="S343" s="292">
        <v>67</v>
      </c>
      <c r="T343" s="292">
        <v>67</v>
      </c>
      <c r="U343" s="292">
        <v>67</v>
      </c>
      <c r="V343" s="292">
        <v>67</v>
      </c>
      <c r="W343" s="292">
        <v>67</v>
      </c>
      <c r="X343" s="292">
        <v>67</v>
      </c>
      <c r="Y343" s="292">
        <v>67</v>
      </c>
      <c r="Z343" s="292">
        <v>67</v>
      </c>
      <c r="AA343" s="292">
        <v>67</v>
      </c>
      <c r="AB343" s="292"/>
      <c r="AC343" s="292"/>
      <c r="AD343" s="292"/>
      <c r="AE343" s="406">
        <v>1</v>
      </c>
      <c r="AF343" s="406"/>
      <c r="AG343" s="406"/>
      <c r="AH343" s="406"/>
      <c r="AI343" s="406"/>
      <c r="AJ343" s="406"/>
      <c r="AK343" s="406"/>
      <c r="AL343" s="406"/>
      <c r="AM343" s="411"/>
      <c r="AN343" s="411"/>
      <c r="AO343" s="411"/>
      <c r="AP343" s="411"/>
      <c r="AQ343" s="411"/>
      <c r="AR343" s="411"/>
      <c r="AS343" s="293">
        <f>SUM(AE343:AR343)</f>
        <v>1</v>
      </c>
    </row>
    <row r="344" spans="1:4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1</v>
      </c>
      <c r="AF344" s="407">
        <f t="shared" ref="AF344" si="955">AF343</f>
        <v>0</v>
      </c>
      <c r="AG344" s="407">
        <f t="shared" ref="AG344" si="956">AG343</f>
        <v>0</v>
      </c>
      <c r="AH344" s="407">
        <f t="shared" ref="AH344" si="957">AH343</f>
        <v>0</v>
      </c>
      <c r="AI344" s="407">
        <f t="shared" ref="AI344" si="958">AI343</f>
        <v>0</v>
      </c>
      <c r="AJ344" s="407">
        <f t="shared" ref="AJ344" si="959">AJ343</f>
        <v>0</v>
      </c>
      <c r="AK344" s="407">
        <f t="shared" ref="AK344" si="960">AK343</f>
        <v>0</v>
      </c>
      <c r="AL344" s="407">
        <f t="shared" ref="AL344" si="961">AL343</f>
        <v>0</v>
      </c>
      <c r="AM344" s="407">
        <f t="shared" ref="AM344" si="962">AM343</f>
        <v>0</v>
      </c>
      <c r="AN344" s="407">
        <f t="shared" ref="AN344" si="963">AN343</f>
        <v>0</v>
      </c>
      <c r="AO344" s="407">
        <f t="shared" ref="AO344" si="964">AO343</f>
        <v>0</v>
      </c>
      <c r="AP344" s="407">
        <f t="shared" ref="AP344" si="965">AP343</f>
        <v>0</v>
      </c>
      <c r="AQ344" s="407">
        <f t="shared" ref="AQ344" si="966">AQ343</f>
        <v>0</v>
      </c>
      <c r="AR344" s="407">
        <f t="shared" ref="AR344" si="967">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8">AF346</f>
        <v>0</v>
      </c>
      <c r="AG347" s="407">
        <f t="shared" ref="AG347" si="969">AG346</f>
        <v>0</v>
      </c>
      <c r="AH347" s="407">
        <f t="shared" ref="AH347" si="970">AH346</f>
        <v>0</v>
      </c>
      <c r="AI347" s="407">
        <f t="shared" ref="AI347" si="971">AI346</f>
        <v>0</v>
      </c>
      <c r="AJ347" s="407">
        <f t="shared" ref="AJ347" si="972">AJ346</f>
        <v>0</v>
      </c>
      <c r="AK347" s="407">
        <f t="shared" ref="AK347" si="973">AK346</f>
        <v>0</v>
      </c>
      <c r="AL347" s="407">
        <f t="shared" ref="AL347" si="974">AL346</f>
        <v>0</v>
      </c>
      <c r="AM347" s="407">
        <f t="shared" ref="AM347" si="975">AM346</f>
        <v>0</v>
      </c>
      <c r="AN347" s="407">
        <f t="shared" ref="AN347" si="976">AN346</f>
        <v>0</v>
      </c>
      <c r="AO347" s="407">
        <f t="shared" ref="AO347" si="977">AO346</f>
        <v>0</v>
      </c>
      <c r="AP347" s="407">
        <f t="shared" ref="AP347" si="978">AP346</f>
        <v>0</v>
      </c>
      <c r="AQ347" s="407">
        <f t="shared" ref="AQ347" si="979">AQ346</f>
        <v>0</v>
      </c>
      <c r="AR347" s="407">
        <f t="shared" ref="AR347" si="980">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81">AF349</f>
        <v>0</v>
      </c>
      <c r="AG350" s="407">
        <f t="shared" ref="AG350" si="982">AG349</f>
        <v>0</v>
      </c>
      <c r="AH350" s="407">
        <f t="shared" ref="AH350" si="983">AH349</f>
        <v>0</v>
      </c>
      <c r="AI350" s="407">
        <f t="shared" ref="AI350" si="984">AI349</f>
        <v>0</v>
      </c>
      <c r="AJ350" s="407">
        <f t="shared" ref="AJ350" si="985">AJ349</f>
        <v>0</v>
      </c>
      <c r="AK350" s="407">
        <f t="shared" ref="AK350" si="986">AK349</f>
        <v>0</v>
      </c>
      <c r="AL350" s="407">
        <f t="shared" ref="AL350" si="987">AL349</f>
        <v>0</v>
      </c>
      <c r="AM350" s="407">
        <f t="shared" ref="AM350" si="988">AM349</f>
        <v>0</v>
      </c>
      <c r="AN350" s="407">
        <f t="shared" ref="AN350" si="989">AN349</f>
        <v>0</v>
      </c>
      <c r="AO350" s="407">
        <f t="shared" ref="AO350" si="990">AO349</f>
        <v>0</v>
      </c>
      <c r="AP350" s="407">
        <f t="shared" ref="AP350" si="991">AP349</f>
        <v>0</v>
      </c>
      <c r="AQ350" s="407">
        <f t="shared" ref="AQ350" si="992">AQ349</f>
        <v>0</v>
      </c>
      <c r="AR350" s="407">
        <f t="shared" ref="AR350" si="993">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4">AF352</f>
        <v>0</v>
      </c>
      <c r="AG353" s="407">
        <f t="shared" ref="AG353" si="995">AG352</f>
        <v>0</v>
      </c>
      <c r="AH353" s="407">
        <f t="shared" ref="AH353" si="996">AH352</f>
        <v>0</v>
      </c>
      <c r="AI353" s="407">
        <f t="shared" ref="AI353" si="997">AI352</f>
        <v>0</v>
      </c>
      <c r="AJ353" s="407">
        <f t="shared" ref="AJ353" si="998">AJ352</f>
        <v>0</v>
      </c>
      <c r="AK353" s="407">
        <f t="shared" ref="AK353" si="999">AK352</f>
        <v>0</v>
      </c>
      <c r="AL353" s="407">
        <f t="shared" ref="AL353" si="1000">AL352</f>
        <v>0</v>
      </c>
      <c r="AM353" s="407">
        <f t="shared" ref="AM353" si="1001">AM352</f>
        <v>0</v>
      </c>
      <c r="AN353" s="407">
        <f t="shared" ref="AN353" si="1002">AN352</f>
        <v>0</v>
      </c>
      <c r="AO353" s="407">
        <f t="shared" ref="AO353" si="1003">AO352</f>
        <v>0</v>
      </c>
      <c r="AP353" s="407">
        <f t="shared" ref="AP353" si="1004">AP352</f>
        <v>0</v>
      </c>
      <c r="AQ353" s="407">
        <f t="shared" ref="AQ353" si="1005">AQ352</f>
        <v>0</v>
      </c>
      <c r="AR353" s="407">
        <f t="shared" ref="AR353" si="1006">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7">AF355</f>
        <v>0</v>
      </c>
      <c r="AG356" s="407">
        <f t="shared" ref="AG356" si="1008">AG355</f>
        <v>0</v>
      </c>
      <c r="AH356" s="407">
        <f t="shared" ref="AH356" si="1009">AH355</f>
        <v>0</v>
      </c>
      <c r="AI356" s="407">
        <f t="shared" ref="AI356" si="1010">AI355</f>
        <v>0</v>
      </c>
      <c r="AJ356" s="407">
        <f t="shared" ref="AJ356" si="1011">AJ355</f>
        <v>0</v>
      </c>
      <c r="AK356" s="407">
        <f t="shared" ref="AK356" si="1012">AK355</f>
        <v>0</v>
      </c>
      <c r="AL356" s="407">
        <f t="shared" ref="AL356" si="1013">AL355</f>
        <v>0</v>
      </c>
      <c r="AM356" s="407">
        <f t="shared" ref="AM356" si="1014">AM355</f>
        <v>0</v>
      </c>
      <c r="AN356" s="407">
        <f t="shared" ref="AN356" si="1015">AN355</f>
        <v>0</v>
      </c>
      <c r="AO356" s="407">
        <f t="shared" ref="AO356" si="1016">AO355</f>
        <v>0</v>
      </c>
      <c r="AP356" s="407">
        <f t="shared" ref="AP356" si="1017">AP355</f>
        <v>0</v>
      </c>
      <c r="AQ356" s="407">
        <f t="shared" ref="AQ356" si="1018">AQ355</f>
        <v>0</v>
      </c>
      <c r="AR356" s="407">
        <f t="shared" ref="AR356" si="1019">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20">AF358</f>
        <v>0</v>
      </c>
      <c r="AG359" s="407">
        <f t="shared" ref="AG359" si="1021">AG358</f>
        <v>0</v>
      </c>
      <c r="AH359" s="407">
        <f t="shared" ref="AH359" si="1022">AH358</f>
        <v>0</v>
      </c>
      <c r="AI359" s="407">
        <f t="shared" ref="AI359" si="1023">AI358</f>
        <v>0</v>
      </c>
      <c r="AJ359" s="407">
        <f t="shared" ref="AJ359" si="1024">AJ358</f>
        <v>0</v>
      </c>
      <c r="AK359" s="407">
        <f t="shared" ref="AK359" si="1025">AK358</f>
        <v>0</v>
      </c>
      <c r="AL359" s="407">
        <f t="shared" ref="AL359" si="1026">AL358</f>
        <v>0</v>
      </c>
      <c r="AM359" s="407">
        <f t="shared" ref="AM359" si="1027">AM358</f>
        <v>0</v>
      </c>
      <c r="AN359" s="407">
        <f t="shared" ref="AN359" si="1028">AN358</f>
        <v>0</v>
      </c>
      <c r="AO359" s="407">
        <f t="shared" ref="AO359" si="1029">AO358</f>
        <v>0</v>
      </c>
      <c r="AP359" s="407">
        <f t="shared" ref="AP359" si="1030">AP358</f>
        <v>0</v>
      </c>
      <c r="AQ359" s="407">
        <f t="shared" ref="AQ359" si="1031">AQ358</f>
        <v>0</v>
      </c>
      <c r="AR359" s="407">
        <f t="shared" ref="AR359" si="1032">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3">AF361</f>
        <v>0</v>
      </c>
      <c r="AG362" s="407">
        <f t="shared" ref="AG362" si="1034">AG361</f>
        <v>0</v>
      </c>
      <c r="AH362" s="407">
        <f t="shared" ref="AH362" si="1035">AH361</f>
        <v>0</v>
      </c>
      <c r="AI362" s="407">
        <f t="shared" ref="AI362" si="1036">AI361</f>
        <v>0</v>
      </c>
      <c r="AJ362" s="407">
        <f t="shared" ref="AJ362" si="1037">AJ361</f>
        <v>0</v>
      </c>
      <c r="AK362" s="407">
        <f t="shared" ref="AK362" si="1038">AK361</f>
        <v>0</v>
      </c>
      <c r="AL362" s="407">
        <f t="shared" ref="AL362" si="1039">AL361</f>
        <v>0</v>
      </c>
      <c r="AM362" s="407">
        <f t="shared" ref="AM362" si="1040">AM361</f>
        <v>0</v>
      </c>
      <c r="AN362" s="407">
        <f t="shared" ref="AN362" si="1041">AN361</f>
        <v>0</v>
      </c>
      <c r="AO362" s="407">
        <f t="shared" ref="AO362" si="1042">AO361</f>
        <v>0</v>
      </c>
      <c r="AP362" s="407">
        <f t="shared" ref="AP362" si="1043">AP361</f>
        <v>0</v>
      </c>
      <c r="AQ362" s="407">
        <f t="shared" ref="AQ362" si="1044">AQ361</f>
        <v>0</v>
      </c>
      <c r="AR362" s="407">
        <f t="shared" ref="AR362" si="1045">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6">AF364</f>
        <v>0</v>
      </c>
      <c r="AG365" s="407">
        <f t="shared" ref="AG365" si="1047">AG364</f>
        <v>0</v>
      </c>
      <c r="AH365" s="407">
        <f t="shared" ref="AH365" si="1048">AH364</f>
        <v>0</v>
      </c>
      <c r="AI365" s="407">
        <f t="shared" ref="AI365" si="1049">AI364</f>
        <v>0</v>
      </c>
      <c r="AJ365" s="407">
        <f t="shared" ref="AJ365" si="1050">AJ364</f>
        <v>0</v>
      </c>
      <c r="AK365" s="407">
        <f t="shared" ref="AK365" si="1051">AK364</f>
        <v>0</v>
      </c>
      <c r="AL365" s="407">
        <f t="shared" ref="AL365" si="1052">AL364</f>
        <v>0</v>
      </c>
      <c r="AM365" s="407">
        <f t="shared" ref="AM365" si="1053">AM364</f>
        <v>0</v>
      </c>
      <c r="AN365" s="407">
        <f t="shared" ref="AN365" si="1054">AN364</f>
        <v>0</v>
      </c>
      <c r="AO365" s="407">
        <f t="shared" ref="AO365" si="1055">AO364</f>
        <v>0</v>
      </c>
      <c r="AP365" s="407">
        <f t="shared" ref="AP365" si="1056">AP364</f>
        <v>0</v>
      </c>
      <c r="AQ365" s="407">
        <f t="shared" ref="AQ365" si="1057">AQ364</f>
        <v>0</v>
      </c>
      <c r="AR365" s="407">
        <f t="shared" ref="AR365" si="1058">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9">AF367</f>
        <v>0</v>
      </c>
      <c r="AG368" s="407">
        <f t="shared" ref="AG368" si="1060">AG367</f>
        <v>0</v>
      </c>
      <c r="AH368" s="407">
        <f t="shared" ref="AH368" si="1061">AH367</f>
        <v>0</v>
      </c>
      <c r="AI368" s="407">
        <f t="shared" ref="AI368" si="1062">AI367</f>
        <v>0</v>
      </c>
      <c r="AJ368" s="407">
        <f t="shared" ref="AJ368" si="1063">AJ367</f>
        <v>0</v>
      </c>
      <c r="AK368" s="407">
        <f t="shared" ref="AK368" si="1064">AK367</f>
        <v>0</v>
      </c>
      <c r="AL368" s="407">
        <f t="shared" ref="AL368" si="1065">AL367</f>
        <v>0</v>
      </c>
      <c r="AM368" s="407">
        <f t="shared" ref="AM368" si="1066">AM367</f>
        <v>0</v>
      </c>
      <c r="AN368" s="407">
        <f t="shared" ref="AN368" si="1067">AN367</f>
        <v>0</v>
      </c>
      <c r="AO368" s="407">
        <f t="shared" ref="AO368" si="1068">AO367</f>
        <v>0</v>
      </c>
      <c r="AP368" s="407">
        <f t="shared" ref="AP368" si="1069">AP367</f>
        <v>0</v>
      </c>
      <c r="AQ368" s="407">
        <f t="shared" ref="AQ368" si="1070">AQ367</f>
        <v>0</v>
      </c>
      <c r="AR368" s="407">
        <f t="shared" ref="AR368" si="1071">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2">AF370</f>
        <v>0</v>
      </c>
      <c r="AG371" s="407">
        <f t="shared" ref="AG371" si="1073">AG370</f>
        <v>0</v>
      </c>
      <c r="AH371" s="407">
        <f t="shared" ref="AH371" si="1074">AH370</f>
        <v>0</v>
      </c>
      <c r="AI371" s="407">
        <f t="shared" ref="AI371" si="1075">AI370</f>
        <v>0</v>
      </c>
      <c r="AJ371" s="407">
        <f t="shared" ref="AJ371" si="1076">AJ370</f>
        <v>0</v>
      </c>
      <c r="AK371" s="407">
        <f t="shared" ref="AK371" si="1077">AK370</f>
        <v>0</v>
      </c>
      <c r="AL371" s="407">
        <f t="shared" ref="AL371" si="1078">AL370</f>
        <v>0</v>
      </c>
      <c r="AM371" s="407">
        <f t="shared" ref="AM371" si="1079">AM370</f>
        <v>0</v>
      </c>
      <c r="AN371" s="407">
        <f t="shared" ref="AN371" si="1080">AN370</f>
        <v>0</v>
      </c>
      <c r="AO371" s="407">
        <f t="shared" ref="AO371" si="1081">AO370</f>
        <v>0</v>
      </c>
      <c r="AP371" s="407">
        <f t="shared" ref="AP371" si="1082">AP370</f>
        <v>0</v>
      </c>
      <c r="AQ371" s="407">
        <f t="shared" ref="AQ371" si="1083">AQ370</f>
        <v>0</v>
      </c>
      <c r="AR371" s="407">
        <f t="shared" ref="AR371" si="1084">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5">AF373</f>
        <v>0</v>
      </c>
      <c r="AG374" s="407">
        <f t="shared" ref="AG374" si="1086">AG373</f>
        <v>0</v>
      </c>
      <c r="AH374" s="407">
        <f t="shared" ref="AH374" si="1087">AH373</f>
        <v>0</v>
      </c>
      <c r="AI374" s="407">
        <f t="shared" ref="AI374" si="1088">AI373</f>
        <v>0</v>
      </c>
      <c r="AJ374" s="407">
        <f t="shared" ref="AJ374" si="1089">AJ373</f>
        <v>0</v>
      </c>
      <c r="AK374" s="407">
        <f t="shared" ref="AK374" si="1090">AK373</f>
        <v>0</v>
      </c>
      <c r="AL374" s="407">
        <f t="shared" ref="AL374" si="1091">AL373</f>
        <v>0</v>
      </c>
      <c r="AM374" s="407">
        <f t="shared" ref="AM374" si="1092">AM373</f>
        <v>0</v>
      </c>
      <c r="AN374" s="407">
        <f t="shared" ref="AN374" si="1093">AN373</f>
        <v>0</v>
      </c>
      <c r="AO374" s="407">
        <f t="shared" ref="AO374" si="1094">AO373</f>
        <v>0</v>
      </c>
      <c r="AP374" s="407">
        <f t="shared" ref="AP374" si="1095">AP373</f>
        <v>0</v>
      </c>
      <c r="AQ374" s="407">
        <f t="shared" ref="AQ374" si="1096">AQ373</f>
        <v>0</v>
      </c>
      <c r="AR374" s="407">
        <f t="shared" ref="AR374" si="1097">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8">AF376</f>
        <v>0</v>
      </c>
      <c r="AG377" s="407">
        <f t="shared" ref="AG377" si="1099">AG376</f>
        <v>0</v>
      </c>
      <c r="AH377" s="407">
        <f t="shared" ref="AH377" si="1100">AH376</f>
        <v>0</v>
      </c>
      <c r="AI377" s="407">
        <f t="shared" ref="AI377" si="1101">AI376</f>
        <v>0</v>
      </c>
      <c r="AJ377" s="407">
        <f t="shared" ref="AJ377" si="1102">AJ376</f>
        <v>0</v>
      </c>
      <c r="AK377" s="407">
        <f t="shared" ref="AK377" si="1103">AK376</f>
        <v>0</v>
      </c>
      <c r="AL377" s="407">
        <f t="shared" ref="AL377" si="1104">AL376</f>
        <v>0</v>
      </c>
      <c r="AM377" s="407">
        <f t="shared" ref="AM377" si="1105">AM376</f>
        <v>0</v>
      </c>
      <c r="AN377" s="407">
        <f t="shared" ref="AN377" si="1106">AN376</f>
        <v>0</v>
      </c>
      <c r="AO377" s="407">
        <f t="shared" ref="AO377" si="1107">AO376</f>
        <v>0</v>
      </c>
      <c r="AP377" s="407">
        <f t="shared" ref="AP377" si="1108">AP376</f>
        <v>0</v>
      </c>
      <c r="AQ377" s="407">
        <f t="shared" ref="AQ377" si="1109">AQ376</f>
        <v>0</v>
      </c>
      <c r="AR377" s="407">
        <f t="shared" ref="AR377" si="1110">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11">AF379</f>
        <v>0</v>
      </c>
      <c r="AG380" s="407">
        <f t="shared" ref="AG380" si="1112">AG379</f>
        <v>0</v>
      </c>
      <c r="AH380" s="407">
        <f t="shared" ref="AH380" si="1113">AH379</f>
        <v>0</v>
      </c>
      <c r="AI380" s="407">
        <f t="shared" ref="AI380" si="1114">AI379</f>
        <v>0</v>
      </c>
      <c r="AJ380" s="407">
        <f t="shared" ref="AJ380" si="1115">AJ379</f>
        <v>0</v>
      </c>
      <c r="AK380" s="407">
        <f t="shared" ref="AK380" si="1116">AK379</f>
        <v>0</v>
      </c>
      <c r="AL380" s="407">
        <f t="shared" ref="AL380" si="1117">AL379</f>
        <v>0</v>
      </c>
      <c r="AM380" s="407">
        <f t="shared" ref="AM380" si="1118">AM379</f>
        <v>0</v>
      </c>
      <c r="AN380" s="407">
        <f t="shared" ref="AN380" si="1119">AN379</f>
        <v>0</v>
      </c>
      <c r="AO380" s="407">
        <f t="shared" ref="AO380" si="1120">AO379</f>
        <v>0</v>
      </c>
      <c r="AP380" s="407">
        <f t="shared" ref="AP380" si="1121">AP379</f>
        <v>0</v>
      </c>
      <c r="AQ380" s="407">
        <f t="shared" ref="AQ380" si="1122">AQ379</f>
        <v>0</v>
      </c>
      <c r="AR380" s="407">
        <f t="shared" ref="AR380" si="1123">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4">AF382</f>
        <v>0</v>
      </c>
      <c r="AG383" s="407">
        <f t="shared" ref="AG383" si="1125">AG382</f>
        <v>0</v>
      </c>
      <c r="AH383" s="407">
        <f t="shared" ref="AH383" si="1126">AH382</f>
        <v>0</v>
      </c>
      <c r="AI383" s="407">
        <f t="shared" ref="AI383" si="1127">AI382</f>
        <v>0</v>
      </c>
      <c r="AJ383" s="407">
        <f t="shared" ref="AJ383" si="1128">AJ382</f>
        <v>0</v>
      </c>
      <c r="AK383" s="407">
        <f t="shared" ref="AK383" si="1129">AK382</f>
        <v>0</v>
      </c>
      <c r="AL383" s="407">
        <f t="shared" ref="AL383" si="1130">AL382</f>
        <v>0</v>
      </c>
      <c r="AM383" s="407">
        <f t="shared" ref="AM383" si="1131">AM382</f>
        <v>0</v>
      </c>
      <c r="AN383" s="407">
        <f t="shared" ref="AN383" si="1132">AN382</f>
        <v>0</v>
      </c>
      <c r="AO383" s="407">
        <f t="shared" ref="AO383" si="1133">AO382</f>
        <v>0</v>
      </c>
      <c r="AP383" s="407">
        <f t="shared" ref="AP383" si="1134">AP382</f>
        <v>0</v>
      </c>
      <c r="AQ383" s="407">
        <f t="shared" ref="AQ383" si="1135">AQ382</f>
        <v>0</v>
      </c>
      <c r="AR383" s="407">
        <f t="shared" ref="AR383" si="1136">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273</v>
      </c>
      <c r="C385" s="326"/>
      <c r="D385" s="326">
        <f>SUM(D228:D383)</f>
        <v>118084355.85749345</v>
      </c>
      <c r="E385" s="326">
        <f t="shared" ref="E385:P385" si="1137">SUM(E228:E383)</f>
        <v>118307460.73798552</v>
      </c>
      <c r="F385" s="326">
        <f t="shared" si="1137"/>
        <v>118129591.90984759</v>
      </c>
      <c r="G385" s="326">
        <f t="shared" si="1137"/>
        <v>118129591.90984759</v>
      </c>
      <c r="H385" s="326">
        <f t="shared" si="1137"/>
        <v>117504996.10000417</v>
      </c>
      <c r="I385" s="326">
        <f t="shared" si="1137"/>
        <v>117498576.06011279</v>
      </c>
      <c r="J385" s="326">
        <f t="shared" si="1137"/>
        <v>117498576.06011279</v>
      </c>
      <c r="K385" s="326">
        <f t="shared" si="1137"/>
        <v>117495826.81245458</v>
      </c>
      <c r="L385" s="326">
        <f t="shared" si="1137"/>
        <v>112952423.17530856</v>
      </c>
      <c r="M385" s="326">
        <f t="shared" si="1137"/>
        <v>112852365.61547518</v>
      </c>
      <c r="N385" s="326">
        <f t="shared" si="1137"/>
        <v>108975584.12984185</v>
      </c>
      <c r="O385" s="326">
        <f t="shared" si="1137"/>
        <v>107089711.22126153</v>
      </c>
      <c r="P385" s="326">
        <f t="shared" si="1137"/>
        <v>61612250.56217505</v>
      </c>
      <c r="Q385" s="326"/>
      <c r="R385" s="326">
        <f>SUM(R228:R383)</f>
        <v>17187.852675010057</v>
      </c>
      <c r="S385" s="326">
        <f t="shared" ref="S385:AD385" si="1138">SUM(S228:S383)</f>
        <v>17241.932105647262</v>
      </c>
      <c r="T385" s="326">
        <f t="shared" si="1138"/>
        <v>17220.73533855053</v>
      </c>
      <c r="U385" s="326">
        <f t="shared" si="1138"/>
        <v>17220.73533855053</v>
      </c>
      <c r="V385" s="326">
        <f t="shared" si="1138"/>
        <v>17074.852675010057</v>
      </c>
      <c r="W385" s="326">
        <f t="shared" si="1138"/>
        <v>17072.787743639907</v>
      </c>
      <c r="X385" s="326">
        <f t="shared" si="1138"/>
        <v>17072.787743639907</v>
      </c>
      <c r="Y385" s="326">
        <f t="shared" si="1138"/>
        <v>17072.787743639907</v>
      </c>
      <c r="Z385" s="326">
        <f t="shared" si="1138"/>
        <v>16802.826511541771</v>
      </c>
      <c r="AA385" s="326">
        <f t="shared" si="1138"/>
        <v>16796.061492930665</v>
      </c>
      <c r="AB385" s="326">
        <f t="shared" si="1138"/>
        <v>15865.382708694668</v>
      </c>
      <c r="AC385" s="326">
        <f t="shared" si="1138"/>
        <v>15591.258042325569</v>
      </c>
      <c r="AD385" s="326">
        <f t="shared" si="1138"/>
        <v>10477.568212118036</v>
      </c>
      <c r="AE385" s="326">
        <f>IF(AE226="kWh",SUMPRODUCT(D228:D383,AE228:AE383))</f>
        <v>27134365.359575294</v>
      </c>
      <c r="AF385" s="326">
        <f>IF(AF226="kWh",SUMPRODUCT(D228:D383,AF228:AF383))</f>
        <v>4485570.2138852095</v>
      </c>
      <c r="AG385" s="326">
        <f>IF(AG226="kw",SUMPRODUCT(Q228:Q383,R228:R383,AG228:AG383),SUMPRODUCT(D228:D383,AG228:AG383))</f>
        <v>37398.534454948327</v>
      </c>
      <c r="AH385" s="326">
        <f>IF(AH226="kw",SUMPRODUCT(Q228:Q383,R228:R383,AH228:AH383),SUMPRODUCT(D228:D383,AH228:AH383))</f>
        <v>68452.644455253307</v>
      </c>
      <c r="AI385" s="326">
        <f>IF(AI226="kw",SUMPRODUCT(Q228:Q383,R228:R383,AI228:AI383),SUMPRODUCT(D228:D383,AI228:AI383))</f>
        <v>24561.655195806383</v>
      </c>
      <c r="AJ385" s="326">
        <f>IF(AJ226="kw",SUMPRODUCT(Q228:Q383,R228:R383,AJ228:AJ383),SUMPRODUCT(D228:D383,AJ228:AJ383))</f>
        <v>34402.091473547633</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429"/>
      <c r="O387" s="429"/>
      <c r="P387" s="429"/>
      <c r="Q387" s="429"/>
      <c r="R387" s="429"/>
      <c r="S387" s="429"/>
      <c r="T387" s="429"/>
      <c r="U387" s="429"/>
      <c r="V387" s="429"/>
      <c r="W387" s="429"/>
      <c r="X387" s="429"/>
      <c r="Y387" s="429"/>
      <c r="Z387" s="429"/>
      <c r="AA387" s="429"/>
      <c r="AB387" s="429"/>
      <c r="AC387" s="429"/>
      <c r="AD387" s="429"/>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3">
        <f>HLOOKUP(AE$35,'3.  Distribution Rates'!$C$122:$P$135,8,FALSE)</f>
        <v>0</v>
      </c>
      <c r="AF388" s="823">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9">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40">AF208*AF388</f>
        <v>0</v>
      </c>
      <c r="AG393" s="374">
        <f t="shared" si="1140"/>
        <v>0</v>
      </c>
      <c r="AH393" s="374">
        <f t="shared" si="1140"/>
        <v>0</v>
      </c>
      <c r="AI393" s="374">
        <f t="shared" si="1140"/>
        <v>0</v>
      </c>
      <c r="AJ393" s="374">
        <f t="shared" si="1140"/>
        <v>0</v>
      </c>
      <c r="AK393" s="374">
        <f t="shared" si="1140"/>
        <v>0</v>
      </c>
      <c r="AL393" s="374">
        <f t="shared" si="1140"/>
        <v>0</v>
      </c>
      <c r="AM393" s="374">
        <f t="shared" si="1140"/>
        <v>0</v>
      </c>
      <c r="AN393" s="374">
        <f t="shared" si="1140"/>
        <v>0</v>
      </c>
      <c r="AO393" s="374">
        <f t="shared" si="1140"/>
        <v>0</v>
      </c>
      <c r="AP393" s="374">
        <f t="shared" si="1140"/>
        <v>0</v>
      </c>
      <c r="AQ393" s="374">
        <f t="shared" si="1140"/>
        <v>0</v>
      </c>
      <c r="AR393" s="374">
        <f t="shared" si="1140"/>
        <v>0</v>
      </c>
      <c r="AS393" s="615">
        <f t="shared" si="1139"/>
        <v>0</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41">AF385*AF388</f>
        <v>0</v>
      </c>
      <c r="AG394" s="374">
        <f t="shared" si="1141"/>
        <v>0</v>
      </c>
      <c r="AH394" s="374">
        <f t="shared" si="1141"/>
        <v>0</v>
      </c>
      <c r="AI394" s="374">
        <f t="shared" si="1141"/>
        <v>0</v>
      </c>
      <c r="AJ394" s="374">
        <f t="shared" si="1141"/>
        <v>0</v>
      </c>
      <c r="AK394" s="374">
        <f t="shared" si="1141"/>
        <v>0</v>
      </c>
      <c r="AL394" s="374">
        <f t="shared" si="1141"/>
        <v>0</v>
      </c>
      <c r="AM394" s="374">
        <f t="shared" si="1141"/>
        <v>0</v>
      </c>
      <c r="AN394" s="374">
        <f t="shared" si="1141"/>
        <v>0</v>
      </c>
      <c r="AO394" s="374">
        <f t="shared" si="1141"/>
        <v>0</v>
      </c>
      <c r="AP394" s="374">
        <f t="shared" si="1141"/>
        <v>0</v>
      </c>
      <c r="AQ394" s="374">
        <f t="shared" si="1141"/>
        <v>0</v>
      </c>
      <c r="AR394" s="374">
        <f t="shared" si="1141"/>
        <v>0</v>
      </c>
      <c r="AS394" s="615">
        <f t="shared" si="1139"/>
        <v>0</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42">SUM(AF389:AF394)</f>
        <v>0</v>
      </c>
      <c r="AG395" s="343">
        <f t="shared" si="1142"/>
        <v>0</v>
      </c>
      <c r="AH395" s="343">
        <f t="shared" si="1142"/>
        <v>0</v>
      </c>
      <c r="AI395" s="343">
        <f t="shared" si="1142"/>
        <v>0</v>
      </c>
      <c r="AJ395" s="343">
        <f t="shared" si="1142"/>
        <v>0</v>
      </c>
      <c r="AK395" s="343">
        <f t="shared" si="1142"/>
        <v>0</v>
      </c>
      <c r="AL395" s="343">
        <f>SUM(AL389:AL394)</f>
        <v>0</v>
      </c>
      <c r="AM395" s="343">
        <f t="shared" ref="AM395:AR395" si="1143">SUM(AM389:AM394)</f>
        <v>0</v>
      </c>
      <c r="AN395" s="343">
        <f t="shared" si="1143"/>
        <v>0</v>
      </c>
      <c r="AO395" s="343">
        <f t="shared" si="1143"/>
        <v>0</v>
      </c>
      <c r="AP395" s="343">
        <f t="shared" si="1143"/>
        <v>0</v>
      </c>
      <c r="AQ395" s="343">
        <f t="shared" si="1143"/>
        <v>0</v>
      </c>
      <c r="AR395" s="343">
        <f t="shared" si="1143"/>
        <v>0</v>
      </c>
      <c r="AS395" s="403">
        <f>SUM(AS389:AS394)</f>
        <v>0</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4">AF386*AF388</f>
        <v>0</v>
      </c>
      <c r="AG396" s="344">
        <f t="shared" si="1144"/>
        <v>0</v>
      </c>
      <c r="AH396" s="344">
        <f t="shared" si="1144"/>
        <v>0</v>
      </c>
      <c r="AI396" s="344">
        <f t="shared" si="1144"/>
        <v>0</v>
      </c>
      <c r="AJ396" s="344">
        <f t="shared" si="1144"/>
        <v>0</v>
      </c>
      <c r="AK396" s="344">
        <f t="shared" si="1144"/>
        <v>0</v>
      </c>
      <c r="AL396" s="344">
        <f>AL386*AL388</f>
        <v>0</v>
      </c>
      <c r="AM396" s="344">
        <f t="shared" ref="AM396:AR396" si="1145">AM386*AM388</f>
        <v>0</v>
      </c>
      <c r="AN396" s="344">
        <f t="shared" si="1145"/>
        <v>0</v>
      </c>
      <c r="AO396" s="344">
        <f t="shared" si="1145"/>
        <v>0</v>
      </c>
      <c r="AP396" s="344">
        <f t="shared" si="1145"/>
        <v>0</v>
      </c>
      <c r="AQ396" s="344">
        <f t="shared" si="1145"/>
        <v>0</v>
      </c>
      <c r="AR396" s="344">
        <f t="shared" si="1145"/>
        <v>0</v>
      </c>
      <c r="AS396" s="403">
        <f>SUM(AE396:AR396)</f>
        <v>0</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27134365.359575294</v>
      </c>
      <c r="AF399" s="288">
        <f>SUMPRODUCT($E$228:$E$383,AF228:AF383)</f>
        <v>4518315.5613975702</v>
      </c>
      <c r="AG399" s="288">
        <f>IF(AG226="kw",SUMPRODUCT($Q$228:$Q$383,$S$228:$S$383,AG228:AG383),SUMPRODUCT($E$228:$E$383,AG228:AG383))</f>
        <v>37747.71765928471</v>
      </c>
      <c r="AH399" s="288">
        <f t="shared" ref="AH399:AR399" si="1146">IF(AH226="kw",SUMPRODUCT($Q$228:$Q$383,$S$228:$S$383,AH228:AH383),SUMPRODUCT($E$228:$E$383,AH228:AH383))</f>
        <v>68763.800257810537</v>
      </c>
      <c r="AI399" s="288">
        <f t="shared" si="1146"/>
        <v>24473.321684766743</v>
      </c>
      <c r="AJ399" s="288">
        <f t="shared" si="1146"/>
        <v>34402.091473547633</v>
      </c>
      <c r="AK399" s="288">
        <f t="shared" si="1146"/>
        <v>0</v>
      </c>
      <c r="AL399" s="288">
        <f t="shared" si="1146"/>
        <v>0</v>
      </c>
      <c r="AM399" s="288">
        <f t="shared" si="1146"/>
        <v>0</v>
      </c>
      <c r="AN399" s="288">
        <f t="shared" si="1146"/>
        <v>0</v>
      </c>
      <c r="AO399" s="288">
        <f t="shared" si="1146"/>
        <v>0</v>
      </c>
      <c r="AP399" s="288">
        <f t="shared" si="1146"/>
        <v>0</v>
      </c>
      <c r="AQ399" s="288">
        <f t="shared" si="1146"/>
        <v>0</v>
      </c>
      <c r="AR399" s="288">
        <f t="shared" si="1146"/>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27134365.359575294</v>
      </c>
      <c r="AF400" s="288">
        <f>SUMPRODUCT($F$228:$F$383,AF228:AF383)</f>
        <v>4525747.8844258087</v>
      </c>
      <c r="AG400" s="288">
        <f t="shared" ref="AG400" si="1147">IF(AG226="kw",SUMPRODUCT($Q$228:$Q$383,$T$228:$T$383,AG228:AG383),SUMPRODUCT($F$228:$F$383,AG228:AG383))</f>
        <v>37849.326747441308</v>
      </c>
      <c r="AH400" s="288">
        <f t="shared" ref="AH400:AR400" si="1148">IF(AH226="kw",SUMPRODUCT($Q$228:$Q$383,$T$228:$T$383,AH228:AH383),SUMPRODUCT($F$228:$F$383,AH228:AH383))</f>
        <v>68601.814152722291</v>
      </c>
      <c r="AI400" s="288">
        <f t="shared" si="1148"/>
        <v>24256.935371699401</v>
      </c>
      <c r="AJ400" s="288">
        <f t="shared" si="1148"/>
        <v>34402.091473547633</v>
      </c>
      <c r="AK400" s="288">
        <f t="shared" si="1148"/>
        <v>0</v>
      </c>
      <c r="AL400" s="288">
        <f t="shared" si="1148"/>
        <v>0</v>
      </c>
      <c r="AM400" s="288">
        <f t="shared" si="1148"/>
        <v>0</v>
      </c>
      <c r="AN400" s="288">
        <f t="shared" si="1148"/>
        <v>0</v>
      </c>
      <c r="AO400" s="288">
        <f t="shared" si="1148"/>
        <v>0</v>
      </c>
      <c r="AP400" s="288">
        <f t="shared" si="1148"/>
        <v>0</v>
      </c>
      <c r="AQ400" s="288">
        <f t="shared" si="1148"/>
        <v>0</v>
      </c>
      <c r="AR400" s="288">
        <f t="shared" si="1148"/>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27134365.359575294</v>
      </c>
      <c r="AF401" s="288">
        <f>SUMPRODUCT($G$228:$G$383,AF228:AF383)</f>
        <v>4525747.8844258087</v>
      </c>
      <c r="AG401" s="288">
        <f t="shared" ref="AG401" si="1149">IF(AG226="kw",SUMPRODUCT($Q$228:$Q$383,$U$228:$U$383,AG228:AG383),SUMPRODUCT($G$228:$G$383,AG228:AG383))</f>
        <v>37849.326747441308</v>
      </c>
      <c r="AH401" s="288">
        <f t="shared" ref="AH401:AR401" si="1150">IF(AH226="kw",SUMPRODUCT($Q$228:$Q$383,$U$228:$U$383,AH228:AH383),SUMPRODUCT($G$228:$G$383,AH228:AH383))</f>
        <v>68601.814152722291</v>
      </c>
      <c r="AI401" s="288">
        <f t="shared" si="1150"/>
        <v>24256.935371699401</v>
      </c>
      <c r="AJ401" s="288">
        <f t="shared" si="1150"/>
        <v>34402.091473547633</v>
      </c>
      <c r="AK401" s="288">
        <f t="shared" si="1150"/>
        <v>0</v>
      </c>
      <c r="AL401" s="288">
        <f t="shared" si="1150"/>
        <v>0</v>
      </c>
      <c r="AM401" s="288">
        <f t="shared" si="1150"/>
        <v>0</v>
      </c>
      <c r="AN401" s="288">
        <f t="shared" si="1150"/>
        <v>0</v>
      </c>
      <c r="AO401" s="288">
        <f t="shared" si="1150"/>
        <v>0</v>
      </c>
      <c r="AP401" s="288">
        <f t="shared" si="1150"/>
        <v>0</v>
      </c>
      <c r="AQ401" s="288">
        <f t="shared" si="1150"/>
        <v>0</v>
      </c>
      <c r="AR401" s="288">
        <f t="shared" si="1150"/>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27134365.359575294</v>
      </c>
      <c r="AF402" s="288">
        <f>SUMPRODUCT($H$228:$H$383,AF228:AF383)</f>
        <v>4459025.51128521</v>
      </c>
      <c r="AG402" s="288">
        <f>IF(AG226="kw",SUMPRODUCT($Q$228:$Q$383,$V$228:$V$383,AG228:AG383),SUMPRODUCT($H$228:$H$383,AG228:AG383))</f>
        <v>37072.253254948322</v>
      </c>
      <c r="AH402" s="288">
        <f t="shared" ref="AH402:AR402" si="1151">IF(AH226="kw",SUMPRODUCT($Q$228:$Q$383,$V$228:$V$383,AH228:AH383),SUMPRODUCT($H$228:$H$383,AH228:AH383))</f>
        <v>67734.157655253308</v>
      </c>
      <c r="AI402" s="288">
        <f t="shared" si="1151"/>
        <v>24322.354795806386</v>
      </c>
      <c r="AJ402" s="288">
        <f t="shared" si="1151"/>
        <v>34402.091473547633</v>
      </c>
      <c r="AK402" s="288">
        <f t="shared" si="1151"/>
        <v>0</v>
      </c>
      <c r="AL402" s="288">
        <f t="shared" si="1151"/>
        <v>0</v>
      </c>
      <c r="AM402" s="288">
        <f t="shared" si="1151"/>
        <v>0</v>
      </c>
      <c r="AN402" s="288">
        <f t="shared" si="1151"/>
        <v>0</v>
      </c>
      <c r="AO402" s="288">
        <f t="shared" si="1151"/>
        <v>0</v>
      </c>
      <c r="AP402" s="288">
        <f t="shared" si="1151"/>
        <v>0</v>
      </c>
      <c r="AQ402" s="288">
        <f t="shared" si="1151"/>
        <v>0</v>
      </c>
      <c r="AR402" s="288">
        <f t="shared" si="1151"/>
        <v>0</v>
      </c>
      <c r="AS402" s="334"/>
    </row>
    <row r="403" spans="1:45">
      <c r="B403" s="435" t="s">
        <v>837</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27134219.359575294</v>
      </c>
      <c r="AF403" s="288">
        <f>SUMPRODUCT($I$228:$I$383,AF228:AF383)</f>
        <v>4458487.8260665182</v>
      </c>
      <c r="AG403" s="288">
        <f>IF(AG226="kw",SUMPRODUCT($Q$228:$Q$383,$W$228:$W$383,AG228:AG383),SUMPRODUCT($I$228:$I$383,AG228:AG383))</f>
        <v>37067.283433230106</v>
      </c>
      <c r="AH403" s="288">
        <f t="shared" ref="AH403:AR403" si="1152">IF(AH226="kw",SUMPRODUCT($Q$228:$Q$383,$W$228:$W$383,AH228:AH383),SUMPRODUCT($I$228:$I$383,AH228:AH383))</f>
        <v>67727.709282820768</v>
      </c>
      <c r="AI403" s="288">
        <f t="shared" si="1152"/>
        <v>24322.088988936397</v>
      </c>
      <c r="AJ403" s="288">
        <f t="shared" si="1152"/>
        <v>34402.091473547633</v>
      </c>
      <c r="AK403" s="288">
        <f t="shared" si="1152"/>
        <v>0</v>
      </c>
      <c r="AL403" s="288">
        <f t="shared" si="1152"/>
        <v>0</v>
      </c>
      <c r="AM403" s="288">
        <f t="shared" si="1152"/>
        <v>0</v>
      </c>
      <c r="AN403" s="288">
        <f t="shared" si="1152"/>
        <v>0</v>
      </c>
      <c r="AO403" s="288">
        <f t="shared" si="1152"/>
        <v>0</v>
      </c>
      <c r="AP403" s="288">
        <f t="shared" si="1152"/>
        <v>0</v>
      </c>
      <c r="AQ403" s="288">
        <f t="shared" si="1152"/>
        <v>0</v>
      </c>
      <c r="AR403" s="288">
        <f t="shared" si="1152"/>
        <v>0</v>
      </c>
      <c r="AS403" s="334"/>
    </row>
    <row r="404" spans="1:45">
      <c r="B404" s="435" t="s">
        <v>847</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27134219.359575294</v>
      </c>
      <c r="AF404" s="288">
        <f>SUMPRODUCT($J$228:$J$383,AF228:AF383)</f>
        <v>4458487.8260665182</v>
      </c>
      <c r="AG404" s="288">
        <f>IF(AG226="kw",SUMPRODUCT($Q$228:$Q$383,$X$228:$X$383,AG228:AG383),SUMPRODUCT($J$228:$J$383,AG228:AG383))</f>
        <v>37067.283433230106</v>
      </c>
      <c r="AH404" s="288">
        <f t="shared" ref="AH404:AR404" si="1153">IF(AH226="kw",SUMPRODUCT($Q$228:$Q$383,$X$228:$X$383,AH228:AH383),SUMPRODUCT($J$228:$J$383,AH228:AH383))</f>
        <v>67727.709282820768</v>
      </c>
      <c r="AI404" s="288">
        <f t="shared" si="1153"/>
        <v>24322.088988936397</v>
      </c>
      <c r="AJ404" s="288">
        <f t="shared" si="1153"/>
        <v>34402.091473547633</v>
      </c>
      <c r="AK404" s="288">
        <f t="shared" si="1153"/>
        <v>0</v>
      </c>
      <c r="AL404" s="288">
        <f t="shared" si="1153"/>
        <v>0</v>
      </c>
      <c r="AM404" s="288">
        <f t="shared" si="1153"/>
        <v>0</v>
      </c>
      <c r="AN404" s="288">
        <f t="shared" si="1153"/>
        <v>0</v>
      </c>
      <c r="AO404" s="288">
        <f t="shared" si="1153"/>
        <v>0</v>
      </c>
      <c r="AP404" s="288">
        <f t="shared" si="1153"/>
        <v>0</v>
      </c>
      <c r="AQ404" s="288">
        <f t="shared" si="1153"/>
        <v>0</v>
      </c>
      <c r="AR404" s="288">
        <f t="shared" si="1153"/>
        <v>0</v>
      </c>
      <c r="AS404" s="334"/>
    </row>
    <row r="405" spans="1:45">
      <c r="B405" s="435" t="s">
        <v>848</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27131470.111917086</v>
      </c>
      <c r="AF405" s="288">
        <f>SUMPRODUCT($K$228:$K$383,AF228:AF383)</f>
        <v>4458487.8260665182</v>
      </c>
      <c r="AG405" s="288">
        <f>IF(AG226="kw",SUMPRODUCT($Q$228:$Q$383,$Y$228:$Y$383,AG228:AG383),SUMPRODUCT($K$228:$K$383,AG228:AG383))</f>
        <v>37067.283433230106</v>
      </c>
      <c r="AH405" s="288">
        <f t="shared" ref="AH405:AR405" si="1154">IF(AH226="kw",SUMPRODUCT($Q$228:$Q$383,$Y$228:$Y$383,AH228:AH383),SUMPRODUCT($K$228:$K$383,AH228:AH383))</f>
        <v>67727.709282820768</v>
      </c>
      <c r="AI405" s="288">
        <f t="shared" si="1154"/>
        <v>24322.088988936397</v>
      </c>
      <c r="AJ405" s="288">
        <f t="shared" si="1154"/>
        <v>34402.091473547633</v>
      </c>
      <c r="AK405" s="288">
        <f t="shared" si="1154"/>
        <v>0</v>
      </c>
      <c r="AL405" s="288">
        <f t="shared" si="1154"/>
        <v>0</v>
      </c>
      <c r="AM405" s="288">
        <f t="shared" si="1154"/>
        <v>0</v>
      </c>
      <c r="AN405" s="288">
        <f t="shared" si="1154"/>
        <v>0</v>
      </c>
      <c r="AO405" s="288">
        <f t="shared" si="1154"/>
        <v>0</v>
      </c>
      <c r="AP405" s="288">
        <f t="shared" si="1154"/>
        <v>0</v>
      </c>
      <c r="AQ405" s="288">
        <f t="shared" si="1154"/>
        <v>0</v>
      </c>
      <c r="AR405" s="288">
        <f t="shared" si="1154"/>
        <v>0</v>
      </c>
      <c r="AS405" s="334"/>
    </row>
    <row r="406" spans="1:45">
      <c r="B406" s="435" t="s">
        <v>849</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27131470.111917086</v>
      </c>
      <c r="AF406" s="288">
        <f>SUMPRODUCT($L$228:$L$383,AF228:AF383)</f>
        <v>4069571.5498744505</v>
      </c>
      <c r="AG406" s="288">
        <f>IF(AG226="kw",SUMPRODUCT($Q$228:$Q$383,$Z$228:$Z$383,AG228:AG383),SUMPRODUCT($L$228:$L$383,AG228:AG383))</f>
        <v>35809.693047816319</v>
      </c>
      <c r="AH406" s="288">
        <f t="shared" ref="AH406:AR406" si="1155">IF(AH226="kw",SUMPRODUCT($Q$228:$Q$383,$Z$228:$Z$383,AH228:AH383),SUMPRODUCT($L$228:$L$383,AH228:AH383))</f>
        <v>66090.451810172381</v>
      </c>
      <c r="AI406" s="288">
        <f t="shared" si="1155"/>
        <v>24254.706665404701</v>
      </c>
      <c r="AJ406" s="288">
        <f t="shared" si="1155"/>
        <v>34402.091473547633</v>
      </c>
      <c r="AK406" s="288">
        <f t="shared" si="1155"/>
        <v>0</v>
      </c>
      <c r="AL406" s="288">
        <f t="shared" si="1155"/>
        <v>0</v>
      </c>
      <c r="AM406" s="288">
        <f t="shared" si="1155"/>
        <v>0</v>
      </c>
      <c r="AN406" s="288">
        <f t="shared" si="1155"/>
        <v>0</v>
      </c>
      <c r="AO406" s="288">
        <f t="shared" si="1155"/>
        <v>0</v>
      </c>
      <c r="AP406" s="288">
        <f t="shared" si="1155"/>
        <v>0</v>
      </c>
      <c r="AQ406" s="288">
        <f t="shared" si="1155"/>
        <v>0</v>
      </c>
      <c r="AR406" s="288">
        <f t="shared" si="1155"/>
        <v>0</v>
      </c>
      <c r="AS406" s="334"/>
    </row>
    <row r="407" spans="1:45">
      <c r="B407" s="435" t="s">
        <v>850</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27032333.716742277</v>
      </c>
      <c r="AF407" s="288">
        <f>SUMPRODUCT($M$228:$M$383,AF228:AF383)</f>
        <v>4069571.5498744505</v>
      </c>
      <c r="AG407" s="288">
        <f>IF(AG226="kw",SUMPRODUCT($Q$228:$Q$383,$AA$228:$AA$383,AG228:AG383),SUMPRODUCT($M$228:$M$383,AG228:AG383))</f>
        <v>35809.693047816319</v>
      </c>
      <c r="AH407" s="288">
        <f t="shared" ref="AH407:AR407" si="1156">IF(AH226="kw",SUMPRODUCT($Q$228:$Q$383,$AA$228:$AA$383,AH228:AH383),SUMPRODUCT($M$228:$M$383,AH228:AH383))</f>
        <v>66090.451810172381</v>
      </c>
      <c r="AI407" s="288">
        <f t="shared" si="1156"/>
        <v>24254.706665404701</v>
      </c>
      <c r="AJ407" s="288">
        <f t="shared" si="1156"/>
        <v>34402.091473547633</v>
      </c>
      <c r="AK407" s="288">
        <f t="shared" si="1156"/>
        <v>0</v>
      </c>
      <c r="AL407" s="288">
        <f t="shared" si="1156"/>
        <v>0</v>
      </c>
      <c r="AM407" s="288">
        <f t="shared" si="1156"/>
        <v>0</v>
      </c>
      <c r="AN407" s="288">
        <f t="shared" si="1156"/>
        <v>0</v>
      </c>
      <c r="AO407" s="288">
        <f t="shared" si="1156"/>
        <v>0</v>
      </c>
      <c r="AP407" s="288">
        <f t="shared" si="1156"/>
        <v>0</v>
      </c>
      <c r="AQ407" s="288">
        <f t="shared" si="1156"/>
        <v>0</v>
      </c>
      <c r="AR407" s="288">
        <f t="shared" si="1156"/>
        <v>0</v>
      </c>
      <c r="AS407" s="334"/>
    </row>
    <row r="408" spans="1:45">
      <c r="B408" s="435" t="s">
        <v>851</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26806380.113332279</v>
      </c>
      <c r="AF408" s="288">
        <f>SUMPRODUCT($N$228:$N$383,AF228:AF383)</f>
        <v>3987008.2210073718</v>
      </c>
      <c r="AG408" s="288">
        <f>IF(AG226="kw",SUMPRODUCT($Q$228:$Q$383,$AB$228:$AB$383,AG228:AG383),SUMPRODUCT($N$228:$N$383,AG228:AG383))</f>
        <v>35220.026852204763</v>
      </c>
      <c r="AH408" s="288">
        <f t="shared" ref="AH408:AR408" si="1157">IF(AH226="kw",SUMPRODUCT($Q$228:$Q$383,$AB$228:$AB$383,AH228:AH383),SUMPRODUCT($N$228:$N$383,AH228:AH383))</f>
        <v>61689.719092025938</v>
      </c>
      <c r="AI408" s="288">
        <f t="shared" si="1157"/>
        <v>19620.608136267489</v>
      </c>
      <c r="AJ408" s="288">
        <f t="shared" si="1157"/>
        <v>34402.091473547633</v>
      </c>
      <c r="AK408" s="288">
        <f t="shared" si="1157"/>
        <v>0</v>
      </c>
      <c r="AL408" s="288">
        <f t="shared" si="1157"/>
        <v>0</v>
      </c>
      <c r="AM408" s="288">
        <f t="shared" si="1157"/>
        <v>0</v>
      </c>
      <c r="AN408" s="288">
        <f t="shared" si="1157"/>
        <v>0</v>
      </c>
      <c r="AO408" s="288">
        <f t="shared" si="1157"/>
        <v>0</v>
      </c>
      <c r="AP408" s="288">
        <f t="shared" si="1157"/>
        <v>0</v>
      </c>
      <c r="AQ408" s="288">
        <f t="shared" si="1157"/>
        <v>0</v>
      </c>
      <c r="AR408" s="288">
        <f t="shared" si="1157"/>
        <v>0</v>
      </c>
      <c r="AS408" s="334"/>
    </row>
    <row r="409" spans="1:45">
      <c r="B409" s="436" t="s">
        <v>852</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26798350.11137807</v>
      </c>
      <c r="AF409" s="323">
        <f>SUMPRODUCT($O$228:$O$383,AF228:AF383)</f>
        <v>3816883.6364002358</v>
      </c>
      <c r="AG409" s="323">
        <f>IF(AG226="kw",SUMPRODUCT($Q$228:$Q$383,$AC$228:$AC$383,AG228:AG383),SUMPRODUCT($O$228:$O$383,AG228:AG383))</f>
        <v>33878.250729448329</v>
      </c>
      <c r="AH409" s="323">
        <f t="shared" ref="AH409:AR409" si="1158">IF(AH226="kw",SUMPRODUCT($Q$228:$Q$383,$AC$228:$AC$383,AH228:AH383),SUMPRODUCT($O$228:$O$383,AH228:AH383))</f>
        <v>60107.156341654314</v>
      </c>
      <c r="AI409" s="323">
        <f t="shared" si="1158"/>
        <v>19552.263437156689</v>
      </c>
      <c r="AJ409" s="323">
        <f>IF(AJ226="kw",SUMPRODUCT($Q$228:$Q$383,$AC$228:$AC$383,AJ228:AJ383),SUMPRODUCT($O$228:$O$383,AJ228:AJ383))</f>
        <v>34402.091473547633</v>
      </c>
      <c r="AK409" s="323">
        <f t="shared" si="1158"/>
        <v>0</v>
      </c>
      <c r="AL409" s="323">
        <f t="shared" si="1158"/>
        <v>0</v>
      </c>
      <c r="AM409" s="323">
        <f t="shared" si="1158"/>
        <v>0</v>
      </c>
      <c r="AN409" s="323">
        <f t="shared" si="1158"/>
        <v>0</v>
      </c>
      <c r="AO409" s="323">
        <f t="shared" si="1158"/>
        <v>0</v>
      </c>
      <c r="AP409" s="323">
        <f t="shared" si="1158"/>
        <v>0</v>
      </c>
      <c r="AQ409" s="323">
        <f t="shared" si="1158"/>
        <v>0</v>
      </c>
      <c r="AR409" s="323">
        <f t="shared" si="1158"/>
        <v>0</v>
      </c>
      <c r="AS409" s="382"/>
    </row>
    <row r="410" spans="1:45" ht="21" customHeight="1">
      <c r="B410" s="364" t="s">
        <v>588</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523</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35" t="s">
        <v>211</v>
      </c>
      <c r="C414" s="937" t="s">
        <v>33</v>
      </c>
      <c r="D414" s="281" t="s">
        <v>421</v>
      </c>
      <c r="E414" s="946" t="s">
        <v>209</v>
      </c>
      <c r="F414" s="947"/>
      <c r="G414" s="947"/>
      <c r="H414" s="947"/>
      <c r="I414" s="947"/>
      <c r="J414" s="947"/>
      <c r="K414" s="947"/>
      <c r="L414" s="947"/>
      <c r="M414" s="947"/>
      <c r="N414" s="947"/>
      <c r="O414" s="947"/>
      <c r="P414" s="948"/>
      <c r="Q414" s="944" t="s">
        <v>213</v>
      </c>
      <c r="R414" s="281" t="s">
        <v>422</v>
      </c>
      <c r="S414" s="941" t="s">
        <v>212</v>
      </c>
      <c r="T414" s="942"/>
      <c r="U414" s="942"/>
      <c r="V414" s="942"/>
      <c r="W414" s="942"/>
      <c r="X414" s="942"/>
      <c r="Y414" s="942"/>
      <c r="Z414" s="942"/>
      <c r="AA414" s="942"/>
      <c r="AB414" s="942"/>
      <c r="AC414" s="942"/>
      <c r="AD414" s="949"/>
      <c r="AE414" s="941" t="s">
        <v>242</v>
      </c>
      <c r="AF414" s="942"/>
      <c r="AG414" s="942"/>
      <c r="AH414" s="942"/>
      <c r="AI414" s="942"/>
      <c r="AJ414" s="942"/>
      <c r="AK414" s="942"/>
      <c r="AL414" s="942"/>
      <c r="AM414" s="942"/>
      <c r="AN414" s="942"/>
      <c r="AO414" s="942"/>
      <c r="AP414" s="942"/>
      <c r="AQ414" s="942"/>
      <c r="AR414" s="942"/>
      <c r="AS414" s="943"/>
    </row>
    <row r="415" spans="1:45" ht="61.5" customHeight="1">
      <c r="B415" s="936"/>
      <c r="C415" s="938"/>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45"/>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50-499 kW</v>
      </c>
      <c r="AH415" s="282" t="str">
        <f>'1.  LRAMVA Summary'!$G$53</f>
        <v>GS 500-4999 kW</v>
      </c>
      <c r="AI415" s="282" t="str">
        <f>'1.  LRAMVA Summary'!$H$53</f>
        <v>Large Use</v>
      </c>
      <c r="AJ415" s="282" t="str">
        <f>'1.  LRAMVA Summary'!$I$53</f>
        <v>Street Lighting</v>
      </c>
      <c r="AK415" s="282" t="str">
        <f>'1.  LRAMVA Summary'!$J$53</f>
        <v>Unmetered Scattered Load</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501</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v>
      </c>
      <c r="AK416" s="288" t="str">
        <f>'1.  LRAMVA Summary'!$J$54</f>
        <v>kWh</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outlineLevel="1">
      <c r="A417" s="521"/>
      <c r="B417" s="493" t="s">
        <v>494</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9">AF418</f>
        <v>0</v>
      </c>
      <c r="AG419" s="407">
        <f t="shared" ref="AG419" si="1160">AG418</f>
        <v>0</v>
      </c>
      <c r="AH419" s="407">
        <f t="shared" ref="AH419" si="1161">AH418</f>
        <v>0</v>
      </c>
      <c r="AI419" s="407">
        <f t="shared" ref="AI419" si="1162">AI418</f>
        <v>0</v>
      </c>
      <c r="AJ419" s="407">
        <f t="shared" ref="AJ419" si="1163">AJ418</f>
        <v>0</v>
      </c>
      <c r="AK419" s="407">
        <f t="shared" ref="AK419" si="1164">AK418</f>
        <v>0</v>
      </c>
      <c r="AL419" s="407">
        <f t="shared" ref="AL419" si="1165">AL418</f>
        <v>0</v>
      </c>
      <c r="AM419" s="407">
        <f t="shared" ref="AM419" si="1166">AM418</f>
        <v>0</v>
      </c>
      <c r="AN419" s="407">
        <f t="shared" ref="AN419" si="1167">AN418</f>
        <v>0</v>
      </c>
      <c r="AO419" s="407">
        <f t="shared" ref="AO419" si="1168">AO418</f>
        <v>0</v>
      </c>
      <c r="AP419" s="407">
        <f t="shared" ref="AP419" si="1169">AP418</f>
        <v>0</v>
      </c>
      <c r="AQ419" s="407">
        <f t="shared" ref="AQ419" si="1170">AQ418</f>
        <v>0</v>
      </c>
      <c r="AR419" s="407">
        <f t="shared" ref="AR419" si="1171">AR418</f>
        <v>0</v>
      </c>
      <c r="AS419" s="294"/>
    </row>
    <row r="420" spans="1:45" ht="15.75" outlineLevel="1">
      <c r="A420" s="521"/>
      <c r="B420" s="514"/>
      <c r="C420" s="296"/>
      <c r="D420" s="296"/>
      <c r="E420" s="296"/>
      <c r="F420" s="296"/>
      <c r="G420" s="296"/>
      <c r="H420" s="296"/>
      <c r="I420" s="296"/>
      <c r="J420" s="746"/>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72">AF421</f>
        <v>0</v>
      </c>
      <c r="AG422" s="407">
        <f t="shared" ref="AG422" si="1173">AG421</f>
        <v>0</v>
      </c>
      <c r="AH422" s="407">
        <f t="shared" ref="AH422" si="1174">AH421</f>
        <v>0</v>
      </c>
      <c r="AI422" s="407">
        <f t="shared" ref="AI422" si="1175">AI421</f>
        <v>0</v>
      </c>
      <c r="AJ422" s="407">
        <f t="shared" ref="AJ422" si="1176">AJ421</f>
        <v>0</v>
      </c>
      <c r="AK422" s="407">
        <f t="shared" ref="AK422" si="1177">AK421</f>
        <v>0</v>
      </c>
      <c r="AL422" s="407">
        <f t="shared" ref="AL422" si="1178">AL421</f>
        <v>0</v>
      </c>
      <c r="AM422" s="407">
        <f t="shared" ref="AM422" si="1179">AM421</f>
        <v>0</v>
      </c>
      <c r="AN422" s="407">
        <f t="shared" ref="AN422" si="1180">AN421</f>
        <v>0</v>
      </c>
      <c r="AO422" s="407">
        <f t="shared" ref="AO422" si="1181">AO421</f>
        <v>0</v>
      </c>
      <c r="AP422" s="407">
        <f t="shared" ref="AP422" si="1182">AP421</f>
        <v>0</v>
      </c>
      <c r="AQ422" s="407">
        <f t="shared" ref="AQ422" si="1183">AQ421</f>
        <v>0</v>
      </c>
      <c r="AR422" s="407">
        <f t="shared" ref="AR422" si="1184">AR421</f>
        <v>0</v>
      </c>
      <c r="AS422" s="294"/>
    </row>
    <row r="423" spans="1:45" ht="15.75"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5">AF424</f>
        <v>0</v>
      </c>
      <c r="AG425" s="407">
        <f t="shared" ref="AG425" si="1186">AG424</f>
        <v>0</v>
      </c>
      <c r="AH425" s="407">
        <f t="shared" ref="AH425" si="1187">AH424</f>
        <v>0</v>
      </c>
      <c r="AI425" s="407">
        <f t="shared" ref="AI425" si="1188">AI424</f>
        <v>0</v>
      </c>
      <c r="AJ425" s="407">
        <f t="shared" ref="AJ425" si="1189">AJ424</f>
        <v>0</v>
      </c>
      <c r="AK425" s="407">
        <f t="shared" ref="AK425" si="1190">AK424</f>
        <v>0</v>
      </c>
      <c r="AL425" s="407">
        <f t="shared" ref="AL425" si="1191">AL424</f>
        <v>0</v>
      </c>
      <c r="AM425" s="407">
        <f t="shared" ref="AM425" si="1192">AM424</f>
        <v>0</v>
      </c>
      <c r="AN425" s="407">
        <f t="shared" ref="AN425" si="1193">AN424</f>
        <v>0</v>
      </c>
      <c r="AO425" s="407">
        <f t="shared" ref="AO425" si="1194">AO424</f>
        <v>0</v>
      </c>
      <c r="AP425" s="407">
        <f t="shared" ref="AP425" si="1195">AP424</f>
        <v>0</v>
      </c>
      <c r="AQ425" s="407">
        <f t="shared" ref="AQ425" si="1196">AQ424</f>
        <v>0</v>
      </c>
      <c r="AR425" s="407">
        <f t="shared" ref="AR425" si="1197">AR424</f>
        <v>0</v>
      </c>
      <c r="AS425" s="294"/>
    </row>
    <row r="426" spans="1:4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outlineLevel="1">
      <c r="A427" s="521">
        <v>4</v>
      </c>
      <c r="B427" s="509" t="s">
        <v>663</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8">AF427</f>
        <v>0</v>
      </c>
      <c r="AG428" s="407">
        <f t="shared" ref="AG428" si="1199">AG427</f>
        <v>0</v>
      </c>
      <c r="AH428" s="407">
        <f t="shared" ref="AH428" si="1200">AH427</f>
        <v>0</v>
      </c>
      <c r="AI428" s="407">
        <f t="shared" ref="AI428" si="1201">AI427</f>
        <v>0</v>
      </c>
      <c r="AJ428" s="407">
        <f t="shared" ref="AJ428" si="1202">AJ427</f>
        <v>0</v>
      </c>
      <c r="AK428" s="407">
        <f t="shared" ref="AK428" si="1203">AK427</f>
        <v>0</v>
      </c>
      <c r="AL428" s="407">
        <f t="shared" ref="AL428" si="1204">AL427</f>
        <v>0</v>
      </c>
      <c r="AM428" s="407">
        <f t="shared" ref="AM428" si="1205">AM427</f>
        <v>0</v>
      </c>
      <c r="AN428" s="407">
        <f t="shared" ref="AN428" si="1206">AN427</f>
        <v>0</v>
      </c>
      <c r="AO428" s="407">
        <f t="shared" ref="AO428" si="1207">AO427</f>
        <v>0</v>
      </c>
      <c r="AP428" s="407">
        <f t="shared" ref="AP428" si="1208">AP427</f>
        <v>0</v>
      </c>
      <c r="AQ428" s="407">
        <f t="shared" ref="AQ428" si="1209">AQ427</f>
        <v>0</v>
      </c>
      <c r="AR428" s="407">
        <f t="shared" ref="AR428" si="1210">AR427</f>
        <v>0</v>
      </c>
      <c r="AS428" s="294"/>
    </row>
    <row r="429" spans="1:4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11">AF430</f>
        <v>0</v>
      </c>
      <c r="AG431" s="407">
        <f t="shared" ref="AG431" si="1212">AG430</f>
        <v>0</v>
      </c>
      <c r="AH431" s="407">
        <f t="shared" ref="AH431" si="1213">AH430</f>
        <v>0</v>
      </c>
      <c r="AI431" s="407">
        <f t="shared" ref="AI431" si="1214">AI430</f>
        <v>0</v>
      </c>
      <c r="AJ431" s="407">
        <f t="shared" ref="AJ431" si="1215">AJ430</f>
        <v>0</v>
      </c>
      <c r="AK431" s="407">
        <f t="shared" ref="AK431" si="1216">AK430</f>
        <v>0</v>
      </c>
      <c r="AL431" s="407">
        <f t="shared" ref="AL431" si="1217">AL430</f>
        <v>0</v>
      </c>
      <c r="AM431" s="407">
        <f t="shared" ref="AM431" si="1218">AM430</f>
        <v>0</v>
      </c>
      <c r="AN431" s="407">
        <f t="shared" ref="AN431" si="1219">AN430</f>
        <v>0</v>
      </c>
      <c r="AO431" s="407">
        <f t="shared" ref="AO431" si="1220">AO430</f>
        <v>0</v>
      </c>
      <c r="AP431" s="407">
        <f t="shared" ref="AP431" si="1221">AP430</f>
        <v>0</v>
      </c>
      <c r="AQ431" s="407">
        <f t="shared" ref="AQ431" si="1222">AQ430</f>
        <v>0</v>
      </c>
      <c r="AR431" s="407">
        <f t="shared" ref="AR431" si="1223">AR430</f>
        <v>0</v>
      </c>
      <c r="AS431" s="294"/>
    </row>
    <row r="432" spans="1:4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outlineLevel="1">
      <c r="A433" s="521"/>
      <c r="B433" s="503" t="s">
        <v>495</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4">AF434</f>
        <v>0</v>
      </c>
      <c r="AG435" s="407">
        <f t="shared" ref="AG435" si="1225">AG434</f>
        <v>0</v>
      </c>
      <c r="AH435" s="407">
        <f t="shared" ref="AH435" si="1226">AH434</f>
        <v>0</v>
      </c>
      <c r="AI435" s="407">
        <f t="shared" ref="AI435" si="1227">AI434</f>
        <v>0</v>
      </c>
      <c r="AJ435" s="407">
        <f t="shared" ref="AJ435" si="1228">AJ434</f>
        <v>0</v>
      </c>
      <c r="AK435" s="407">
        <f t="shared" ref="AK435" si="1229">AK434</f>
        <v>0</v>
      </c>
      <c r="AL435" s="407">
        <f t="shared" ref="AL435" si="1230">AL434</f>
        <v>0</v>
      </c>
      <c r="AM435" s="407">
        <f t="shared" ref="AM435" si="1231">AM434</f>
        <v>0</v>
      </c>
      <c r="AN435" s="407">
        <f t="shared" ref="AN435" si="1232">AN434</f>
        <v>0</v>
      </c>
      <c r="AO435" s="407">
        <f t="shared" ref="AO435" si="1233">AO434</f>
        <v>0</v>
      </c>
      <c r="AP435" s="407">
        <f t="shared" ref="AP435" si="1234">AP434</f>
        <v>0</v>
      </c>
      <c r="AQ435" s="407">
        <f t="shared" ref="AQ435" si="1235">AQ434</f>
        <v>0</v>
      </c>
      <c r="AR435" s="407">
        <f t="shared" ref="AR435" si="1236">AR434</f>
        <v>0</v>
      </c>
      <c r="AS435" s="308"/>
    </row>
    <row r="436" spans="1:4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7">AF437</f>
        <v>0</v>
      </c>
      <c r="AG438" s="407">
        <f t="shared" ref="AG438" si="1238">AG437</f>
        <v>0</v>
      </c>
      <c r="AH438" s="407">
        <f t="shared" ref="AH438" si="1239">AH437</f>
        <v>0</v>
      </c>
      <c r="AI438" s="407">
        <f t="shared" ref="AI438" si="1240">AI437</f>
        <v>0</v>
      </c>
      <c r="AJ438" s="407">
        <f t="shared" ref="AJ438" si="1241">AJ437</f>
        <v>0</v>
      </c>
      <c r="AK438" s="407">
        <f t="shared" ref="AK438" si="1242">AK437</f>
        <v>0</v>
      </c>
      <c r="AL438" s="407">
        <f t="shared" ref="AL438" si="1243">AL437</f>
        <v>0</v>
      </c>
      <c r="AM438" s="407">
        <f t="shared" ref="AM438" si="1244">AM437</f>
        <v>0</v>
      </c>
      <c r="AN438" s="407">
        <f t="shared" ref="AN438" si="1245">AN437</f>
        <v>0</v>
      </c>
      <c r="AO438" s="407">
        <f t="shared" ref="AO438" si="1246">AO437</f>
        <v>0</v>
      </c>
      <c r="AP438" s="407">
        <f t="shared" ref="AP438" si="1247">AP437</f>
        <v>0</v>
      </c>
      <c r="AQ438" s="407">
        <f t="shared" ref="AQ438" si="1248">AQ437</f>
        <v>0</v>
      </c>
      <c r="AR438" s="407">
        <f t="shared" ref="AR438" si="1249">AR437</f>
        <v>0</v>
      </c>
      <c r="AS438" s="308"/>
    </row>
    <row r="439" spans="1:4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50">AF440</f>
        <v>0</v>
      </c>
      <c r="AG441" s="407">
        <f t="shared" ref="AG441" si="1251">AG440</f>
        <v>0</v>
      </c>
      <c r="AH441" s="407">
        <f t="shared" ref="AH441" si="1252">AH440</f>
        <v>0</v>
      </c>
      <c r="AI441" s="407">
        <f t="shared" ref="AI441" si="1253">AI440</f>
        <v>0</v>
      </c>
      <c r="AJ441" s="407">
        <f t="shared" ref="AJ441" si="1254">AJ440</f>
        <v>0</v>
      </c>
      <c r="AK441" s="407">
        <f t="shared" ref="AK441" si="1255">AK440</f>
        <v>0</v>
      </c>
      <c r="AL441" s="407">
        <f t="shared" ref="AL441" si="1256">AL440</f>
        <v>0</v>
      </c>
      <c r="AM441" s="407">
        <f t="shared" ref="AM441" si="1257">AM440</f>
        <v>0</v>
      </c>
      <c r="AN441" s="407">
        <f t="shared" ref="AN441" si="1258">AN440</f>
        <v>0</v>
      </c>
      <c r="AO441" s="407">
        <f t="shared" ref="AO441" si="1259">AO440</f>
        <v>0</v>
      </c>
      <c r="AP441" s="407">
        <f t="shared" ref="AP441" si="1260">AP440</f>
        <v>0</v>
      </c>
      <c r="AQ441" s="407">
        <f t="shared" ref="AQ441" si="1261">AQ440</f>
        <v>0</v>
      </c>
      <c r="AR441" s="407">
        <f t="shared" ref="AR441" si="1262">AR440</f>
        <v>0</v>
      </c>
      <c r="AS441" s="308"/>
    </row>
    <row r="442" spans="1:4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63">AF443</f>
        <v>0</v>
      </c>
      <c r="AG444" s="407">
        <f t="shared" ref="AG444" si="1264">AG443</f>
        <v>0</v>
      </c>
      <c r="AH444" s="407">
        <f t="shared" ref="AH444" si="1265">AH443</f>
        <v>0</v>
      </c>
      <c r="AI444" s="407">
        <f t="shared" ref="AI444" si="1266">AI443</f>
        <v>0</v>
      </c>
      <c r="AJ444" s="407">
        <f t="shared" ref="AJ444" si="1267">AJ443</f>
        <v>0</v>
      </c>
      <c r="AK444" s="407">
        <f t="shared" ref="AK444" si="1268">AK443</f>
        <v>0</v>
      </c>
      <c r="AL444" s="407">
        <f t="shared" ref="AL444" si="1269">AL443</f>
        <v>0</v>
      </c>
      <c r="AM444" s="407">
        <f t="shared" ref="AM444" si="1270">AM443</f>
        <v>0</v>
      </c>
      <c r="AN444" s="407">
        <f t="shared" ref="AN444" si="1271">AN443</f>
        <v>0</v>
      </c>
      <c r="AO444" s="407">
        <f t="shared" ref="AO444" si="1272">AO443</f>
        <v>0</v>
      </c>
      <c r="AP444" s="407">
        <f t="shared" ref="AP444" si="1273">AP443</f>
        <v>0</v>
      </c>
      <c r="AQ444" s="407">
        <f t="shared" ref="AQ444" si="1274">AQ443</f>
        <v>0</v>
      </c>
      <c r="AR444" s="407">
        <f t="shared" ref="AR444" si="1275">AR443</f>
        <v>0</v>
      </c>
      <c r="AS444" s="308"/>
    </row>
    <row r="445" spans="1:4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6">AF446</f>
        <v>0</v>
      </c>
      <c r="AG447" s="407">
        <f t="shared" ref="AG447" si="1277">AG446</f>
        <v>0</v>
      </c>
      <c r="AH447" s="407">
        <f t="shared" ref="AH447" si="1278">AH446</f>
        <v>0</v>
      </c>
      <c r="AI447" s="407">
        <f t="shared" ref="AI447" si="1279">AI446</f>
        <v>0</v>
      </c>
      <c r="AJ447" s="407">
        <f t="shared" ref="AJ447" si="1280">AJ446</f>
        <v>0</v>
      </c>
      <c r="AK447" s="407">
        <f t="shared" ref="AK447" si="1281">AK446</f>
        <v>0</v>
      </c>
      <c r="AL447" s="407">
        <f t="shared" ref="AL447" si="1282">AL446</f>
        <v>0</v>
      </c>
      <c r="AM447" s="407">
        <f t="shared" ref="AM447" si="1283">AM446</f>
        <v>0</v>
      </c>
      <c r="AN447" s="407">
        <f t="shared" ref="AN447" si="1284">AN446</f>
        <v>0</v>
      </c>
      <c r="AO447" s="407">
        <f t="shared" ref="AO447" si="1285">AO446</f>
        <v>0</v>
      </c>
      <c r="AP447" s="407">
        <f t="shared" ref="AP447" si="1286">AP446</f>
        <v>0</v>
      </c>
      <c r="AQ447" s="407">
        <f t="shared" ref="AQ447" si="1287">AQ446</f>
        <v>0</v>
      </c>
      <c r="AR447" s="407">
        <f t="shared" ref="AR447" si="1288">AR446</f>
        <v>0</v>
      </c>
      <c r="AS447" s="308"/>
    </row>
    <row r="448" spans="1:4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9">AF450</f>
        <v>0</v>
      </c>
      <c r="AG451" s="407">
        <f t="shared" ref="AG451" si="1290">AG450</f>
        <v>0</v>
      </c>
      <c r="AH451" s="407">
        <f t="shared" ref="AH451" si="1291">AH450</f>
        <v>0</v>
      </c>
      <c r="AI451" s="407">
        <f t="shared" ref="AI451" si="1292">AI450</f>
        <v>0</v>
      </c>
      <c r="AJ451" s="407">
        <f t="shared" ref="AJ451" si="1293">AJ450</f>
        <v>0</v>
      </c>
      <c r="AK451" s="407">
        <f t="shared" ref="AK451" si="1294">AK450</f>
        <v>0</v>
      </c>
      <c r="AL451" s="407">
        <f t="shared" ref="AL451" si="1295">AL450</f>
        <v>0</v>
      </c>
      <c r="AM451" s="407">
        <f t="shared" ref="AM451" si="1296">AM450</f>
        <v>0</v>
      </c>
      <c r="AN451" s="407">
        <f t="shared" ref="AN451" si="1297">AN450</f>
        <v>0</v>
      </c>
      <c r="AO451" s="407">
        <f t="shared" ref="AO451" si="1298">AO450</f>
        <v>0</v>
      </c>
      <c r="AP451" s="407">
        <f t="shared" ref="AP451" si="1299">AP450</f>
        <v>0</v>
      </c>
      <c r="AQ451" s="407">
        <f t="shared" ref="AQ451" si="1300">AQ450</f>
        <v>0</v>
      </c>
      <c r="AR451" s="407">
        <f t="shared" ref="AR451" si="1301">AR450</f>
        <v>0</v>
      </c>
      <c r="AS451" s="294"/>
    </row>
    <row r="452" spans="1:46"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302">AF453</f>
        <v>0</v>
      </c>
      <c r="AG454" s="407">
        <f t="shared" ref="AG454" si="1303">AG453</f>
        <v>0</v>
      </c>
      <c r="AH454" s="407">
        <f t="shared" ref="AH454" si="1304">AH453</f>
        <v>0</v>
      </c>
      <c r="AI454" s="407">
        <f t="shared" ref="AI454" si="1305">AI453</f>
        <v>0</v>
      </c>
      <c r="AJ454" s="407">
        <f t="shared" ref="AJ454" si="1306">AJ453</f>
        <v>0</v>
      </c>
      <c r="AK454" s="407">
        <f t="shared" ref="AK454" si="1307">AK453</f>
        <v>0</v>
      </c>
      <c r="AL454" s="407">
        <f t="shared" ref="AL454" si="1308">AL453</f>
        <v>0</v>
      </c>
      <c r="AM454" s="407">
        <f t="shared" ref="AM454" si="1309">AM453</f>
        <v>0</v>
      </c>
      <c r="AN454" s="407">
        <f t="shared" ref="AN454" si="1310">AN453</f>
        <v>0</v>
      </c>
      <c r="AO454" s="407">
        <f t="shared" ref="AO454" si="1311">AO453</f>
        <v>0</v>
      </c>
      <c r="AP454" s="407">
        <f t="shared" ref="AP454" si="1312">AP453</f>
        <v>0</v>
      </c>
      <c r="AQ454" s="407">
        <f t="shared" ref="AQ454" si="1313">AQ453</f>
        <v>0</v>
      </c>
      <c r="AR454" s="407">
        <f t="shared" ref="AR454" si="1314">AR453</f>
        <v>0</v>
      </c>
      <c r="AS454" s="294"/>
    </row>
    <row r="455" spans="1:46"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5">AF456</f>
        <v>0</v>
      </c>
      <c r="AG457" s="407">
        <f t="shared" ref="AG457" si="1316">AG456</f>
        <v>0</v>
      </c>
      <c r="AH457" s="407">
        <f t="shared" ref="AH457" si="1317">AH456</f>
        <v>0</v>
      </c>
      <c r="AI457" s="407">
        <f t="shared" ref="AI457" si="1318">AI456</f>
        <v>0</v>
      </c>
      <c r="AJ457" s="407">
        <f t="shared" ref="AJ457" si="1319">AJ456</f>
        <v>0</v>
      </c>
      <c r="AK457" s="407">
        <f t="shared" ref="AK457" si="1320">AK456</f>
        <v>0</v>
      </c>
      <c r="AL457" s="407">
        <f t="shared" ref="AL457" si="1321">AL456</f>
        <v>0</v>
      </c>
      <c r="AM457" s="407">
        <f t="shared" ref="AM457" si="1322">AM456</f>
        <v>0</v>
      </c>
      <c r="AN457" s="407">
        <f t="shared" ref="AN457" si="1323">AN456</f>
        <v>0</v>
      </c>
      <c r="AO457" s="407">
        <f t="shared" ref="AO457" si="1324">AO456</f>
        <v>0</v>
      </c>
      <c r="AP457" s="407">
        <f t="shared" ref="AP457" si="1325">AP456</f>
        <v>0</v>
      </c>
      <c r="AQ457" s="407">
        <f t="shared" ref="AQ457" si="1326">AQ456</f>
        <v>0</v>
      </c>
      <c r="AR457" s="407">
        <f t="shared" ref="AR457" si="1327">AR456</f>
        <v>0</v>
      </c>
      <c r="AS457" s="303"/>
    </row>
    <row r="458" spans="1:46"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8">AF460</f>
        <v>0</v>
      </c>
      <c r="AG461" s="407">
        <f t="shared" ref="AG461" si="1329">AG460</f>
        <v>0</v>
      </c>
      <c r="AH461" s="407">
        <f t="shared" ref="AH461" si="1330">AH460</f>
        <v>0</v>
      </c>
      <c r="AI461" s="407">
        <f t="shared" ref="AI461" si="1331">AI460</f>
        <v>0</v>
      </c>
      <c r="AJ461" s="407">
        <f t="shared" ref="AJ461" si="1332">AJ460</f>
        <v>0</v>
      </c>
      <c r="AK461" s="407">
        <f t="shared" ref="AK461" si="1333">AK460</f>
        <v>0</v>
      </c>
      <c r="AL461" s="407">
        <f t="shared" ref="AL461" si="1334">AL460</f>
        <v>0</v>
      </c>
      <c r="AM461" s="407">
        <f t="shared" ref="AM461" si="1335">AM460</f>
        <v>0</v>
      </c>
      <c r="AN461" s="407">
        <f t="shared" ref="AN461" si="1336">AN460</f>
        <v>0</v>
      </c>
      <c r="AO461" s="407">
        <f t="shared" ref="AO461" si="1337">AO460</f>
        <v>0</v>
      </c>
      <c r="AP461" s="407">
        <f t="shared" ref="AP461" si="1338">AP460</f>
        <v>0</v>
      </c>
      <c r="AQ461" s="407">
        <f t="shared" ref="AQ461" si="1339">AQ460</f>
        <v>0</v>
      </c>
      <c r="AR461" s="407">
        <f t="shared" ref="AR461" si="1340">AR460</f>
        <v>0</v>
      </c>
      <c r="AS461" s="294"/>
    </row>
    <row r="462" spans="1:46"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outlineLevel="1">
      <c r="A463" s="521"/>
      <c r="B463" s="493" t="s">
        <v>487</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outlineLevel="1">
      <c r="A464" s="521">
        <v>15</v>
      </c>
      <c r="B464" s="427" t="s">
        <v>492</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41">AF464</f>
        <v>0</v>
      </c>
      <c r="AG465" s="407">
        <f t="shared" si="1341"/>
        <v>0</v>
      </c>
      <c r="AH465" s="407">
        <f t="shared" si="1341"/>
        <v>0</v>
      </c>
      <c r="AI465" s="407">
        <f t="shared" si="1341"/>
        <v>0</v>
      </c>
      <c r="AJ465" s="407">
        <f t="shared" si="1341"/>
        <v>0</v>
      </c>
      <c r="AK465" s="407">
        <f t="shared" si="1341"/>
        <v>0</v>
      </c>
      <c r="AL465" s="407">
        <f t="shared" si="1341"/>
        <v>0</v>
      </c>
      <c r="AM465" s="407">
        <f t="shared" si="1341"/>
        <v>0</v>
      </c>
      <c r="AN465" s="407">
        <f t="shared" si="1341"/>
        <v>0</v>
      </c>
      <c r="AO465" s="407">
        <f t="shared" si="1341"/>
        <v>0</v>
      </c>
      <c r="AP465" s="407">
        <f t="shared" si="1341"/>
        <v>0</v>
      </c>
      <c r="AQ465" s="407">
        <f t="shared" si="1341"/>
        <v>0</v>
      </c>
      <c r="AR465" s="407">
        <f t="shared" si="1341"/>
        <v>0</v>
      </c>
      <c r="AS465" s="294"/>
    </row>
    <row r="466" spans="1:4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outlineLevel="1">
      <c r="A467" s="521">
        <v>16</v>
      </c>
      <c r="B467" s="518" t="s">
        <v>488</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42">AF467</f>
        <v>0</v>
      </c>
      <c r="AG468" s="407">
        <f t="shared" si="1342"/>
        <v>0</v>
      </c>
      <c r="AH468" s="407">
        <f t="shared" si="1342"/>
        <v>0</v>
      </c>
      <c r="AI468" s="407">
        <f t="shared" si="1342"/>
        <v>0</v>
      </c>
      <c r="AJ468" s="407">
        <f t="shared" si="1342"/>
        <v>0</v>
      </c>
      <c r="AK468" s="407">
        <f t="shared" si="1342"/>
        <v>0</v>
      </c>
      <c r="AL468" s="407">
        <f t="shared" si="1342"/>
        <v>0</v>
      </c>
      <c r="AM468" s="407">
        <f t="shared" si="1342"/>
        <v>0</v>
      </c>
      <c r="AN468" s="407">
        <f t="shared" si="1342"/>
        <v>0</v>
      </c>
      <c r="AO468" s="407">
        <f t="shared" si="1342"/>
        <v>0</v>
      </c>
      <c r="AP468" s="407">
        <f t="shared" si="1342"/>
        <v>0</v>
      </c>
      <c r="AQ468" s="407">
        <f t="shared" si="1342"/>
        <v>0</v>
      </c>
      <c r="AR468" s="407">
        <f t="shared" si="1342"/>
        <v>0</v>
      </c>
      <c r="AS468" s="294"/>
    </row>
    <row r="469" spans="1:45" s="280" customFormat="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outlineLevel="1">
      <c r="A470" s="521"/>
      <c r="B470" s="519" t="s">
        <v>493</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43">AF471</f>
        <v>0</v>
      </c>
      <c r="AG472" s="407">
        <f t="shared" si="1343"/>
        <v>0</v>
      </c>
      <c r="AH472" s="407">
        <f t="shared" si="1343"/>
        <v>0</v>
      </c>
      <c r="AI472" s="407">
        <f t="shared" si="1343"/>
        <v>0</v>
      </c>
      <c r="AJ472" s="407">
        <f t="shared" si="1343"/>
        <v>0</v>
      </c>
      <c r="AK472" s="407">
        <f t="shared" si="1343"/>
        <v>0</v>
      </c>
      <c r="AL472" s="407">
        <f t="shared" si="1343"/>
        <v>0</v>
      </c>
      <c r="AM472" s="407">
        <f t="shared" si="1343"/>
        <v>0</v>
      </c>
      <c r="AN472" s="407">
        <f t="shared" si="1343"/>
        <v>0</v>
      </c>
      <c r="AO472" s="407">
        <f t="shared" si="1343"/>
        <v>0</v>
      </c>
      <c r="AP472" s="407">
        <f t="shared" si="1343"/>
        <v>0</v>
      </c>
      <c r="AQ472" s="407">
        <f t="shared" si="1343"/>
        <v>0</v>
      </c>
      <c r="AR472" s="407">
        <f t="shared" si="1343"/>
        <v>0</v>
      </c>
      <c r="AS472" s="303"/>
    </row>
    <row r="473" spans="1:4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4">AF474</f>
        <v>0</v>
      </c>
      <c r="AG475" s="407">
        <f t="shared" si="1344"/>
        <v>0</v>
      </c>
      <c r="AH475" s="407">
        <f t="shared" si="1344"/>
        <v>0</v>
      </c>
      <c r="AI475" s="407">
        <f t="shared" si="1344"/>
        <v>0</v>
      </c>
      <c r="AJ475" s="407">
        <f t="shared" si="1344"/>
        <v>0</v>
      </c>
      <c r="AK475" s="407">
        <f t="shared" si="1344"/>
        <v>0</v>
      </c>
      <c r="AL475" s="407">
        <f t="shared" si="1344"/>
        <v>0</v>
      </c>
      <c r="AM475" s="407">
        <f t="shared" si="1344"/>
        <v>0</v>
      </c>
      <c r="AN475" s="407">
        <f t="shared" si="1344"/>
        <v>0</v>
      </c>
      <c r="AO475" s="407">
        <f t="shared" si="1344"/>
        <v>0</v>
      </c>
      <c r="AP475" s="407">
        <f t="shared" si="1344"/>
        <v>0</v>
      </c>
      <c r="AQ475" s="407">
        <f t="shared" si="1344"/>
        <v>0</v>
      </c>
      <c r="AR475" s="407">
        <f t="shared" si="1344"/>
        <v>0</v>
      </c>
      <c r="AS475" s="303"/>
    </row>
    <row r="476" spans="1:4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5">AF477</f>
        <v>0</v>
      </c>
      <c r="AG478" s="407">
        <f t="shared" si="1345"/>
        <v>0</v>
      </c>
      <c r="AH478" s="407">
        <f t="shared" si="1345"/>
        <v>0</v>
      </c>
      <c r="AI478" s="407">
        <f t="shared" si="1345"/>
        <v>0</v>
      </c>
      <c r="AJ478" s="407">
        <f t="shared" si="1345"/>
        <v>0</v>
      </c>
      <c r="AK478" s="407">
        <f t="shared" si="1345"/>
        <v>0</v>
      </c>
      <c r="AL478" s="407">
        <f t="shared" si="1345"/>
        <v>0</v>
      </c>
      <c r="AM478" s="407">
        <f t="shared" si="1345"/>
        <v>0</v>
      </c>
      <c r="AN478" s="407">
        <f t="shared" si="1345"/>
        <v>0</v>
      </c>
      <c r="AO478" s="407">
        <f t="shared" si="1345"/>
        <v>0</v>
      </c>
      <c r="AP478" s="407">
        <f t="shared" si="1345"/>
        <v>0</v>
      </c>
      <c r="AQ478" s="407">
        <f t="shared" si="1345"/>
        <v>0</v>
      </c>
      <c r="AR478" s="407">
        <f t="shared" si="1345"/>
        <v>0</v>
      </c>
      <c r="AS478" s="294"/>
    </row>
    <row r="479" spans="1:4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6">AE480</f>
        <v>0</v>
      </c>
      <c r="AF481" s="407">
        <f t="shared" si="1346"/>
        <v>0</v>
      </c>
      <c r="AG481" s="407">
        <f t="shared" si="1346"/>
        <v>0</v>
      </c>
      <c r="AH481" s="407">
        <f t="shared" si="1346"/>
        <v>0</v>
      </c>
      <c r="AI481" s="407">
        <f t="shared" si="1346"/>
        <v>0</v>
      </c>
      <c r="AJ481" s="407">
        <f t="shared" si="1346"/>
        <v>0</v>
      </c>
      <c r="AK481" s="407">
        <f t="shared" si="1346"/>
        <v>0</v>
      </c>
      <c r="AL481" s="407">
        <f t="shared" si="1346"/>
        <v>0</v>
      </c>
      <c r="AM481" s="407">
        <f t="shared" si="1346"/>
        <v>0</v>
      </c>
      <c r="AN481" s="407">
        <f t="shared" si="1346"/>
        <v>0</v>
      </c>
      <c r="AO481" s="407">
        <f t="shared" si="1346"/>
        <v>0</v>
      </c>
      <c r="AP481" s="407">
        <f t="shared" si="1346"/>
        <v>0</v>
      </c>
      <c r="AQ481" s="407">
        <f t="shared" si="1346"/>
        <v>0</v>
      </c>
      <c r="AR481" s="407">
        <f t="shared" si="1346"/>
        <v>0</v>
      </c>
      <c r="AS481" s="303"/>
    </row>
    <row r="482" spans="1:45" ht="15.75"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outlineLevel="1">
      <c r="A483" s="521"/>
      <c r="B483" s="513" t="s">
        <v>500</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outlineLevel="1">
      <c r="A484" s="521"/>
      <c r="B484" s="493" t="s">
        <v>496</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outlineLevel="1">
      <c r="A485" s="521">
        <v>21</v>
      </c>
      <c r="B485" s="424" t="s">
        <v>113</v>
      </c>
      <c r="C485" s="288" t="s">
        <v>25</v>
      </c>
      <c r="D485" s="292">
        <v>42310076.037112698</v>
      </c>
      <c r="E485" s="292">
        <v>34046500.312409461</v>
      </c>
      <c r="F485" s="292">
        <v>34046500.312409461</v>
      </c>
      <c r="G485" s="292">
        <v>34046500.312409461</v>
      </c>
      <c r="H485" s="292">
        <v>34046500.312409461</v>
      </c>
      <c r="I485" s="292">
        <v>34046500.312409461</v>
      </c>
      <c r="J485" s="292">
        <v>34046500.312409461</v>
      </c>
      <c r="K485" s="292">
        <v>34046091.142076828</v>
      </c>
      <c r="L485" s="292">
        <v>34046091.142076828</v>
      </c>
      <c r="M485" s="292">
        <v>33955094.582744777</v>
      </c>
      <c r="N485" s="292">
        <v>33241122.948744819</v>
      </c>
      <c r="O485" s="292">
        <v>33234555.673573419</v>
      </c>
      <c r="P485" s="292">
        <v>33234555.673573419</v>
      </c>
      <c r="Q485" s="288"/>
      <c r="R485" s="292">
        <v>2918.4147103751529</v>
      </c>
      <c r="S485" s="292">
        <v>2367.4361821751436</v>
      </c>
      <c r="T485" s="292">
        <v>2367.4361821751436</v>
      </c>
      <c r="U485" s="292">
        <v>2367.4361821751436</v>
      </c>
      <c r="V485" s="292">
        <v>2367.4361821751436</v>
      </c>
      <c r="W485" s="292">
        <v>2367.4361821751436</v>
      </c>
      <c r="X485" s="292">
        <v>2367.4361821751436</v>
      </c>
      <c r="Y485" s="292">
        <v>2367.4361821751436</v>
      </c>
      <c r="Z485" s="292">
        <v>2367.4361821751436</v>
      </c>
      <c r="AA485" s="292">
        <v>2361.5312185588205</v>
      </c>
      <c r="AB485" s="292">
        <v>2216.1782680031706</v>
      </c>
      <c r="AC485" s="292">
        <v>2216.1782680031706</v>
      </c>
      <c r="AD485" s="292">
        <v>2216.1782680031706</v>
      </c>
      <c r="AE485" s="406">
        <v>1</v>
      </c>
      <c r="AF485" s="406"/>
      <c r="AG485" s="406"/>
      <c r="AH485" s="406"/>
      <c r="AI485" s="406"/>
      <c r="AJ485" s="406"/>
      <c r="AK485" s="406"/>
      <c r="AL485" s="406"/>
      <c r="AM485" s="406"/>
      <c r="AN485" s="406"/>
      <c r="AO485" s="406"/>
      <c r="AP485" s="406"/>
      <c r="AQ485" s="406"/>
      <c r="AR485" s="406"/>
      <c r="AS485" s="293">
        <f>SUM(AE485:AR485)</f>
        <v>1</v>
      </c>
    </row>
    <row r="486" spans="1:45" outlineLevel="1">
      <c r="A486" s="521"/>
      <c r="B486" s="427" t="s">
        <v>307</v>
      </c>
      <c r="C486" s="288" t="s">
        <v>163</v>
      </c>
      <c r="D486" s="292">
        <v>28053.290110167076</v>
      </c>
      <c r="E486" s="292">
        <v>22574.2054838693</v>
      </c>
      <c r="F486" s="292">
        <v>22574.2054838693</v>
      </c>
      <c r="G486" s="292">
        <v>22574.2054838693</v>
      </c>
      <c r="H486" s="292">
        <v>22574.2054838693</v>
      </c>
      <c r="I486" s="292">
        <v>22574.2054838693</v>
      </c>
      <c r="J486" s="292">
        <v>22574.2054838693</v>
      </c>
      <c r="K486" s="292">
        <v>22573.934187404702</v>
      </c>
      <c r="L486" s="292">
        <v>22573.934187404702</v>
      </c>
      <c r="M486" s="292">
        <v>22513.59979150974</v>
      </c>
      <c r="N486" s="292">
        <v>22040.207747461842</v>
      </c>
      <c r="O486" s="292">
        <v>22035.853378647782</v>
      </c>
      <c r="P486" s="292">
        <v>22035.853378647782</v>
      </c>
      <c r="Q486" s="288"/>
      <c r="R486" s="292">
        <v>1.7674849514444448</v>
      </c>
      <c r="S486" s="292">
        <v>1.4337947964090967</v>
      </c>
      <c r="T486" s="292">
        <v>1.4337947964090967</v>
      </c>
      <c r="U486" s="292">
        <v>1.4337947964090967</v>
      </c>
      <c r="V486" s="292">
        <v>1.4337947964090967</v>
      </c>
      <c r="W486" s="292">
        <v>1.4337947964090967</v>
      </c>
      <c r="X486" s="292">
        <v>1.4337947964090967</v>
      </c>
      <c r="Y486" s="292">
        <v>1.4337947964090967</v>
      </c>
      <c r="Z486" s="292">
        <v>1.4337947964090967</v>
      </c>
      <c r="AA486" s="292">
        <v>1.4302185622660963</v>
      </c>
      <c r="AB486" s="292">
        <v>1.3421881833614702</v>
      </c>
      <c r="AC486" s="292">
        <v>1.3421881833614702</v>
      </c>
      <c r="AD486" s="292">
        <v>1.3421881833614702</v>
      </c>
      <c r="AE486" s="407">
        <f>AE485</f>
        <v>1</v>
      </c>
      <c r="AF486" s="407">
        <f t="shared" ref="AF486" si="1347">AF485</f>
        <v>0</v>
      </c>
      <c r="AG486" s="407">
        <f t="shared" ref="AG486" si="1348">AG485</f>
        <v>0</v>
      </c>
      <c r="AH486" s="407">
        <f t="shared" ref="AH486" si="1349">AH485</f>
        <v>0</v>
      </c>
      <c r="AI486" s="407">
        <f t="shared" ref="AI486" si="1350">AI485</f>
        <v>0</v>
      </c>
      <c r="AJ486" s="407">
        <f t="shared" ref="AJ486" si="1351">AJ485</f>
        <v>0</v>
      </c>
      <c r="AK486" s="407">
        <f t="shared" ref="AK486" si="1352">AK485</f>
        <v>0</v>
      </c>
      <c r="AL486" s="407">
        <f t="shared" ref="AL486" si="1353">AL485</f>
        <v>0</v>
      </c>
      <c r="AM486" s="407">
        <f t="shared" ref="AM486" si="1354">AM485</f>
        <v>0</v>
      </c>
      <c r="AN486" s="407">
        <f t="shared" ref="AN486" si="1355">AN485</f>
        <v>0</v>
      </c>
      <c r="AO486" s="407">
        <f t="shared" ref="AO486" si="1356">AO485</f>
        <v>0</v>
      </c>
      <c r="AP486" s="407">
        <f t="shared" ref="AP486" si="1357">AP485</f>
        <v>0</v>
      </c>
      <c r="AQ486" s="407">
        <f t="shared" ref="AQ486" si="1358">AQ485</f>
        <v>0</v>
      </c>
      <c r="AR486" s="407">
        <f t="shared" ref="AR486" si="1359">AR485</f>
        <v>0</v>
      </c>
      <c r="AS486" s="303"/>
    </row>
    <row r="487" spans="1:45"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outlineLevel="1">
      <c r="A488" s="521">
        <v>22</v>
      </c>
      <c r="B488" s="424" t="s">
        <v>114</v>
      </c>
      <c r="C488" s="288" t="s">
        <v>25</v>
      </c>
      <c r="D488" s="292">
        <v>3731147.7499999166</v>
      </c>
      <c r="E488" s="292">
        <v>3731147.7499999166</v>
      </c>
      <c r="F488" s="292">
        <v>3731147.7499999166</v>
      </c>
      <c r="G488" s="292">
        <v>3731147.7499999166</v>
      </c>
      <c r="H488" s="292">
        <v>3731147.7499999166</v>
      </c>
      <c r="I488" s="292">
        <v>3731147.7499999166</v>
      </c>
      <c r="J488" s="292">
        <v>3731147.7499999166</v>
      </c>
      <c r="K488" s="292">
        <v>3731147.7499999166</v>
      </c>
      <c r="L488" s="292">
        <v>3731147.7499999166</v>
      </c>
      <c r="M488" s="292">
        <v>3731147.7499999166</v>
      </c>
      <c r="N488" s="292">
        <v>3731147.7499999166</v>
      </c>
      <c r="O488" s="292">
        <v>3731147.7499999166</v>
      </c>
      <c r="P488" s="292">
        <v>3731147.7499999166</v>
      </c>
      <c r="Q488" s="288"/>
      <c r="R488" s="292">
        <v>1077.6099000000168</v>
      </c>
      <c r="S488" s="292">
        <v>1077.6099000000168</v>
      </c>
      <c r="T488" s="292">
        <v>1077.6099000000168</v>
      </c>
      <c r="U488" s="292">
        <v>1077.6099000000168</v>
      </c>
      <c r="V488" s="292">
        <v>1077.6099000000168</v>
      </c>
      <c r="W488" s="292">
        <v>1077.6099000000168</v>
      </c>
      <c r="X488" s="292">
        <v>1077.6099000000168</v>
      </c>
      <c r="Y488" s="292">
        <v>1077.6099000000168</v>
      </c>
      <c r="Z488" s="292">
        <v>1077.6099000000168</v>
      </c>
      <c r="AA488" s="292">
        <v>1077.6099000000168</v>
      </c>
      <c r="AB488" s="292">
        <v>1077.6099000000168</v>
      </c>
      <c r="AC488" s="292">
        <v>1077.6099000000168</v>
      </c>
      <c r="AD488" s="292">
        <v>1077.6099000000168</v>
      </c>
      <c r="AE488" s="406">
        <v>1</v>
      </c>
      <c r="AF488" s="406"/>
      <c r="AG488" s="406"/>
      <c r="AH488" s="406"/>
      <c r="AI488" s="406"/>
      <c r="AJ488" s="406"/>
      <c r="AK488" s="406"/>
      <c r="AL488" s="406"/>
      <c r="AM488" s="406"/>
      <c r="AN488" s="406"/>
      <c r="AO488" s="406"/>
      <c r="AP488" s="406"/>
      <c r="AQ488" s="406"/>
      <c r="AR488" s="406"/>
      <c r="AS488" s="293">
        <f>SUM(AE488:AR488)</f>
        <v>1</v>
      </c>
    </row>
    <row r="489" spans="1:45" outlineLevel="1">
      <c r="A489" s="521"/>
      <c r="B489" s="427" t="s">
        <v>307</v>
      </c>
      <c r="C489" s="288" t="s">
        <v>163</v>
      </c>
      <c r="D489" s="292">
        <v>413024.15553401434</v>
      </c>
      <c r="E489" s="292">
        <v>413024.15553401434</v>
      </c>
      <c r="F489" s="292">
        <v>413024.15553401434</v>
      </c>
      <c r="G489" s="292">
        <v>413024.15553401434</v>
      </c>
      <c r="H489" s="292">
        <v>413024.15553401434</v>
      </c>
      <c r="I489" s="292">
        <v>413024.15553401434</v>
      </c>
      <c r="J489" s="292">
        <v>413024.15553401434</v>
      </c>
      <c r="K489" s="292">
        <v>413024.15553401434</v>
      </c>
      <c r="L489" s="292">
        <v>413024.15553401434</v>
      </c>
      <c r="M489" s="292">
        <v>413024.15553401434</v>
      </c>
      <c r="N489" s="292">
        <v>413024.15553401434</v>
      </c>
      <c r="O489" s="292">
        <v>413024.15553401434</v>
      </c>
      <c r="P489" s="292">
        <v>413024.15553401434</v>
      </c>
      <c r="Q489" s="288"/>
      <c r="R489" s="292">
        <v>205.8119568127008</v>
      </c>
      <c r="S489" s="292">
        <v>205.8119568127008</v>
      </c>
      <c r="T489" s="292">
        <v>205.8119568127008</v>
      </c>
      <c r="U489" s="292">
        <v>205.8119568127008</v>
      </c>
      <c r="V489" s="292">
        <v>205.8119568127008</v>
      </c>
      <c r="W489" s="292">
        <v>205.8119568127008</v>
      </c>
      <c r="X489" s="292">
        <v>205.8119568127008</v>
      </c>
      <c r="Y489" s="292">
        <v>205.8119568127008</v>
      </c>
      <c r="Z489" s="292">
        <v>205.8119568127008</v>
      </c>
      <c r="AA489" s="292">
        <v>205.8119568127008</v>
      </c>
      <c r="AB489" s="292">
        <v>205.8119568127008</v>
      </c>
      <c r="AC489" s="292">
        <v>205.8119568127008</v>
      </c>
      <c r="AD489" s="292">
        <v>205.8119568127008</v>
      </c>
      <c r="AE489" s="407">
        <f>AE488</f>
        <v>1</v>
      </c>
      <c r="AF489" s="407">
        <f t="shared" ref="AF489" si="1360">AF488</f>
        <v>0</v>
      </c>
      <c r="AG489" s="407">
        <f t="shared" ref="AG489" si="1361">AG488</f>
        <v>0</v>
      </c>
      <c r="AH489" s="407">
        <f t="shared" ref="AH489" si="1362">AH488</f>
        <v>0</v>
      </c>
      <c r="AI489" s="407">
        <f t="shared" ref="AI489" si="1363">AI488</f>
        <v>0</v>
      </c>
      <c r="AJ489" s="407">
        <f t="shared" ref="AJ489" si="1364">AJ488</f>
        <v>0</v>
      </c>
      <c r="AK489" s="407">
        <f t="shared" ref="AK489" si="1365">AK488</f>
        <v>0</v>
      </c>
      <c r="AL489" s="407">
        <f t="shared" ref="AL489" si="1366">AL488</f>
        <v>0</v>
      </c>
      <c r="AM489" s="407">
        <f t="shared" ref="AM489" si="1367">AM488</f>
        <v>0</v>
      </c>
      <c r="AN489" s="407">
        <f t="shared" ref="AN489" si="1368">AN488</f>
        <v>0</v>
      </c>
      <c r="AO489" s="407">
        <f t="shared" ref="AO489" si="1369">AO488</f>
        <v>0</v>
      </c>
      <c r="AP489" s="407">
        <f t="shared" ref="AP489" si="1370">AP488</f>
        <v>0</v>
      </c>
      <c r="AQ489" s="407">
        <f t="shared" ref="AQ489" si="1371">AQ488</f>
        <v>0</v>
      </c>
      <c r="AR489" s="407">
        <f t="shared" ref="AR489" si="1372">AR488</f>
        <v>0</v>
      </c>
      <c r="AS489" s="303"/>
    </row>
    <row r="490" spans="1:45"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73">AF491</f>
        <v>0</v>
      </c>
      <c r="AG492" s="407">
        <f t="shared" ref="AG492" si="1374">AG491</f>
        <v>0</v>
      </c>
      <c r="AH492" s="407">
        <f t="shared" ref="AH492" si="1375">AH491</f>
        <v>0</v>
      </c>
      <c r="AI492" s="407">
        <f t="shared" ref="AI492" si="1376">AI491</f>
        <v>0</v>
      </c>
      <c r="AJ492" s="407">
        <f t="shared" ref="AJ492" si="1377">AJ491</f>
        <v>0</v>
      </c>
      <c r="AK492" s="407">
        <f t="shared" ref="AK492" si="1378">AK491</f>
        <v>0</v>
      </c>
      <c r="AL492" s="407">
        <f t="shared" ref="AL492" si="1379">AL491</f>
        <v>0</v>
      </c>
      <c r="AM492" s="407">
        <f t="shared" ref="AM492" si="1380">AM491</f>
        <v>0</v>
      </c>
      <c r="AN492" s="407">
        <f t="shared" ref="AN492" si="1381">AN491</f>
        <v>0</v>
      </c>
      <c r="AO492" s="407">
        <f t="shared" ref="AO492" si="1382">AO491</f>
        <v>0</v>
      </c>
      <c r="AP492" s="407">
        <f t="shared" ref="AP492" si="1383">AP491</f>
        <v>0</v>
      </c>
      <c r="AQ492" s="407">
        <f t="shared" ref="AQ492" si="1384">AQ491</f>
        <v>0</v>
      </c>
      <c r="AR492" s="407">
        <f t="shared" ref="AR492" si="1385">AR491</f>
        <v>0</v>
      </c>
      <c r="AS492" s="303"/>
    </row>
    <row r="493" spans="1:45"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outlineLevel="1">
      <c r="A494" s="521">
        <v>24</v>
      </c>
      <c r="B494" s="424" t="s">
        <v>116</v>
      </c>
      <c r="C494" s="288" t="s">
        <v>25</v>
      </c>
      <c r="D494" s="292">
        <v>397474.43125420006</v>
      </c>
      <c r="E494" s="292">
        <v>397474.43125420006</v>
      </c>
      <c r="F494" s="292">
        <v>397474.43125420006</v>
      </c>
      <c r="G494" s="292">
        <v>397474.43125420006</v>
      </c>
      <c r="H494" s="292">
        <v>397474.43125420006</v>
      </c>
      <c r="I494" s="292">
        <v>397474.43125420006</v>
      </c>
      <c r="J494" s="292">
        <v>397474.43125420006</v>
      </c>
      <c r="K494" s="292">
        <v>397474.43125420006</v>
      </c>
      <c r="L494" s="292">
        <v>397474.43125420006</v>
      </c>
      <c r="M494" s="292">
        <v>397420.42755941121</v>
      </c>
      <c r="N494" s="292">
        <v>299385.9058658373</v>
      </c>
      <c r="O494" s="292">
        <v>298450.58414166002</v>
      </c>
      <c r="P494" s="292">
        <v>292754.0294501232</v>
      </c>
      <c r="Q494" s="288"/>
      <c r="R494" s="292">
        <v>88.114188200000072</v>
      </c>
      <c r="S494" s="292">
        <v>88.114188200000072</v>
      </c>
      <c r="T494" s="292">
        <v>88.114188200000072</v>
      </c>
      <c r="U494" s="292">
        <v>88.114188200000072</v>
      </c>
      <c r="V494" s="292">
        <v>88.114188200000072</v>
      </c>
      <c r="W494" s="292">
        <v>88.114188200000072</v>
      </c>
      <c r="X494" s="292">
        <v>88.114188200000072</v>
      </c>
      <c r="Y494" s="292">
        <v>88.114188200000072</v>
      </c>
      <c r="Z494" s="292">
        <v>88.114188200000072</v>
      </c>
      <c r="AA494" s="292">
        <v>88.114188200000072</v>
      </c>
      <c r="AB494" s="292">
        <v>22.608245656578969</v>
      </c>
      <c r="AC494" s="292">
        <v>22.608245656578969</v>
      </c>
      <c r="AD494" s="292">
        <v>21.44884844342107</v>
      </c>
      <c r="AE494" s="406">
        <v>1</v>
      </c>
      <c r="AF494" s="406"/>
      <c r="AG494" s="406"/>
      <c r="AH494" s="406"/>
      <c r="AI494" s="406"/>
      <c r="AJ494" s="406"/>
      <c r="AK494" s="406"/>
      <c r="AL494" s="406"/>
      <c r="AM494" s="406"/>
      <c r="AN494" s="406"/>
      <c r="AO494" s="406"/>
      <c r="AP494" s="406"/>
      <c r="AQ494" s="406"/>
      <c r="AR494" s="406"/>
      <c r="AS494" s="293">
        <f>SUM(AE494:AR494)</f>
        <v>1</v>
      </c>
    </row>
    <row r="495" spans="1:45"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1</v>
      </c>
      <c r="AF495" s="407">
        <f t="shared" ref="AF495" si="1386">AF494</f>
        <v>0</v>
      </c>
      <c r="AG495" s="407">
        <f t="shared" ref="AG495" si="1387">AG494</f>
        <v>0</v>
      </c>
      <c r="AH495" s="407">
        <f t="shared" ref="AH495" si="1388">AH494</f>
        <v>0</v>
      </c>
      <c r="AI495" s="407">
        <f t="shared" ref="AI495" si="1389">AI494</f>
        <v>0</v>
      </c>
      <c r="AJ495" s="407">
        <f t="shared" ref="AJ495" si="1390">AJ494</f>
        <v>0</v>
      </c>
      <c r="AK495" s="407">
        <f t="shared" ref="AK495" si="1391">AK494</f>
        <v>0</v>
      </c>
      <c r="AL495" s="407">
        <f t="shared" ref="AL495" si="1392">AL494</f>
        <v>0</v>
      </c>
      <c r="AM495" s="407">
        <f t="shared" ref="AM495" si="1393">AM494</f>
        <v>0</v>
      </c>
      <c r="AN495" s="407">
        <f t="shared" ref="AN495" si="1394">AN494</f>
        <v>0</v>
      </c>
      <c r="AO495" s="407">
        <f t="shared" ref="AO495" si="1395">AO494</f>
        <v>0</v>
      </c>
      <c r="AP495" s="407">
        <f t="shared" ref="AP495" si="1396">AP494</f>
        <v>0</v>
      </c>
      <c r="AQ495" s="407">
        <f t="shared" ref="AQ495" si="1397">AQ494</f>
        <v>0</v>
      </c>
      <c r="AR495" s="407">
        <f t="shared" ref="AR495" si="1398">AR494</f>
        <v>0</v>
      </c>
      <c r="AS495" s="303"/>
    </row>
    <row r="496" spans="1:45"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outlineLevel="1">
      <c r="A497" s="521"/>
      <c r="B497" s="493" t="s">
        <v>497</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outlineLevel="1">
      <c r="A498" s="521">
        <v>25</v>
      </c>
      <c r="B498" s="424" t="s">
        <v>117</v>
      </c>
      <c r="C498" s="288" t="s">
        <v>25</v>
      </c>
      <c r="D498" s="292">
        <v>3070682.4744220721</v>
      </c>
      <c r="E498" s="292">
        <v>3070682.4744220721</v>
      </c>
      <c r="F498" s="292">
        <v>3070682.4744220721</v>
      </c>
      <c r="G498" s="292">
        <v>3070682.4744220721</v>
      </c>
      <c r="H498" s="292">
        <v>3070682.4744220721</v>
      </c>
      <c r="I498" s="292">
        <v>3070682.4744220721</v>
      </c>
      <c r="J498" s="292">
        <v>3070682.4744220721</v>
      </c>
      <c r="K498" s="292">
        <v>3070682.4744220721</v>
      </c>
      <c r="L498" s="292">
        <v>3070682.4744220721</v>
      </c>
      <c r="M498" s="292">
        <v>2652088.3261566563</v>
      </c>
      <c r="N498" s="292">
        <v>0</v>
      </c>
      <c r="O498" s="292">
        <v>0</v>
      </c>
      <c r="P498" s="292">
        <v>0</v>
      </c>
      <c r="Q498" s="292">
        <v>12</v>
      </c>
      <c r="R498" s="292">
        <v>136.39661625935477</v>
      </c>
      <c r="S498" s="292">
        <v>136.39661625935477</v>
      </c>
      <c r="T498" s="292">
        <v>136.39661625935477</v>
      </c>
      <c r="U498" s="292">
        <v>136.39661625935477</v>
      </c>
      <c r="V498" s="292">
        <v>136.39661625935477</v>
      </c>
      <c r="W498" s="292">
        <v>136.39661625935477</v>
      </c>
      <c r="X498" s="292">
        <v>136.39661625935477</v>
      </c>
      <c r="Y498" s="292">
        <v>136.39661625935477</v>
      </c>
      <c r="Z498" s="292">
        <v>136.39661625935477</v>
      </c>
      <c r="AA498" s="292">
        <v>117.70522810529503</v>
      </c>
      <c r="AB498" s="292">
        <v>0</v>
      </c>
      <c r="AC498" s="292">
        <v>0</v>
      </c>
      <c r="AD498" s="292">
        <v>0</v>
      </c>
      <c r="AE498" s="422"/>
      <c r="AF498" s="406"/>
      <c r="AG498" s="406">
        <v>0.70212765957446821</v>
      </c>
      <c r="AH498" s="406">
        <v>0.27659574468085085</v>
      </c>
      <c r="AI498" s="406">
        <v>2.1276595744680837E-2</v>
      </c>
      <c r="AJ498" s="406"/>
      <c r="AK498" s="406"/>
      <c r="AL498" s="411"/>
      <c r="AM498" s="411"/>
      <c r="AN498" s="411"/>
      <c r="AO498" s="411"/>
      <c r="AP498" s="411"/>
      <c r="AQ498" s="411"/>
      <c r="AR498" s="411"/>
      <c r="AS498" s="293">
        <f>SUM(AE498:AR498)</f>
        <v>0.99999999999999989</v>
      </c>
    </row>
    <row r="499" spans="1:45" outlineLevel="1">
      <c r="A499" s="521"/>
      <c r="B499" s="427" t="s">
        <v>307</v>
      </c>
      <c r="C499" s="288" t="s">
        <v>163</v>
      </c>
      <c r="D499" s="292">
        <v>114852.63596068851</v>
      </c>
      <c r="E499" s="292">
        <v>114852.63596068851</v>
      </c>
      <c r="F499" s="292">
        <v>114852.63596068851</v>
      </c>
      <c r="G499" s="292">
        <v>114852.63596068851</v>
      </c>
      <c r="H499" s="292">
        <v>114852.63596068851</v>
      </c>
      <c r="I499" s="292">
        <v>114852.63596068851</v>
      </c>
      <c r="J499" s="292">
        <v>114852.63596068851</v>
      </c>
      <c r="K499" s="292">
        <v>114852.63596068851</v>
      </c>
      <c r="L499" s="292">
        <v>114852.63596068851</v>
      </c>
      <c r="M499" s="292">
        <v>99195.972750972986</v>
      </c>
      <c r="N499" s="292">
        <v>0</v>
      </c>
      <c r="O499" s="292">
        <v>0</v>
      </c>
      <c r="P499" s="292">
        <v>0</v>
      </c>
      <c r="Q499" s="292">
        <f>Q498</f>
        <v>12</v>
      </c>
      <c r="R499" s="292">
        <v>3.393242659974907</v>
      </c>
      <c r="S499" s="292">
        <v>3.393242659974907</v>
      </c>
      <c r="T499" s="292">
        <v>3.4565210923927596</v>
      </c>
      <c r="U499" s="292">
        <v>3.4565210923927596</v>
      </c>
      <c r="V499" s="292">
        <v>3.4565210923927596</v>
      </c>
      <c r="W499" s="292">
        <v>3.3070152494001803</v>
      </c>
      <c r="X499" s="292">
        <v>3.3070152494001803</v>
      </c>
      <c r="Y499" s="292">
        <v>3.3070152494001803</v>
      </c>
      <c r="Z499" s="292">
        <v>3.3017842323203044</v>
      </c>
      <c r="AA499" s="292">
        <v>3.3017842323203044</v>
      </c>
      <c r="AB499" s="292">
        <v>0</v>
      </c>
      <c r="AC499" s="292">
        <v>0</v>
      </c>
      <c r="AD499" s="292">
        <v>0</v>
      </c>
      <c r="AE499" s="407">
        <f>AE498</f>
        <v>0</v>
      </c>
      <c r="AF499" s="407">
        <f t="shared" ref="AF499" si="1399">AF498</f>
        <v>0</v>
      </c>
      <c r="AG499" s="407">
        <v>0.5</v>
      </c>
      <c r="AH499" s="407">
        <v>0.5</v>
      </c>
      <c r="AI499" s="407">
        <v>0</v>
      </c>
      <c r="AJ499" s="407">
        <f t="shared" ref="AJ499" si="1400">AJ498</f>
        <v>0</v>
      </c>
      <c r="AK499" s="407">
        <f t="shared" ref="AK499" si="1401">AK498</f>
        <v>0</v>
      </c>
      <c r="AL499" s="407">
        <f t="shared" ref="AL499" si="1402">AL498</f>
        <v>0</v>
      </c>
      <c r="AM499" s="407">
        <f t="shared" ref="AM499" si="1403">AM498</f>
        <v>0</v>
      </c>
      <c r="AN499" s="407">
        <f t="shared" ref="AN499" si="1404">AN498</f>
        <v>0</v>
      </c>
      <c r="AO499" s="407">
        <f t="shared" ref="AO499" si="1405">AO498</f>
        <v>0</v>
      </c>
      <c r="AP499" s="407">
        <f t="shared" ref="AP499" si="1406">AP498</f>
        <v>0</v>
      </c>
      <c r="AQ499" s="407">
        <f t="shared" ref="AQ499" si="1407">AQ498</f>
        <v>0</v>
      </c>
      <c r="AR499" s="407">
        <f t="shared" ref="AR499" si="1408">AR498</f>
        <v>0</v>
      </c>
      <c r="AS499" s="303"/>
    </row>
    <row r="500" spans="1:45"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outlineLevel="1">
      <c r="A501" s="521">
        <v>26</v>
      </c>
      <c r="B501" s="424" t="s">
        <v>118</v>
      </c>
      <c r="C501" s="288" t="s">
        <v>25</v>
      </c>
      <c r="D501" s="292">
        <v>195727.28407159922</v>
      </c>
      <c r="E501" s="292">
        <v>195727.28407159922</v>
      </c>
      <c r="F501" s="292">
        <v>197308.07368870318</v>
      </c>
      <c r="G501" s="292">
        <v>197308.07368870318</v>
      </c>
      <c r="H501" s="292">
        <v>197308.07368870318</v>
      </c>
      <c r="I501" s="292">
        <v>188611.53449977163</v>
      </c>
      <c r="J501" s="292">
        <v>188611.53449977163</v>
      </c>
      <c r="K501" s="292">
        <v>188611.53449977163</v>
      </c>
      <c r="L501" s="292">
        <v>187194.85751089526</v>
      </c>
      <c r="M501" s="292">
        <v>187194.85751089526</v>
      </c>
      <c r="N501" s="292">
        <v>184139.82868056488</v>
      </c>
      <c r="O501" s="292">
        <v>172549.24585802163</v>
      </c>
      <c r="P501" s="292">
        <v>71058.24265458576</v>
      </c>
      <c r="Q501" s="292">
        <v>12</v>
      </c>
      <c r="R501" s="292">
        <v>6.5844401758588695</v>
      </c>
      <c r="S501" s="292">
        <v>6.5844401758588695</v>
      </c>
      <c r="T501" s="292">
        <v>6.7072292288175985</v>
      </c>
      <c r="U501" s="292">
        <v>6.7072292288175985</v>
      </c>
      <c r="V501" s="292">
        <v>6.7072292288175985</v>
      </c>
      <c r="W501" s="292">
        <v>6.4171196263604413</v>
      </c>
      <c r="X501" s="292">
        <v>6.4171196263604413</v>
      </c>
      <c r="Y501" s="292">
        <v>6.4171196263604413</v>
      </c>
      <c r="Z501" s="292">
        <v>6.4069690646491866</v>
      </c>
      <c r="AA501" s="292">
        <v>6.4069690646491866</v>
      </c>
      <c r="AB501" s="292">
        <v>6.2900738862324772</v>
      </c>
      <c r="AC501" s="292">
        <v>5.578879691495521</v>
      </c>
      <c r="AD501" s="292">
        <v>2.1116442734155778</v>
      </c>
      <c r="AE501" s="422"/>
      <c r="AF501" s="406">
        <v>0.42557530454247394</v>
      </c>
      <c r="AG501" s="406">
        <v>0.57442469545752606</v>
      </c>
      <c r="AH501" s="406"/>
      <c r="AI501" s="406"/>
      <c r="AJ501" s="406"/>
      <c r="AK501" s="406"/>
      <c r="AL501" s="411"/>
      <c r="AM501" s="411"/>
      <c r="AN501" s="411"/>
      <c r="AO501" s="411"/>
      <c r="AP501" s="411"/>
      <c r="AQ501" s="411"/>
      <c r="AR501" s="411"/>
      <c r="AS501" s="293">
        <f>SUM(AE501:AR501)</f>
        <v>1</v>
      </c>
    </row>
    <row r="502" spans="1:45"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9">AF501</f>
        <v>0.42557530454247394</v>
      </c>
      <c r="AG502" s="407">
        <f t="shared" ref="AG502" si="1410">AG501</f>
        <v>0.57442469545752606</v>
      </c>
      <c r="AH502" s="407">
        <f t="shared" ref="AH502" si="1411">AH501</f>
        <v>0</v>
      </c>
      <c r="AI502" s="407">
        <f t="shared" ref="AI502" si="1412">AI501</f>
        <v>0</v>
      </c>
      <c r="AJ502" s="407">
        <f t="shared" ref="AJ502" si="1413">AJ501</f>
        <v>0</v>
      </c>
      <c r="AK502" s="407">
        <f t="shared" ref="AK502" si="1414">AK501</f>
        <v>0</v>
      </c>
      <c r="AL502" s="407">
        <f t="shared" ref="AL502" si="1415">AL501</f>
        <v>0</v>
      </c>
      <c r="AM502" s="407">
        <f t="shared" ref="AM502" si="1416">AM501</f>
        <v>0</v>
      </c>
      <c r="AN502" s="407">
        <f t="shared" ref="AN502" si="1417">AN501</f>
        <v>0</v>
      </c>
      <c r="AO502" s="407">
        <f t="shared" ref="AO502" si="1418">AO501</f>
        <v>0</v>
      </c>
      <c r="AP502" s="407">
        <f t="shared" ref="AP502" si="1419">AP501</f>
        <v>0</v>
      </c>
      <c r="AQ502" s="407">
        <f t="shared" ref="AQ502" si="1420">AQ501</f>
        <v>0</v>
      </c>
      <c r="AR502" s="407">
        <f t="shared" ref="AR502" si="1421">AR501</f>
        <v>0</v>
      </c>
      <c r="AS502" s="303"/>
    </row>
    <row r="503" spans="1:45"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outlineLevel="1">
      <c r="A504" s="521">
        <v>27</v>
      </c>
      <c r="B504" s="424" t="s">
        <v>119</v>
      </c>
      <c r="C504" s="288" t="s">
        <v>25</v>
      </c>
      <c r="D504" s="292">
        <v>2328515.662103177</v>
      </c>
      <c r="E504" s="292">
        <v>2328515.662103177</v>
      </c>
      <c r="F504" s="292">
        <v>2239634.5426043826</v>
      </c>
      <c r="G504" s="292">
        <v>2182811.4697092474</v>
      </c>
      <c r="H504" s="292">
        <v>2028211.9247964912</v>
      </c>
      <c r="I504" s="292">
        <v>1661492.5009875228</v>
      </c>
      <c r="J504" s="292">
        <v>1404207.1502619463</v>
      </c>
      <c r="K504" s="292">
        <v>1128752.2474069849</v>
      </c>
      <c r="L504" s="292">
        <v>904082.23904453858</v>
      </c>
      <c r="M504" s="292">
        <v>711297.81491517287</v>
      </c>
      <c r="N504" s="292">
        <v>554423.47708140337</v>
      </c>
      <c r="O504" s="292">
        <v>374835.41744984296</v>
      </c>
      <c r="P504" s="292">
        <v>252796.19797869396</v>
      </c>
      <c r="Q504" s="292">
        <v>12</v>
      </c>
      <c r="R504" s="292">
        <v>458.5172355712682</v>
      </c>
      <c r="S504" s="292">
        <v>458.5172355712682</v>
      </c>
      <c r="T504" s="292">
        <v>451.18313286959506</v>
      </c>
      <c r="U504" s="292">
        <v>444.93556390150314</v>
      </c>
      <c r="V504" s="292">
        <v>424.56305639685559</v>
      </c>
      <c r="W504" s="292">
        <v>375.39740495230609</v>
      </c>
      <c r="X504" s="292">
        <v>327.31828724133777</v>
      </c>
      <c r="Y504" s="292">
        <v>270.00363279492927</v>
      </c>
      <c r="Z504" s="292">
        <v>218.39328044982204</v>
      </c>
      <c r="AA504" s="292">
        <v>169.49926243866787</v>
      </c>
      <c r="AB504" s="292">
        <v>125.49464622862911</v>
      </c>
      <c r="AC504" s="292">
        <v>83.934730919148024</v>
      </c>
      <c r="AD504" s="292">
        <v>56.499754146222621</v>
      </c>
      <c r="AE504" s="422"/>
      <c r="AF504" s="406">
        <v>0.87127731346194415</v>
      </c>
      <c r="AG504" s="406">
        <v>0.12872268653805591</v>
      </c>
      <c r="AH504" s="406"/>
      <c r="AI504" s="406"/>
      <c r="AJ504" s="406"/>
      <c r="AK504" s="406"/>
      <c r="AL504" s="411"/>
      <c r="AM504" s="411"/>
      <c r="AN504" s="411"/>
      <c r="AO504" s="411"/>
      <c r="AP504" s="411"/>
      <c r="AQ504" s="411"/>
      <c r="AR504" s="411"/>
      <c r="AS504" s="293">
        <f>SUM(AE504:AR504)</f>
        <v>1</v>
      </c>
    </row>
    <row r="505" spans="1:45" outlineLevel="1">
      <c r="A505" s="521"/>
      <c r="B505" s="427" t="s">
        <v>307</v>
      </c>
      <c r="C505" s="288" t="s">
        <v>163</v>
      </c>
      <c r="D505" s="292">
        <v>1936.0048424733609</v>
      </c>
      <c r="E505" s="292">
        <v>1936.0048424733609</v>
      </c>
      <c r="F505" s="292">
        <v>1862.1061435920756</v>
      </c>
      <c r="G505" s="292">
        <v>1814.8615636737961</v>
      </c>
      <c r="H505" s="292">
        <v>1686.3223949378928</v>
      </c>
      <c r="I505" s="292">
        <v>1381.4197516454105</v>
      </c>
      <c r="J505" s="292">
        <v>1167.5042117979049</v>
      </c>
      <c r="K505" s="292">
        <v>938.48190609068877</v>
      </c>
      <c r="L505" s="292">
        <v>751.68383931051642</v>
      </c>
      <c r="M505" s="292">
        <v>591.39650058126881</v>
      </c>
      <c r="N505" s="292">
        <v>460.96599386453005</v>
      </c>
      <c r="O505" s="292">
        <v>311.65054851207805</v>
      </c>
      <c r="P505" s="292">
        <v>210.18310995750559</v>
      </c>
      <c r="Q505" s="292">
        <f>Q504</f>
        <v>12</v>
      </c>
      <c r="R505" s="292">
        <v>0.76616803278688761</v>
      </c>
      <c r="S505" s="292">
        <v>0.76616803278688761</v>
      </c>
      <c r="T505" s="292">
        <v>0.75391297539041491</v>
      </c>
      <c r="U505" s="292">
        <v>0.74347348205267882</v>
      </c>
      <c r="V505" s="292">
        <v>0.70943165595136581</v>
      </c>
      <c r="W505" s="292">
        <v>0.62727738229353003</v>
      </c>
      <c r="X505" s="292">
        <v>0.54693867269443097</v>
      </c>
      <c r="Y505" s="292">
        <v>0.45116766859607005</v>
      </c>
      <c r="Z505" s="292">
        <v>0.36492837580607679</v>
      </c>
      <c r="AA505" s="292">
        <v>0.28322799316292524</v>
      </c>
      <c r="AB505" s="292">
        <v>0.20969764878408892</v>
      </c>
      <c r="AC505" s="292">
        <v>0.1402523235374101</v>
      </c>
      <c r="AD505" s="292">
        <v>9.4409331054308418E-2</v>
      </c>
      <c r="AE505" s="407">
        <f>AE504</f>
        <v>0</v>
      </c>
      <c r="AF505" s="407">
        <v>1</v>
      </c>
      <c r="AG505" s="407">
        <v>0</v>
      </c>
      <c r="AH505" s="407">
        <f t="shared" ref="AH505" si="1422">AH504</f>
        <v>0</v>
      </c>
      <c r="AI505" s="407">
        <f t="shared" ref="AI505" si="1423">AI504</f>
        <v>0</v>
      </c>
      <c r="AJ505" s="407">
        <f t="shared" ref="AJ505" si="1424">AJ504</f>
        <v>0</v>
      </c>
      <c r="AK505" s="407">
        <f t="shared" ref="AK505" si="1425">AK504</f>
        <v>0</v>
      </c>
      <c r="AL505" s="407">
        <f t="shared" ref="AL505" si="1426">AL504</f>
        <v>0</v>
      </c>
      <c r="AM505" s="407">
        <f t="shared" ref="AM505" si="1427">AM504</f>
        <v>0</v>
      </c>
      <c r="AN505" s="407">
        <f t="shared" ref="AN505" si="1428">AN504</f>
        <v>0</v>
      </c>
      <c r="AO505" s="407">
        <f t="shared" ref="AO505" si="1429">AO504</f>
        <v>0</v>
      </c>
      <c r="AP505" s="407">
        <f t="shared" ref="AP505" si="1430">AP504</f>
        <v>0</v>
      </c>
      <c r="AQ505" s="407">
        <f t="shared" ref="AQ505" si="1431">AQ504</f>
        <v>0</v>
      </c>
      <c r="AR505" s="407">
        <f t="shared" ref="AR505" si="1432">AR504</f>
        <v>0</v>
      </c>
      <c r="AS505" s="303"/>
    </row>
    <row r="506" spans="1:4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outlineLevel="1">
      <c r="A507" s="521">
        <v>28</v>
      </c>
      <c r="B507" s="424" t="s">
        <v>120</v>
      </c>
      <c r="C507" s="288" t="s">
        <v>25</v>
      </c>
      <c r="D507" s="292">
        <v>312865.58590559417</v>
      </c>
      <c r="E507" s="292">
        <v>312865.58590559417</v>
      </c>
      <c r="F507" s="292">
        <v>312865.58590559417</v>
      </c>
      <c r="G507" s="292">
        <v>312865.58590559417</v>
      </c>
      <c r="H507" s="292">
        <v>312865.58590559417</v>
      </c>
      <c r="I507" s="292">
        <v>312865.58590559417</v>
      </c>
      <c r="J507" s="292">
        <v>312865.58590559417</v>
      </c>
      <c r="K507" s="292">
        <v>312865.58590559417</v>
      </c>
      <c r="L507" s="292">
        <v>312865.58590559417</v>
      </c>
      <c r="M507" s="292">
        <v>312865.58590559417</v>
      </c>
      <c r="N507" s="292">
        <v>312865.58590559417</v>
      </c>
      <c r="O507" s="292">
        <v>312865.58590559417</v>
      </c>
      <c r="P507" s="292">
        <v>312865.58590559417</v>
      </c>
      <c r="Q507" s="292">
        <v>12</v>
      </c>
      <c r="R507" s="292">
        <v>38.063303476627496</v>
      </c>
      <c r="S507" s="292">
        <v>38.063303476627496</v>
      </c>
      <c r="T507" s="292">
        <v>38.063303476627496</v>
      </c>
      <c r="U507" s="292">
        <v>38.063303476627496</v>
      </c>
      <c r="V507" s="292">
        <v>38.063303476627496</v>
      </c>
      <c r="W507" s="292">
        <v>38.063303476627496</v>
      </c>
      <c r="X507" s="292">
        <v>38.063303476627496</v>
      </c>
      <c r="Y507" s="292">
        <v>38.063303476627496</v>
      </c>
      <c r="Z507" s="292">
        <v>38.063303476627496</v>
      </c>
      <c r="AA507" s="292">
        <v>38.063303476627496</v>
      </c>
      <c r="AB507" s="292">
        <v>38.063303476627496</v>
      </c>
      <c r="AC507" s="292">
        <v>38.063303476627496</v>
      </c>
      <c r="AD507" s="292">
        <v>38.063303476627496</v>
      </c>
      <c r="AE507" s="422"/>
      <c r="AF507" s="406"/>
      <c r="AG507" s="406"/>
      <c r="AH507" s="406">
        <v>1</v>
      </c>
      <c r="AI507" s="406"/>
      <c r="AJ507" s="406"/>
      <c r="AK507" s="406"/>
      <c r="AL507" s="411"/>
      <c r="AM507" s="411"/>
      <c r="AN507" s="411"/>
      <c r="AO507" s="411"/>
      <c r="AP507" s="411"/>
      <c r="AQ507" s="411"/>
      <c r="AR507" s="411"/>
      <c r="AS507" s="293">
        <f>SUM(AE507:AR507)</f>
        <v>1</v>
      </c>
    </row>
    <row r="508" spans="1:45" outlineLevel="1">
      <c r="A508" s="521"/>
      <c r="B508" s="427" t="s">
        <v>307</v>
      </c>
      <c r="C508" s="288" t="s">
        <v>163</v>
      </c>
      <c r="D508" s="292">
        <v>107519.62685271661</v>
      </c>
      <c r="E508" s="292">
        <v>107519.62685271661</v>
      </c>
      <c r="F508" s="292">
        <v>107519.62685271661</v>
      </c>
      <c r="G508" s="292">
        <v>107519.62685271661</v>
      </c>
      <c r="H508" s="292">
        <v>107519.62685271661</v>
      </c>
      <c r="I508" s="292">
        <v>107519.62685271661</v>
      </c>
      <c r="J508" s="292">
        <v>107519.62685271661</v>
      </c>
      <c r="K508" s="292">
        <v>107519.62685271661</v>
      </c>
      <c r="L508" s="292">
        <v>107519.62685271661</v>
      </c>
      <c r="M508" s="292">
        <v>107519.62685271661</v>
      </c>
      <c r="N508" s="292">
        <v>107519.62685271661</v>
      </c>
      <c r="O508" s="292">
        <v>107519.62685271661</v>
      </c>
      <c r="P508" s="292">
        <v>107519.62685271661</v>
      </c>
      <c r="Q508" s="292">
        <f>Q507</f>
        <v>12</v>
      </c>
      <c r="R508" s="292">
        <v>16.019339339339336</v>
      </c>
      <c r="S508" s="292">
        <v>16.019339339339336</v>
      </c>
      <c r="T508" s="292">
        <v>16.019339339339336</v>
      </c>
      <c r="U508" s="292">
        <v>16.019339339339336</v>
      </c>
      <c r="V508" s="292">
        <v>16.019339339339336</v>
      </c>
      <c r="W508" s="292">
        <v>16.019339339339336</v>
      </c>
      <c r="X508" s="292">
        <v>16.019339339339336</v>
      </c>
      <c r="Y508" s="292">
        <v>16.019339339339336</v>
      </c>
      <c r="Z508" s="292">
        <v>16.019339339339336</v>
      </c>
      <c r="AA508" s="292">
        <v>16.019339339339336</v>
      </c>
      <c r="AB508" s="292">
        <v>16.019339339339336</v>
      </c>
      <c r="AC508" s="292">
        <v>16.019339339339336</v>
      </c>
      <c r="AD508" s="292">
        <v>16.019339339339336</v>
      </c>
      <c r="AE508" s="407">
        <f>AE507</f>
        <v>0</v>
      </c>
      <c r="AF508" s="407">
        <v>0.21624213391449795</v>
      </c>
      <c r="AG508" s="407">
        <v>0.75219999999999998</v>
      </c>
      <c r="AH508" s="407">
        <v>0</v>
      </c>
      <c r="AI508" s="407">
        <f t="shared" ref="AI508" si="1433">AI507</f>
        <v>0</v>
      </c>
      <c r="AJ508" s="407">
        <f t="shared" ref="AJ508" si="1434">AJ507</f>
        <v>0</v>
      </c>
      <c r="AK508" s="407">
        <f t="shared" ref="AK508" si="1435">AK507</f>
        <v>0</v>
      </c>
      <c r="AL508" s="407">
        <f t="shared" ref="AL508" si="1436">AL507</f>
        <v>0</v>
      </c>
      <c r="AM508" s="407">
        <f t="shared" ref="AM508" si="1437">AM507</f>
        <v>0</v>
      </c>
      <c r="AN508" s="407">
        <f t="shared" ref="AN508" si="1438">AN507</f>
        <v>0</v>
      </c>
      <c r="AO508" s="407">
        <f t="shared" ref="AO508" si="1439">AO507</f>
        <v>0</v>
      </c>
      <c r="AP508" s="407">
        <f t="shared" ref="AP508" si="1440">AP507</f>
        <v>0</v>
      </c>
      <c r="AQ508" s="407">
        <f t="shared" ref="AQ508" si="1441">AQ507</f>
        <v>0</v>
      </c>
      <c r="AR508" s="407">
        <f t="shared" ref="AR508" si="1442">AR507</f>
        <v>0</v>
      </c>
      <c r="AS508" s="303"/>
    </row>
    <row r="509" spans="1:4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outlineLevel="1">
      <c r="A510" s="521">
        <v>29</v>
      </c>
      <c r="B510" s="424" t="s">
        <v>1019</v>
      </c>
      <c r="C510" s="288" t="s">
        <v>25</v>
      </c>
      <c r="D510" s="292">
        <v>19225380.63013025</v>
      </c>
      <c r="E510" s="292">
        <v>19225380.63013025</v>
      </c>
      <c r="F510" s="292">
        <v>19225380.63013025</v>
      </c>
      <c r="G510" s="292">
        <v>19225380.63013025</v>
      </c>
      <c r="H510" s="292">
        <v>19225380.63013025</v>
      </c>
      <c r="I510" s="292">
        <v>19225380.63013025</v>
      </c>
      <c r="J510" s="292">
        <v>19225380.63013025</v>
      </c>
      <c r="K510" s="292">
        <v>19225380.63013025</v>
      </c>
      <c r="L510" s="292">
        <v>18486014.395258967</v>
      </c>
      <c r="M510" s="292">
        <v>18486014.395258967</v>
      </c>
      <c r="N510" s="292">
        <v>18362211.951386996</v>
      </c>
      <c r="O510" s="292">
        <v>18362211.951386996</v>
      </c>
      <c r="P510" s="292">
        <v>3137300.6271688151</v>
      </c>
      <c r="Q510" s="292">
        <v>12</v>
      </c>
      <c r="R510" s="292">
        <v>3007.1682883188773</v>
      </c>
      <c r="S510" s="292">
        <v>3007.1682883188773</v>
      </c>
      <c r="T510" s="292">
        <v>3007.1682883188773</v>
      </c>
      <c r="U510" s="292">
        <v>3007.1682883188773</v>
      </c>
      <c r="V510" s="292">
        <v>3007.1682883188773</v>
      </c>
      <c r="W510" s="292">
        <v>3007.1682883188773</v>
      </c>
      <c r="X510" s="292">
        <v>3007.1682883188773</v>
      </c>
      <c r="Y510" s="292">
        <v>3007.1682883188773</v>
      </c>
      <c r="Z510" s="292">
        <v>2897.197409166763</v>
      </c>
      <c r="AA510" s="292">
        <v>2897.197409166763</v>
      </c>
      <c r="AB510" s="292">
        <v>2883.5726984753505</v>
      </c>
      <c r="AC510" s="292">
        <v>2883.5726984753505</v>
      </c>
      <c r="AD510" s="292">
        <v>348.40331625183109</v>
      </c>
      <c r="AE510" s="422"/>
      <c r="AF510" s="406">
        <v>8.732368098359454E-2</v>
      </c>
      <c r="AG510" s="406">
        <v>0.51590082718896191</v>
      </c>
      <c r="AH510" s="406">
        <v>0.33869317249941999</v>
      </c>
      <c r="AI510" s="406">
        <v>5.8082319328023324E-2</v>
      </c>
      <c r="AJ510" s="406"/>
      <c r="AK510" s="406"/>
      <c r="AL510" s="411"/>
      <c r="AM510" s="411"/>
      <c r="AN510" s="411"/>
      <c r="AO510" s="411"/>
      <c r="AP510" s="411"/>
      <c r="AQ510" s="411"/>
      <c r="AR510" s="411"/>
      <c r="AS510" s="293">
        <f>SUM(AE510:AR510)</f>
        <v>0.99999999999999978</v>
      </c>
    </row>
    <row r="511" spans="1:45" outlineLevel="1">
      <c r="A511" s="521"/>
      <c r="B511" s="427" t="s">
        <v>307</v>
      </c>
      <c r="C511" s="288" t="s">
        <v>163</v>
      </c>
      <c r="D511" s="292">
        <v>32727114.870000001</v>
      </c>
      <c r="E511" s="292">
        <v>32727114.870000001</v>
      </c>
      <c r="F511" s="292">
        <v>32727114.870000001</v>
      </c>
      <c r="G511" s="292">
        <v>32727114.870000001</v>
      </c>
      <c r="H511" s="292">
        <v>32727114.870000001</v>
      </c>
      <c r="I511" s="292">
        <v>32727114.870000001</v>
      </c>
      <c r="J511" s="292">
        <v>32727114.870000001</v>
      </c>
      <c r="K511" s="292">
        <v>32727114.870000001</v>
      </c>
      <c r="L511" s="292">
        <v>31468501.365011208</v>
      </c>
      <c r="M511" s="292">
        <v>31468501.365011208</v>
      </c>
      <c r="N511" s="292">
        <v>31257754.078404311</v>
      </c>
      <c r="O511" s="292">
        <v>31257754.078404311</v>
      </c>
      <c r="P511" s="292">
        <v>5340585.9671856733</v>
      </c>
      <c r="Q511" s="292">
        <f>Q510</f>
        <v>12</v>
      </c>
      <c r="R511" s="292">
        <v>5401.1712668549881</v>
      </c>
      <c r="S511" s="292">
        <v>5401.1712668549881</v>
      </c>
      <c r="T511" s="292">
        <v>5401.1712668549881</v>
      </c>
      <c r="U511" s="292">
        <v>5401.1712668549881</v>
      </c>
      <c r="V511" s="292">
        <v>5401.1712668549881</v>
      </c>
      <c r="W511" s="292">
        <v>5401.1712668549881</v>
      </c>
      <c r="X511" s="292">
        <v>5401.1712668549881</v>
      </c>
      <c r="Y511" s="292">
        <v>5401.1712668549881</v>
      </c>
      <c r="Z511" s="292">
        <v>5203.6527059635273</v>
      </c>
      <c r="AA511" s="292">
        <v>5203.6527059635273</v>
      </c>
      <c r="AB511" s="292">
        <v>5179.1813798353814</v>
      </c>
      <c r="AC511" s="292">
        <v>5179.1813798353814</v>
      </c>
      <c r="AD511" s="292">
        <v>625.76676813400832</v>
      </c>
      <c r="AE511" s="407">
        <v>0</v>
      </c>
      <c r="AF511" s="407">
        <v>0.115343</v>
      </c>
      <c r="AG511" s="407">
        <v>0.71212178172110463</v>
      </c>
      <c r="AH511" s="407">
        <v>0.1339443661666927</v>
      </c>
      <c r="AI511" s="407">
        <v>4.0229221059934289E-2</v>
      </c>
      <c r="AJ511" s="407">
        <f t="shared" ref="AJ511" si="1443">AJ510</f>
        <v>0</v>
      </c>
      <c r="AK511" s="407">
        <f t="shared" ref="AK511" si="1444">AK510</f>
        <v>0</v>
      </c>
      <c r="AL511" s="407">
        <f t="shared" ref="AL511" si="1445">AL510</f>
        <v>0</v>
      </c>
      <c r="AM511" s="407">
        <f t="shared" ref="AM511" si="1446">AM510</f>
        <v>0</v>
      </c>
      <c r="AN511" s="407">
        <f t="shared" ref="AN511" si="1447">AN510</f>
        <v>0</v>
      </c>
      <c r="AO511" s="407">
        <f t="shared" ref="AO511" si="1448">AO510</f>
        <v>0</v>
      </c>
      <c r="AP511" s="407">
        <f t="shared" ref="AP511" si="1449">AP510</f>
        <v>0</v>
      </c>
      <c r="AQ511" s="407">
        <f t="shared" ref="AQ511" si="1450">AQ510</f>
        <v>0</v>
      </c>
      <c r="AR511" s="407">
        <f t="shared" ref="AR511" si="1451">AR510</f>
        <v>0</v>
      </c>
      <c r="AS511" s="303"/>
    </row>
    <row r="512" spans="1:4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outlineLevel="1">
      <c r="A514" s="521"/>
      <c r="B514" s="427" t="s">
        <v>307</v>
      </c>
      <c r="C514" s="288" t="s">
        <v>163</v>
      </c>
      <c r="D514" s="292">
        <v>250704.36226184832</v>
      </c>
      <c r="E514" s="292">
        <v>250704.36226184832</v>
      </c>
      <c r="F514" s="292">
        <v>250704.36226184832</v>
      </c>
      <c r="G514" s="292">
        <v>250704.36226184832</v>
      </c>
      <c r="H514" s="292">
        <v>250704.36226184832</v>
      </c>
      <c r="I514" s="292">
        <v>250704.36226184832</v>
      </c>
      <c r="J514" s="292">
        <v>250704.36226184832</v>
      </c>
      <c r="K514" s="292">
        <v>250704.36226184832</v>
      </c>
      <c r="L514" s="292">
        <v>250704.36226184832</v>
      </c>
      <c r="M514" s="292">
        <v>250704.36226184832</v>
      </c>
      <c r="N514" s="292">
        <v>250704.36226184832</v>
      </c>
      <c r="O514" s="292">
        <v>250704.36226184832</v>
      </c>
      <c r="P514" s="292">
        <v>250704.36226184832</v>
      </c>
      <c r="Q514" s="292">
        <f>Q513</f>
        <v>12</v>
      </c>
      <c r="R514" s="292"/>
      <c r="S514" s="292"/>
      <c r="T514" s="292"/>
      <c r="U514" s="292"/>
      <c r="V514" s="292"/>
      <c r="W514" s="292"/>
      <c r="X514" s="292"/>
      <c r="Y514" s="292"/>
      <c r="Z514" s="292"/>
      <c r="AA514" s="292"/>
      <c r="AB514" s="292"/>
      <c r="AC514" s="292"/>
      <c r="AD514" s="292"/>
      <c r="AE514" s="407">
        <f>AE513</f>
        <v>0</v>
      </c>
      <c r="AF514" s="407">
        <f t="shared" ref="AF514" si="1452">AF513</f>
        <v>0</v>
      </c>
      <c r="AG514" s="407">
        <f t="shared" ref="AG514" si="1453">AG513</f>
        <v>0</v>
      </c>
      <c r="AH514" s="407">
        <f t="shared" ref="AH514" si="1454">AH513</f>
        <v>0</v>
      </c>
      <c r="AI514" s="407">
        <f t="shared" ref="AI514" si="1455">AI513</f>
        <v>0</v>
      </c>
      <c r="AJ514" s="407">
        <f t="shared" ref="AJ514" si="1456">AJ513</f>
        <v>0</v>
      </c>
      <c r="AK514" s="407">
        <f t="shared" ref="AK514" si="1457">AK513</f>
        <v>0</v>
      </c>
      <c r="AL514" s="407">
        <f t="shared" ref="AL514" si="1458">AL513</f>
        <v>0</v>
      </c>
      <c r="AM514" s="407">
        <f t="shared" ref="AM514" si="1459">AM513</f>
        <v>0</v>
      </c>
      <c r="AN514" s="407">
        <f t="shared" ref="AN514" si="1460">AN513</f>
        <v>0</v>
      </c>
      <c r="AO514" s="407">
        <f t="shared" ref="AO514" si="1461">AO513</f>
        <v>0</v>
      </c>
      <c r="AP514" s="407">
        <f t="shared" ref="AP514" si="1462">AP513</f>
        <v>0</v>
      </c>
      <c r="AQ514" s="407">
        <f t="shared" ref="AQ514" si="1463">AQ513</f>
        <v>0</v>
      </c>
      <c r="AR514" s="407">
        <f t="shared" ref="AR514" si="1464">AR513</f>
        <v>0</v>
      </c>
      <c r="AS514" s="303"/>
    </row>
    <row r="515" spans="1:4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outlineLevel="1">
      <c r="A516" s="521">
        <v>31</v>
      </c>
      <c r="B516" s="424" t="s">
        <v>1022</v>
      </c>
      <c r="C516" s="288" t="s">
        <v>25</v>
      </c>
      <c r="D516" s="292">
        <v>347668.6547036604</v>
      </c>
      <c r="E516" s="292">
        <v>348467.90355895029</v>
      </c>
      <c r="F516" s="292">
        <v>348467.90355895029</v>
      </c>
      <c r="G516" s="292">
        <v>323504.30687086121</v>
      </c>
      <c r="H516" s="292">
        <v>291172.541414448</v>
      </c>
      <c r="I516" s="292">
        <v>287229.16663374664</v>
      </c>
      <c r="J516" s="292">
        <v>287229.16663374664</v>
      </c>
      <c r="K516" s="292">
        <v>287229.16663374664</v>
      </c>
      <c r="L516" s="292">
        <v>287229.16663374664</v>
      </c>
      <c r="M516" s="292">
        <v>287229.16663374664</v>
      </c>
      <c r="N516" s="292">
        <v>258421.03813526814</v>
      </c>
      <c r="O516" s="292">
        <v>254983.8313095131</v>
      </c>
      <c r="P516" s="292">
        <v>254983.8313095131</v>
      </c>
      <c r="Q516" s="292">
        <v>12</v>
      </c>
      <c r="R516" s="292">
        <v>51.506513642133712</v>
      </c>
      <c r="S516" s="292">
        <v>51.734418569753764</v>
      </c>
      <c r="T516" s="292">
        <v>51.734418569753764</v>
      </c>
      <c r="U516" s="292">
        <v>47.176320017352559</v>
      </c>
      <c r="V516" s="292">
        <v>41.250791899230983</v>
      </c>
      <c r="W516" s="292">
        <v>41.250791899230983</v>
      </c>
      <c r="X516" s="292">
        <v>41.250791899230983</v>
      </c>
      <c r="Y516" s="292">
        <v>41.250791899230983</v>
      </c>
      <c r="Z516" s="292">
        <v>41.250791899230983</v>
      </c>
      <c r="AA516" s="292">
        <v>41.250791899230983</v>
      </c>
      <c r="AB516" s="292">
        <v>33.274119432528856</v>
      </c>
      <c r="AC516" s="292">
        <v>32.590404649668677</v>
      </c>
      <c r="AD516" s="292">
        <v>32.590404649668677</v>
      </c>
      <c r="AE516" s="422"/>
      <c r="AF516" s="406">
        <v>0.66333701013538748</v>
      </c>
      <c r="AG516" s="406">
        <v>0.31918063040972211</v>
      </c>
      <c r="AH516" s="406">
        <v>1.7482359454890389E-2</v>
      </c>
      <c r="AI516" s="406"/>
      <c r="AJ516" s="406"/>
      <c r="AK516" s="406"/>
      <c r="AL516" s="411"/>
      <c r="AM516" s="411"/>
      <c r="AN516" s="411"/>
      <c r="AO516" s="411"/>
      <c r="AP516" s="411"/>
      <c r="AQ516" s="411"/>
      <c r="AR516" s="411"/>
      <c r="AS516" s="293">
        <f>SUM(AE516:AR516)</f>
        <v>1</v>
      </c>
    </row>
    <row r="517" spans="1:45"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65">AF516</f>
        <v>0.66333701013538748</v>
      </c>
      <c r="AG517" s="407">
        <f t="shared" ref="AG517" si="1466">AG516</f>
        <v>0.31918063040972211</v>
      </c>
      <c r="AH517" s="407">
        <f t="shared" ref="AH517" si="1467">AH516</f>
        <v>1.7482359454890389E-2</v>
      </c>
      <c r="AI517" s="407">
        <f t="shared" ref="AI517" si="1468">AI516</f>
        <v>0</v>
      </c>
      <c r="AJ517" s="407">
        <f t="shared" ref="AJ517" si="1469">AJ516</f>
        <v>0</v>
      </c>
      <c r="AK517" s="407">
        <f t="shared" ref="AK517" si="1470">AK516</f>
        <v>0</v>
      </c>
      <c r="AL517" s="407">
        <f t="shared" ref="AL517" si="1471">AL516</f>
        <v>0</v>
      </c>
      <c r="AM517" s="407">
        <f t="shared" ref="AM517" si="1472">AM516</f>
        <v>0</v>
      </c>
      <c r="AN517" s="407">
        <f t="shared" ref="AN517" si="1473">AN516</f>
        <v>0</v>
      </c>
      <c r="AO517" s="407">
        <f t="shared" ref="AO517" si="1474">AO516</f>
        <v>0</v>
      </c>
      <c r="AP517" s="407">
        <f t="shared" ref="AP517" si="1475">AP516</f>
        <v>0</v>
      </c>
      <c r="AQ517" s="407">
        <f t="shared" ref="AQ517" si="1476">AQ516</f>
        <v>0</v>
      </c>
      <c r="AR517" s="407">
        <f t="shared" ref="AR517" si="1477">AR516</f>
        <v>0</v>
      </c>
      <c r="AS517" s="303"/>
    </row>
    <row r="518" spans="1:45"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outlineLevel="1">
      <c r="A519" s="521">
        <v>32</v>
      </c>
      <c r="B519" s="424" t="s">
        <v>124</v>
      </c>
      <c r="C519" s="288" t="s">
        <v>25</v>
      </c>
      <c r="D519" s="292">
        <v>1781169.0006198552</v>
      </c>
      <c r="E519" s="292">
        <v>1342905.3909529916</v>
      </c>
      <c r="F519" s="292">
        <v>687377.10692312592</v>
      </c>
      <c r="G519" s="292">
        <v>681564.95833631849</v>
      </c>
      <c r="H519" s="292">
        <v>681564.95833631849</v>
      </c>
      <c r="I519" s="292">
        <v>474680.81697028584</v>
      </c>
      <c r="J519" s="292">
        <v>474680.81697028584</v>
      </c>
      <c r="K519" s="292">
        <v>474680.81697028584</v>
      </c>
      <c r="L519" s="292">
        <v>379843.79850104958</v>
      </c>
      <c r="M519" s="292">
        <v>324626.90272091737</v>
      </c>
      <c r="N519" s="292">
        <v>204018.14062008652</v>
      </c>
      <c r="O519" s="292">
        <v>167189.06630112839</v>
      </c>
      <c r="P519" s="292">
        <v>93265.98698835379</v>
      </c>
      <c r="Q519" s="292">
        <v>12</v>
      </c>
      <c r="R519" s="292">
        <v>325.70106625794836</v>
      </c>
      <c r="S519" s="292">
        <v>281.33311915160243</v>
      </c>
      <c r="T519" s="292">
        <v>212.26029240649575</v>
      </c>
      <c r="U519" s="292">
        <v>127.55784793074449</v>
      </c>
      <c r="V519" s="292">
        <v>127.55784793074449</v>
      </c>
      <c r="W519" s="292">
        <v>72.097914047812097</v>
      </c>
      <c r="X519" s="292">
        <v>72.097914047812097</v>
      </c>
      <c r="Y519" s="292">
        <v>72.097914047812097</v>
      </c>
      <c r="Z519" s="292">
        <v>65.039377008166156</v>
      </c>
      <c r="AA519" s="292">
        <v>48.401396843286442</v>
      </c>
      <c r="AB519" s="292">
        <v>15.125436513527013</v>
      </c>
      <c r="AC519" s="292">
        <v>8.0668994738810742</v>
      </c>
      <c r="AD519" s="292">
        <v>7.5627182567635067</v>
      </c>
      <c r="AE519" s="422"/>
      <c r="AF519" s="406"/>
      <c r="AG519" s="406">
        <v>0.16468321885203888</v>
      </c>
      <c r="AH519" s="406">
        <v>0.5995533360441323</v>
      </c>
      <c r="AI519" s="406">
        <v>0.23576344510382868</v>
      </c>
      <c r="AJ519" s="406"/>
      <c r="AK519" s="406"/>
      <c r="AL519" s="411"/>
      <c r="AM519" s="411"/>
      <c r="AN519" s="411"/>
      <c r="AO519" s="411"/>
      <c r="AP519" s="411"/>
      <c r="AQ519" s="411"/>
      <c r="AR519" s="411"/>
      <c r="AS519" s="293">
        <f>SUM(AE519:AR519)</f>
        <v>0.99999999999999978</v>
      </c>
    </row>
    <row r="520" spans="1:45" outlineLevel="1">
      <c r="A520" s="521"/>
      <c r="B520" s="427" t="s">
        <v>307</v>
      </c>
      <c r="C520" s="288" t="s">
        <v>163</v>
      </c>
      <c r="D520" s="292">
        <v>1714593.4789674804</v>
      </c>
      <c r="E520" s="292">
        <v>1292711.0371879255</v>
      </c>
      <c r="F520" s="292">
        <v>661684.71644845349</v>
      </c>
      <c r="G520" s="292">
        <v>656089.81104516948</v>
      </c>
      <c r="H520" s="292">
        <v>656089.81104516948</v>
      </c>
      <c r="I520" s="292">
        <v>456938.46742502961</v>
      </c>
      <c r="J520" s="292">
        <v>456938.46742502961</v>
      </c>
      <c r="K520" s="292">
        <v>456938.46742502961</v>
      </c>
      <c r="L520" s="292">
        <v>365646.21308224509</v>
      </c>
      <c r="M520" s="292">
        <v>312493.18302137248</v>
      </c>
      <c r="N520" s="292">
        <v>196392.46661969519</v>
      </c>
      <c r="O520" s="292">
        <v>160939.96848969243</v>
      </c>
      <c r="P520" s="292">
        <v>89779.943982882425</v>
      </c>
      <c r="Q520" s="292">
        <f>Q519</f>
        <v>12</v>
      </c>
      <c r="R520" s="292"/>
      <c r="S520" s="292"/>
      <c r="T520" s="292">
        <v>0</v>
      </c>
      <c r="U520" s="292">
        <v>0</v>
      </c>
      <c r="V520" s="292">
        <v>0</v>
      </c>
      <c r="W520" s="292">
        <v>0</v>
      </c>
      <c r="X520" s="292">
        <v>0</v>
      </c>
      <c r="Y520" s="292">
        <v>0</v>
      </c>
      <c r="Z520" s="292">
        <v>0</v>
      </c>
      <c r="AA520" s="292">
        <v>0</v>
      </c>
      <c r="AB520" s="292">
        <v>0</v>
      </c>
      <c r="AC520" s="292">
        <v>0</v>
      </c>
      <c r="AD520" s="292">
        <v>0</v>
      </c>
      <c r="AE520" s="407">
        <f>AE519</f>
        <v>0</v>
      </c>
      <c r="AF520" s="407">
        <f t="shared" ref="AF520" si="1478">AF519</f>
        <v>0</v>
      </c>
      <c r="AG520" s="407">
        <f t="shared" ref="AG520" si="1479">AG519</f>
        <v>0.16468321885203888</v>
      </c>
      <c r="AH520" s="407">
        <f t="shared" ref="AH520" si="1480">AH519</f>
        <v>0.5995533360441323</v>
      </c>
      <c r="AI520" s="407">
        <f t="shared" ref="AI520" si="1481">AI519</f>
        <v>0.23576344510382868</v>
      </c>
      <c r="AJ520" s="407">
        <f t="shared" ref="AJ520" si="1482">AJ519</f>
        <v>0</v>
      </c>
      <c r="AK520" s="407">
        <f t="shared" ref="AK520" si="1483">AK519</f>
        <v>0</v>
      </c>
      <c r="AL520" s="407">
        <f t="shared" ref="AL520" si="1484">AL519</f>
        <v>0</v>
      </c>
      <c r="AM520" s="407">
        <f t="shared" ref="AM520" si="1485">AM519</f>
        <v>0</v>
      </c>
      <c r="AN520" s="407">
        <f t="shared" ref="AN520" si="1486">AN519</f>
        <v>0</v>
      </c>
      <c r="AO520" s="407">
        <f t="shared" ref="AO520" si="1487">AO519</f>
        <v>0</v>
      </c>
      <c r="AP520" s="407">
        <f t="shared" ref="AP520" si="1488">AP519</f>
        <v>0</v>
      </c>
      <c r="AQ520" s="407">
        <f t="shared" ref="AQ520" si="1489">AQ519</f>
        <v>0</v>
      </c>
      <c r="AR520" s="407">
        <f t="shared" ref="AR520" si="1490">AR519</f>
        <v>0</v>
      </c>
      <c r="AS520" s="303"/>
    </row>
    <row r="521" spans="1:4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outlineLevel="1">
      <c r="A522" s="521"/>
      <c r="B522" s="493" t="s">
        <v>498</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outlineLevel="1">
      <c r="A523" s="521">
        <v>33</v>
      </c>
      <c r="B523" s="424" t="s">
        <v>125</v>
      </c>
      <c r="C523" s="288" t="s">
        <v>25</v>
      </c>
      <c r="D523" s="292">
        <v>1574623.7615198703</v>
      </c>
      <c r="E523" s="292">
        <v>1578243.6341252385</v>
      </c>
      <c r="F523" s="292">
        <v>1578955.4036334618</v>
      </c>
      <c r="G523" s="292">
        <v>1417238.7766920344</v>
      </c>
      <c r="H523" s="292">
        <v>1302713.8171912651</v>
      </c>
      <c r="I523" s="292">
        <v>1281103.8874493842</v>
      </c>
      <c r="J523" s="292">
        <v>1281103.8874493842</v>
      </c>
      <c r="K523" s="292">
        <v>1280661.6918835</v>
      </c>
      <c r="L523" s="292">
        <v>1274710.9380672085</v>
      </c>
      <c r="M523" s="292">
        <v>1264686.7025544019</v>
      </c>
      <c r="N523" s="292">
        <v>1158974.6978416513</v>
      </c>
      <c r="O523" s="292">
        <v>1084711.9712202025</v>
      </c>
      <c r="P523" s="292">
        <v>1017093.8222862431</v>
      </c>
      <c r="Q523" s="292">
        <v>12</v>
      </c>
      <c r="R523" s="292">
        <v>132.31383010904105</v>
      </c>
      <c r="S523" s="292">
        <v>132.89928953430228</v>
      </c>
      <c r="T523" s="292">
        <v>132.67732964230765</v>
      </c>
      <c r="U523" s="292">
        <v>113.23010461254474</v>
      </c>
      <c r="V523" s="292">
        <v>99.780621881680673</v>
      </c>
      <c r="W523" s="292">
        <v>99.780621881680673</v>
      </c>
      <c r="X523" s="292">
        <v>99.780621881680673</v>
      </c>
      <c r="Y523" s="292">
        <v>99.780621881680673</v>
      </c>
      <c r="Z523" s="292">
        <v>99.598872115047385</v>
      </c>
      <c r="AA523" s="292">
        <v>99.417122348414082</v>
      </c>
      <c r="AB523" s="292">
        <v>85.058890784383536</v>
      </c>
      <c r="AC523" s="292">
        <v>82.150894518250766</v>
      </c>
      <c r="AD523" s="292">
        <v>80.878646151817676</v>
      </c>
      <c r="AE523" s="422"/>
      <c r="AF523" s="406">
        <v>0.8349796830232421</v>
      </c>
      <c r="AG523" s="406">
        <v>0.16391712743449552</v>
      </c>
      <c r="AH523" s="406">
        <v>1.1031895422624735E-3</v>
      </c>
      <c r="AI523" s="406"/>
      <c r="AJ523" s="406"/>
      <c r="AK523" s="406"/>
      <c r="AL523" s="411"/>
      <c r="AM523" s="411"/>
      <c r="AN523" s="411"/>
      <c r="AO523" s="411"/>
      <c r="AP523" s="411"/>
      <c r="AQ523" s="411"/>
      <c r="AR523" s="411"/>
      <c r="AS523" s="293">
        <f>SUM(AE523:AR523)</f>
        <v>1</v>
      </c>
    </row>
    <row r="524" spans="1:45" outlineLevel="1">
      <c r="A524" s="521"/>
      <c r="B524" s="427" t="s">
        <v>307</v>
      </c>
      <c r="C524" s="288" t="s">
        <v>163</v>
      </c>
      <c r="D524" s="292"/>
      <c r="E524" s="292"/>
      <c r="F524" s="292"/>
      <c r="G524" s="292"/>
      <c r="H524" s="292"/>
      <c r="I524" s="292"/>
      <c r="J524" s="292"/>
      <c r="K524" s="292"/>
      <c r="L524" s="292"/>
      <c r="M524" s="292"/>
      <c r="N524" s="292"/>
      <c r="O524" s="292"/>
      <c r="P524" s="292"/>
      <c r="Q524" s="292">
        <f>Q523</f>
        <v>12</v>
      </c>
      <c r="R524" s="292"/>
      <c r="S524" s="292"/>
      <c r="T524" s="292"/>
      <c r="U524" s="292"/>
      <c r="V524" s="292"/>
      <c r="W524" s="292"/>
      <c r="X524" s="292"/>
      <c r="Y524" s="292"/>
      <c r="Z524" s="292"/>
      <c r="AA524" s="292"/>
      <c r="AB524" s="292"/>
      <c r="AC524" s="292"/>
      <c r="AD524" s="292"/>
      <c r="AE524" s="407">
        <f>AE523</f>
        <v>0</v>
      </c>
      <c r="AF524" s="407">
        <f t="shared" ref="AF524" si="1491">AF523</f>
        <v>0.8349796830232421</v>
      </c>
      <c r="AG524" s="407">
        <f t="shared" ref="AG524" si="1492">AG523</f>
        <v>0.16391712743449552</v>
      </c>
      <c r="AH524" s="407">
        <f t="shared" ref="AH524" si="1493">AH523</f>
        <v>1.1031895422624735E-3</v>
      </c>
      <c r="AI524" s="407">
        <f t="shared" ref="AI524" si="1494">AI523</f>
        <v>0</v>
      </c>
      <c r="AJ524" s="407">
        <f t="shared" ref="AJ524" si="1495">AJ523</f>
        <v>0</v>
      </c>
      <c r="AK524" s="407">
        <f t="shared" ref="AK524" si="1496">AK523</f>
        <v>0</v>
      </c>
      <c r="AL524" s="407">
        <f t="shared" ref="AL524" si="1497">AL523</f>
        <v>0</v>
      </c>
      <c r="AM524" s="407">
        <f t="shared" ref="AM524" si="1498">AM523</f>
        <v>0</v>
      </c>
      <c r="AN524" s="407">
        <f t="shared" ref="AN524" si="1499">AN523</f>
        <v>0</v>
      </c>
      <c r="AO524" s="407">
        <f t="shared" ref="AO524" si="1500">AO523</f>
        <v>0</v>
      </c>
      <c r="AP524" s="407">
        <f t="shared" ref="AP524" si="1501">AP523</f>
        <v>0</v>
      </c>
      <c r="AQ524" s="407">
        <f t="shared" ref="AQ524" si="1502">AQ523</f>
        <v>0</v>
      </c>
      <c r="AR524" s="407">
        <f t="shared" ref="AR524" si="1503">AR523</f>
        <v>0</v>
      </c>
      <c r="AS524" s="303"/>
    </row>
    <row r="525" spans="1:45"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outlineLevel="1">
      <c r="A526" s="521">
        <v>34</v>
      </c>
      <c r="B526" s="424" t="s">
        <v>1023</v>
      </c>
      <c r="C526" s="288" t="s">
        <v>25</v>
      </c>
      <c r="D526" s="292"/>
      <c r="E526" s="292"/>
      <c r="F526" s="292"/>
      <c r="G526" s="292"/>
      <c r="H526" s="292"/>
      <c r="I526" s="292"/>
      <c r="J526" s="292"/>
      <c r="K526" s="292"/>
      <c r="L526" s="292"/>
      <c r="M526" s="292"/>
      <c r="N526" s="292"/>
      <c r="O526" s="292"/>
      <c r="P526" s="292"/>
      <c r="Q526" s="292">
        <v>12</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outlineLevel="1">
      <c r="A527" s="521"/>
      <c r="B527" s="427" t="s">
        <v>307</v>
      </c>
      <c r="C527" s="288" t="s">
        <v>163</v>
      </c>
      <c r="D527" s="292">
        <v>70998.313043478338</v>
      </c>
      <c r="E527" s="292"/>
      <c r="F527" s="292"/>
      <c r="G527" s="292"/>
      <c r="H527" s="292"/>
      <c r="I527" s="292"/>
      <c r="J527" s="292"/>
      <c r="K527" s="292"/>
      <c r="L527" s="292"/>
      <c r="M527" s="292"/>
      <c r="N527" s="292"/>
      <c r="O527" s="292"/>
      <c r="P527" s="292"/>
      <c r="Q527" s="292">
        <f>Q526</f>
        <v>12</v>
      </c>
      <c r="R527" s="292"/>
      <c r="S527" s="292"/>
      <c r="T527" s="292"/>
      <c r="U527" s="292"/>
      <c r="V527" s="292"/>
      <c r="W527" s="292"/>
      <c r="X527" s="292"/>
      <c r="Y527" s="292"/>
      <c r="Z527" s="292"/>
      <c r="AA527" s="292"/>
      <c r="AB527" s="292"/>
      <c r="AC527" s="292"/>
      <c r="AD527" s="292"/>
      <c r="AE527" s="407">
        <f>AE526</f>
        <v>0</v>
      </c>
      <c r="AF527" s="407">
        <f t="shared" ref="AF527" si="1504">AF526</f>
        <v>0</v>
      </c>
      <c r="AG527" s="407">
        <f t="shared" ref="AG527" si="1505">AG526</f>
        <v>0</v>
      </c>
      <c r="AH527" s="407">
        <f t="shared" ref="AH527" si="1506">AH526</f>
        <v>0</v>
      </c>
      <c r="AI527" s="407">
        <f t="shared" ref="AI527" si="1507">AI526</f>
        <v>0</v>
      </c>
      <c r="AJ527" s="407">
        <f t="shared" ref="AJ527" si="1508">AJ526</f>
        <v>0</v>
      </c>
      <c r="AK527" s="407">
        <f t="shared" ref="AK527" si="1509">AK526</f>
        <v>0</v>
      </c>
      <c r="AL527" s="407">
        <f t="shared" ref="AL527" si="1510">AL526</f>
        <v>0</v>
      </c>
      <c r="AM527" s="407">
        <f t="shared" ref="AM527" si="1511">AM526</f>
        <v>0</v>
      </c>
      <c r="AN527" s="407">
        <f t="shared" ref="AN527" si="1512">AN526</f>
        <v>0</v>
      </c>
      <c r="AO527" s="407">
        <f t="shared" ref="AO527" si="1513">AO526</f>
        <v>0</v>
      </c>
      <c r="AP527" s="407">
        <f t="shared" ref="AP527" si="1514">AP526</f>
        <v>0</v>
      </c>
      <c r="AQ527" s="407">
        <f t="shared" ref="AQ527" si="1515">AQ526</f>
        <v>0</v>
      </c>
      <c r="AR527" s="407">
        <f t="shared" ref="AR527" si="1516">AR526</f>
        <v>0</v>
      </c>
      <c r="AS527" s="303"/>
    </row>
    <row r="528" spans="1:4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17">AF529</f>
        <v>0</v>
      </c>
      <c r="AG530" s="407">
        <f t="shared" ref="AG530" si="1518">AG529</f>
        <v>0</v>
      </c>
      <c r="AH530" s="407">
        <f t="shared" ref="AH530" si="1519">AH529</f>
        <v>0</v>
      </c>
      <c r="AI530" s="407">
        <f t="shared" ref="AI530" si="1520">AI529</f>
        <v>0</v>
      </c>
      <c r="AJ530" s="407">
        <f t="shared" ref="AJ530" si="1521">AJ529</f>
        <v>0</v>
      </c>
      <c r="AK530" s="407">
        <f t="shared" ref="AK530" si="1522">AK529</f>
        <v>0</v>
      </c>
      <c r="AL530" s="407">
        <f t="shared" ref="AL530" si="1523">AL529</f>
        <v>0</v>
      </c>
      <c r="AM530" s="407">
        <f t="shared" ref="AM530" si="1524">AM529</f>
        <v>0</v>
      </c>
      <c r="AN530" s="407">
        <f t="shared" ref="AN530" si="1525">AN529</f>
        <v>0</v>
      </c>
      <c r="AO530" s="407">
        <f t="shared" ref="AO530" si="1526">AO529</f>
        <v>0</v>
      </c>
      <c r="AP530" s="407">
        <f t="shared" ref="AP530" si="1527">AP529</f>
        <v>0</v>
      </c>
      <c r="AQ530" s="407">
        <f t="shared" ref="AQ530" si="1528">AQ529</f>
        <v>0</v>
      </c>
      <c r="AR530" s="407">
        <f t="shared" ref="AR530" si="1529">AR529</f>
        <v>0</v>
      </c>
      <c r="AS530" s="303"/>
    </row>
    <row r="531" spans="1:45"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outlineLevel="1">
      <c r="A532" s="521"/>
      <c r="B532" s="493" t="s">
        <v>499</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30" outlineLevel="1">
      <c r="A533" s="521">
        <v>36</v>
      </c>
      <c r="B533" s="424" t="s">
        <v>1024</v>
      </c>
      <c r="C533" s="288" t="s">
        <v>25</v>
      </c>
      <c r="D533" s="292">
        <v>787353.46149458748</v>
      </c>
      <c r="E533" s="292">
        <v>787353.46149458748</v>
      </c>
      <c r="F533" s="292">
        <v>787353.46149458748</v>
      </c>
      <c r="G533" s="292">
        <v>787353.46149458748</v>
      </c>
      <c r="H533" s="292">
        <v>784602.1668621382</v>
      </c>
      <c r="I533" s="292">
        <v>780133.58671823051</v>
      </c>
      <c r="J533" s="292">
        <v>780133.58671823051</v>
      </c>
      <c r="K533" s="292">
        <v>780133.58671823051</v>
      </c>
      <c r="L533" s="292">
        <v>780133.58671823051</v>
      </c>
      <c r="M533" s="292">
        <v>780133.58671823051</v>
      </c>
      <c r="N533" s="292">
        <v>780133.58671823051</v>
      </c>
      <c r="O533" s="292">
        <v>779800.64764370874</v>
      </c>
      <c r="P533" s="292">
        <v>779800.64764370874</v>
      </c>
      <c r="Q533" s="292">
        <v>12</v>
      </c>
      <c r="R533" s="292">
        <v>59.786031392397817</v>
      </c>
      <c r="S533" s="292">
        <v>59.786031392397817</v>
      </c>
      <c r="T533" s="292">
        <v>59.786031392397817</v>
      </c>
      <c r="U533" s="292">
        <v>59.786031392397817</v>
      </c>
      <c r="V533" s="292">
        <v>59.551576367329588</v>
      </c>
      <c r="W533" s="292">
        <v>59.082666317193137</v>
      </c>
      <c r="X533" s="292">
        <v>59.082666317193137</v>
      </c>
      <c r="Y533" s="292">
        <v>59.082666317193137</v>
      </c>
      <c r="Z533" s="292">
        <v>59.082666317193137</v>
      </c>
      <c r="AA533" s="292">
        <v>59.082666317193137</v>
      </c>
      <c r="AB533" s="292">
        <v>59.082666317193137</v>
      </c>
      <c r="AC533" s="292">
        <v>59.082666317193137</v>
      </c>
      <c r="AD533" s="292">
        <v>59.082666317193137</v>
      </c>
      <c r="AE533" s="406">
        <v>1</v>
      </c>
      <c r="AF533" s="406"/>
      <c r="AG533" s="406"/>
      <c r="AH533" s="406"/>
      <c r="AI533" s="406"/>
      <c r="AJ533" s="406"/>
      <c r="AK533" s="406"/>
      <c r="AL533" s="411"/>
      <c r="AM533" s="411"/>
      <c r="AN533" s="411"/>
      <c r="AO533" s="411"/>
      <c r="AP533" s="411"/>
      <c r="AQ533" s="411"/>
      <c r="AR533" s="411"/>
      <c r="AS533" s="293">
        <f>SUM(AE533:AR533)</f>
        <v>1</v>
      </c>
    </row>
    <row r="534" spans="1:45"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0">AF533</f>
        <v>0</v>
      </c>
      <c r="AG534" s="407">
        <f t="shared" ref="AG534" si="1531">AG533</f>
        <v>0</v>
      </c>
      <c r="AH534" s="407">
        <f t="shared" ref="AH534" si="1532">AH533</f>
        <v>0</v>
      </c>
      <c r="AI534" s="407">
        <f t="shared" ref="AI534" si="1533">AI533</f>
        <v>0</v>
      </c>
      <c r="AJ534" s="407">
        <f t="shared" ref="AJ534" si="1534">AJ533</f>
        <v>0</v>
      </c>
      <c r="AK534" s="407">
        <f t="shared" ref="AK534" si="1535">AK533</f>
        <v>0</v>
      </c>
      <c r="AL534" s="407">
        <f t="shared" ref="AL534" si="1536">AL533</f>
        <v>0</v>
      </c>
      <c r="AM534" s="407">
        <f t="shared" ref="AM534" si="1537">AM533</f>
        <v>0</v>
      </c>
      <c r="AN534" s="407">
        <f t="shared" ref="AN534" si="1538">AN533</f>
        <v>0</v>
      </c>
      <c r="AO534" s="407">
        <f t="shared" ref="AO534" si="1539">AO533</f>
        <v>0</v>
      </c>
      <c r="AP534" s="407">
        <f t="shared" ref="AP534" si="1540">AP533</f>
        <v>0</v>
      </c>
      <c r="AQ534" s="407">
        <f t="shared" ref="AQ534" si="1541">AQ533</f>
        <v>0</v>
      </c>
      <c r="AR534" s="407">
        <f t="shared" ref="AR534" si="1542">AR533</f>
        <v>0</v>
      </c>
      <c r="AS534" s="303"/>
    </row>
    <row r="535" spans="1:45"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43">AF536</f>
        <v>0</v>
      </c>
      <c r="AG537" s="407">
        <f t="shared" ref="AG537" si="1544">AG536</f>
        <v>0</v>
      </c>
      <c r="AH537" s="407">
        <f t="shared" ref="AH537" si="1545">AH536</f>
        <v>0</v>
      </c>
      <c r="AI537" s="407">
        <f t="shared" ref="AI537" si="1546">AI536</f>
        <v>0</v>
      </c>
      <c r="AJ537" s="407">
        <f t="shared" ref="AJ537" si="1547">AJ536</f>
        <v>0</v>
      </c>
      <c r="AK537" s="407">
        <f t="shared" ref="AK537" si="1548">AK536</f>
        <v>0</v>
      </c>
      <c r="AL537" s="407">
        <f t="shared" ref="AL537" si="1549">AL536</f>
        <v>0</v>
      </c>
      <c r="AM537" s="407">
        <f t="shared" ref="AM537" si="1550">AM536</f>
        <v>0</v>
      </c>
      <c r="AN537" s="407">
        <f t="shared" ref="AN537" si="1551">AN536</f>
        <v>0</v>
      </c>
      <c r="AO537" s="407">
        <f t="shared" ref="AO537" si="1552">AO536</f>
        <v>0</v>
      </c>
      <c r="AP537" s="407">
        <f t="shared" ref="AP537" si="1553">AP536</f>
        <v>0</v>
      </c>
      <c r="AQ537" s="407">
        <f t="shared" ref="AQ537" si="1554">AQ536</f>
        <v>0</v>
      </c>
      <c r="AR537" s="407">
        <f t="shared" ref="AR537" si="1555">AR536</f>
        <v>0</v>
      </c>
      <c r="AS537" s="303"/>
    </row>
    <row r="538" spans="1:4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56">AF539</f>
        <v>0</v>
      </c>
      <c r="AG540" s="407">
        <f t="shared" ref="AG540" si="1557">AG539</f>
        <v>0</v>
      </c>
      <c r="AH540" s="407">
        <f t="shared" ref="AH540" si="1558">AH539</f>
        <v>0</v>
      </c>
      <c r="AI540" s="407">
        <f t="shared" ref="AI540" si="1559">AI539</f>
        <v>0</v>
      </c>
      <c r="AJ540" s="407">
        <f t="shared" ref="AJ540" si="1560">AJ539</f>
        <v>0</v>
      </c>
      <c r="AK540" s="407">
        <f t="shared" ref="AK540" si="1561">AK539</f>
        <v>0</v>
      </c>
      <c r="AL540" s="407">
        <f t="shared" ref="AL540" si="1562">AL539</f>
        <v>0</v>
      </c>
      <c r="AM540" s="407">
        <f t="shared" ref="AM540" si="1563">AM539</f>
        <v>0</v>
      </c>
      <c r="AN540" s="407">
        <f t="shared" ref="AN540" si="1564">AN539</f>
        <v>0</v>
      </c>
      <c r="AO540" s="407">
        <f t="shared" ref="AO540" si="1565">AO539</f>
        <v>0</v>
      </c>
      <c r="AP540" s="407">
        <f t="shared" ref="AP540" si="1566">AP539</f>
        <v>0</v>
      </c>
      <c r="AQ540" s="407">
        <f t="shared" ref="AQ540" si="1567">AQ539</f>
        <v>0</v>
      </c>
      <c r="AR540" s="407">
        <f t="shared" ref="AR540" si="1568">AR539</f>
        <v>0</v>
      </c>
      <c r="AS540" s="303"/>
    </row>
    <row r="541" spans="1:4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69">AF542</f>
        <v>0</v>
      </c>
      <c r="AG543" s="407">
        <f t="shared" ref="AG543" si="1570">AG542</f>
        <v>0</v>
      </c>
      <c r="AH543" s="407">
        <f t="shared" ref="AH543" si="1571">AH542</f>
        <v>0</v>
      </c>
      <c r="AI543" s="407">
        <f t="shared" ref="AI543" si="1572">AI542</f>
        <v>0</v>
      </c>
      <c r="AJ543" s="407">
        <f t="shared" ref="AJ543" si="1573">AJ542</f>
        <v>0</v>
      </c>
      <c r="AK543" s="407">
        <f t="shared" ref="AK543" si="1574">AK542</f>
        <v>0</v>
      </c>
      <c r="AL543" s="407">
        <f t="shared" ref="AL543" si="1575">AL542</f>
        <v>0</v>
      </c>
      <c r="AM543" s="407">
        <f t="shared" ref="AM543" si="1576">AM542</f>
        <v>0</v>
      </c>
      <c r="AN543" s="407">
        <f t="shared" ref="AN543" si="1577">AN542</f>
        <v>0</v>
      </c>
      <c r="AO543" s="407">
        <f t="shared" ref="AO543" si="1578">AO542</f>
        <v>0</v>
      </c>
      <c r="AP543" s="407">
        <f t="shared" ref="AP543" si="1579">AP542</f>
        <v>0</v>
      </c>
      <c r="AQ543" s="407">
        <f t="shared" ref="AQ543" si="1580">AQ542</f>
        <v>0</v>
      </c>
      <c r="AR543" s="407">
        <f t="shared" ref="AR543" si="1581">AR542</f>
        <v>0</v>
      </c>
      <c r="AS543" s="303"/>
    </row>
    <row r="544" spans="1:4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82">AF545</f>
        <v>0</v>
      </c>
      <c r="AG546" s="407">
        <f t="shared" ref="AG546" si="1583">AG545</f>
        <v>0</v>
      </c>
      <c r="AH546" s="407">
        <f t="shared" ref="AH546" si="1584">AH545</f>
        <v>0</v>
      </c>
      <c r="AI546" s="407">
        <f t="shared" ref="AI546" si="1585">AI545</f>
        <v>0</v>
      </c>
      <c r="AJ546" s="407">
        <f t="shared" ref="AJ546" si="1586">AJ545</f>
        <v>0</v>
      </c>
      <c r="AK546" s="407">
        <f t="shared" ref="AK546" si="1587">AK545</f>
        <v>0</v>
      </c>
      <c r="AL546" s="407">
        <f t="shared" ref="AL546" si="1588">AL545</f>
        <v>0</v>
      </c>
      <c r="AM546" s="407">
        <f t="shared" ref="AM546" si="1589">AM545</f>
        <v>0</v>
      </c>
      <c r="AN546" s="407">
        <f t="shared" ref="AN546" si="1590">AN545</f>
        <v>0</v>
      </c>
      <c r="AO546" s="407">
        <f t="shared" ref="AO546" si="1591">AO545</f>
        <v>0</v>
      </c>
      <c r="AP546" s="407">
        <f t="shared" ref="AP546" si="1592">AP545</f>
        <v>0</v>
      </c>
      <c r="AQ546" s="407">
        <f t="shared" ref="AQ546" si="1593">AQ545</f>
        <v>0</v>
      </c>
      <c r="AR546" s="407">
        <f t="shared" ref="AR546" si="1594">AR545</f>
        <v>0</v>
      </c>
      <c r="AS546" s="303"/>
    </row>
    <row r="547" spans="1:4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595">AF548</f>
        <v>0</v>
      </c>
      <c r="AG549" s="407">
        <f t="shared" ref="AG549" si="1596">AG548</f>
        <v>0</v>
      </c>
      <c r="AH549" s="407">
        <f t="shared" ref="AH549" si="1597">AH548</f>
        <v>0</v>
      </c>
      <c r="AI549" s="407">
        <f t="shared" ref="AI549" si="1598">AI548</f>
        <v>0</v>
      </c>
      <c r="AJ549" s="407">
        <f t="shared" ref="AJ549" si="1599">AJ548</f>
        <v>0</v>
      </c>
      <c r="AK549" s="407">
        <f t="shared" ref="AK549" si="1600">AK548</f>
        <v>0</v>
      </c>
      <c r="AL549" s="407">
        <f t="shared" ref="AL549" si="1601">AL548</f>
        <v>0</v>
      </c>
      <c r="AM549" s="407">
        <f t="shared" ref="AM549" si="1602">AM548</f>
        <v>0</v>
      </c>
      <c r="AN549" s="407">
        <f t="shared" ref="AN549" si="1603">AN548</f>
        <v>0</v>
      </c>
      <c r="AO549" s="407">
        <f t="shared" ref="AO549" si="1604">AO548</f>
        <v>0</v>
      </c>
      <c r="AP549" s="407">
        <f t="shared" ref="AP549" si="1605">AP548</f>
        <v>0</v>
      </c>
      <c r="AQ549" s="407">
        <f t="shared" ref="AQ549" si="1606">AQ548</f>
        <v>0</v>
      </c>
      <c r="AR549" s="407">
        <f t="shared" ref="AR549" si="1607">AR548</f>
        <v>0</v>
      </c>
      <c r="AS549" s="303"/>
    </row>
    <row r="550" spans="1:4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08">AF551</f>
        <v>0</v>
      </c>
      <c r="AG552" s="407">
        <f t="shared" ref="AG552" si="1609">AG551</f>
        <v>0</v>
      </c>
      <c r="AH552" s="407">
        <f t="shared" ref="AH552" si="1610">AH551</f>
        <v>0</v>
      </c>
      <c r="AI552" s="407">
        <f t="shared" ref="AI552" si="1611">AI551</f>
        <v>0</v>
      </c>
      <c r="AJ552" s="407">
        <f t="shared" ref="AJ552" si="1612">AJ551</f>
        <v>0</v>
      </c>
      <c r="AK552" s="407">
        <f t="shared" ref="AK552" si="1613">AK551</f>
        <v>0</v>
      </c>
      <c r="AL552" s="407">
        <f t="shared" ref="AL552" si="1614">AL551</f>
        <v>0</v>
      </c>
      <c r="AM552" s="407">
        <f t="shared" ref="AM552" si="1615">AM551</f>
        <v>0</v>
      </c>
      <c r="AN552" s="407">
        <f t="shared" ref="AN552" si="1616">AN551</f>
        <v>0</v>
      </c>
      <c r="AO552" s="407">
        <f t="shared" ref="AO552" si="1617">AO551</f>
        <v>0</v>
      </c>
      <c r="AP552" s="407">
        <f t="shared" ref="AP552" si="1618">AP551</f>
        <v>0</v>
      </c>
      <c r="AQ552" s="407">
        <f t="shared" ref="AQ552" si="1619">AQ551</f>
        <v>0</v>
      </c>
      <c r="AR552" s="407">
        <f t="shared" ref="AR552" si="1620">AR551</f>
        <v>0</v>
      </c>
      <c r="AS552" s="303"/>
    </row>
    <row r="553" spans="1:4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1">AF554</f>
        <v>0</v>
      </c>
      <c r="AG555" s="407">
        <f t="shared" ref="AG555" si="1622">AG554</f>
        <v>0</v>
      </c>
      <c r="AH555" s="407">
        <f t="shared" ref="AH555" si="1623">AH554</f>
        <v>0</v>
      </c>
      <c r="AI555" s="407">
        <f t="shared" ref="AI555" si="1624">AI554</f>
        <v>0</v>
      </c>
      <c r="AJ555" s="407">
        <f t="shared" ref="AJ555" si="1625">AJ554</f>
        <v>0</v>
      </c>
      <c r="AK555" s="407">
        <f t="shared" ref="AK555" si="1626">AK554</f>
        <v>0</v>
      </c>
      <c r="AL555" s="407">
        <f t="shared" ref="AL555" si="1627">AL554</f>
        <v>0</v>
      </c>
      <c r="AM555" s="407">
        <f t="shared" ref="AM555" si="1628">AM554</f>
        <v>0</v>
      </c>
      <c r="AN555" s="407">
        <f t="shared" ref="AN555" si="1629">AN554</f>
        <v>0</v>
      </c>
      <c r="AO555" s="407">
        <f t="shared" ref="AO555" si="1630">AO554</f>
        <v>0</v>
      </c>
      <c r="AP555" s="407">
        <f t="shared" ref="AP555" si="1631">AP554</f>
        <v>0</v>
      </c>
      <c r="AQ555" s="407">
        <f t="shared" ref="AQ555" si="1632">AQ554</f>
        <v>0</v>
      </c>
      <c r="AR555" s="407">
        <f t="shared" ref="AR555" si="1633">AR554</f>
        <v>0</v>
      </c>
      <c r="AS555" s="303"/>
    </row>
    <row r="556" spans="1:4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34">AF557</f>
        <v>0</v>
      </c>
      <c r="AG558" s="407">
        <f t="shared" ref="AG558" si="1635">AG557</f>
        <v>0</v>
      </c>
      <c r="AH558" s="407">
        <f t="shared" ref="AH558" si="1636">AH557</f>
        <v>0</v>
      </c>
      <c r="AI558" s="407">
        <f t="shared" ref="AI558" si="1637">AI557</f>
        <v>0</v>
      </c>
      <c r="AJ558" s="407">
        <f t="shared" ref="AJ558" si="1638">AJ557</f>
        <v>0</v>
      </c>
      <c r="AK558" s="407">
        <f t="shared" ref="AK558" si="1639">AK557</f>
        <v>0</v>
      </c>
      <c r="AL558" s="407">
        <f t="shared" ref="AL558" si="1640">AL557</f>
        <v>0</v>
      </c>
      <c r="AM558" s="407">
        <f t="shared" ref="AM558" si="1641">AM557</f>
        <v>0</v>
      </c>
      <c r="AN558" s="407">
        <f t="shared" ref="AN558" si="1642">AN557</f>
        <v>0</v>
      </c>
      <c r="AO558" s="407">
        <f t="shared" ref="AO558" si="1643">AO557</f>
        <v>0</v>
      </c>
      <c r="AP558" s="407">
        <f t="shared" ref="AP558" si="1644">AP557</f>
        <v>0</v>
      </c>
      <c r="AQ558" s="407">
        <f t="shared" ref="AQ558" si="1645">AQ557</f>
        <v>0</v>
      </c>
      <c r="AR558" s="407">
        <f t="shared" ref="AR558" si="1646">AR557</f>
        <v>0</v>
      </c>
      <c r="AS558" s="303"/>
    </row>
    <row r="559" spans="1:4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47">AF560</f>
        <v>0</v>
      </c>
      <c r="AG561" s="407">
        <f t="shared" ref="AG561" si="1648">AG560</f>
        <v>0</v>
      </c>
      <c r="AH561" s="407">
        <f t="shared" ref="AH561" si="1649">AH560</f>
        <v>0</v>
      </c>
      <c r="AI561" s="407">
        <f t="shared" ref="AI561" si="1650">AI560</f>
        <v>0</v>
      </c>
      <c r="AJ561" s="407">
        <f t="shared" ref="AJ561" si="1651">AJ560</f>
        <v>0</v>
      </c>
      <c r="AK561" s="407">
        <f t="shared" ref="AK561" si="1652">AK560</f>
        <v>0</v>
      </c>
      <c r="AL561" s="407">
        <f t="shared" ref="AL561" si="1653">AL560</f>
        <v>0</v>
      </c>
      <c r="AM561" s="407">
        <f t="shared" ref="AM561" si="1654">AM560</f>
        <v>0</v>
      </c>
      <c r="AN561" s="407">
        <f t="shared" ref="AN561" si="1655">AN560</f>
        <v>0</v>
      </c>
      <c r="AO561" s="407">
        <f t="shared" ref="AO561" si="1656">AO560</f>
        <v>0</v>
      </c>
      <c r="AP561" s="407">
        <f t="shared" ref="AP561" si="1657">AP560</f>
        <v>0</v>
      </c>
      <c r="AQ561" s="407">
        <f t="shared" ref="AQ561" si="1658">AQ560</f>
        <v>0</v>
      </c>
      <c r="AR561" s="407">
        <f t="shared" ref="AR561" si="1659">AR560</f>
        <v>0</v>
      </c>
      <c r="AS561" s="303"/>
    </row>
    <row r="562" spans="1:4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0">AF563</f>
        <v>0</v>
      </c>
      <c r="AG564" s="407">
        <f t="shared" ref="AG564" si="1661">AG563</f>
        <v>0</v>
      </c>
      <c r="AH564" s="407">
        <f t="shared" ref="AH564" si="1662">AH563</f>
        <v>0</v>
      </c>
      <c r="AI564" s="407">
        <f t="shared" ref="AI564" si="1663">AI563</f>
        <v>0</v>
      </c>
      <c r="AJ564" s="407">
        <f t="shared" ref="AJ564" si="1664">AJ563</f>
        <v>0</v>
      </c>
      <c r="AK564" s="407">
        <f t="shared" ref="AK564" si="1665">AK563</f>
        <v>0</v>
      </c>
      <c r="AL564" s="407">
        <f t="shared" ref="AL564" si="1666">AL563</f>
        <v>0</v>
      </c>
      <c r="AM564" s="407">
        <f t="shared" ref="AM564" si="1667">AM563</f>
        <v>0</v>
      </c>
      <c r="AN564" s="407">
        <f t="shared" ref="AN564" si="1668">AN563</f>
        <v>0</v>
      </c>
      <c r="AO564" s="407">
        <f t="shared" ref="AO564" si="1669">AO563</f>
        <v>0</v>
      </c>
      <c r="AP564" s="407">
        <f t="shared" ref="AP564" si="1670">AP563</f>
        <v>0</v>
      </c>
      <c r="AQ564" s="407">
        <f t="shared" ref="AQ564" si="1671">AQ563</f>
        <v>0</v>
      </c>
      <c r="AR564" s="407">
        <f t="shared" ref="AR564" si="1672">AR563</f>
        <v>0</v>
      </c>
      <c r="AS564" s="303"/>
    </row>
    <row r="565" spans="1:4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73">AF566</f>
        <v>0</v>
      </c>
      <c r="AG567" s="407">
        <f t="shared" ref="AG567" si="1674">AG566</f>
        <v>0</v>
      </c>
      <c r="AH567" s="407">
        <f t="shared" ref="AH567" si="1675">AH566</f>
        <v>0</v>
      </c>
      <c r="AI567" s="407">
        <f t="shared" ref="AI567" si="1676">AI566</f>
        <v>0</v>
      </c>
      <c r="AJ567" s="407">
        <f t="shared" ref="AJ567" si="1677">AJ566</f>
        <v>0</v>
      </c>
      <c r="AK567" s="407">
        <f t="shared" ref="AK567" si="1678">AK566</f>
        <v>0</v>
      </c>
      <c r="AL567" s="407">
        <f t="shared" ref="AL567" si="1679">AL566</f>
        <v>0</v>
      </c>
      <c r="AM567" s="407">
        <f t="shared" ref="AM567" si="1680">AM566</f>
        <v>0</v>
      </c>
      <c r="AN567" s="407">
        <f t="shared" ref="AN567" si="1681">AN566</f>
        <v>0</v>
      </c>
      <c r="AO567" s="407">
        <f t="shared" ref="AO567" si="1682">AO566</f>
        <v>0</v>
      </c>
      <c r="AP567" s="407">
        <f t="shared" ref="AP567" si="1683">AP566</f>
        <v>0</v>
      </c>
      <c r="AQ567" s="407">
        <f t="shared" ref="AQ567" si="1684">AQ566</f>
        <v>0</v>
      </c>
      <c r="AR567" s="407">
        <f t="shared" ref="AR567" si="1685">AR566</f>
        <v>0</v>
      </c>
      <c r="AS567" s="303"/>
    </row>
    <row r="568" spans="1:4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86">AF569</f>
        <v>0</v>
      </c>
      <c r="AG570" s="407">
        <f t="shared" ref="AG570" si="1687">AG569</f>
        <v>0</v>
      </c>
      <c r="AH570" s="407">
        <f t="shared" ref="AH570" si="1688">AH569</f>
        <v>0</v>
      </c>
      <c r="AI570" s="407">
        <f t="shared" ref="AI570" si="1689">AI569</f>
        <v>0</v>
      </c>
      <c r="AJ570" s="407">
        <f t="shared" ref="AJ570" si="1690">AJ569</f>
        <v>0</v>
      </c>
      <c r="AK570" s="407">
        <f t="shared" ref="AK570" si="1691">AK569</f>
        <v>0</v>
      </c>
      <c r="AL570" s="407">
        <f t="shared" ref="AL570" si="1692">AL569</f>
        <v>0</v>
      </c>
      <c r="AM570" s="407">
        <f t="shared" ref="AM570" si="1693">AM569</f>
        <v>0</v>
      </c>
      <c r="AN570" s="407">
        <f t="shared" ref="AN570" si="1694">AN569</f>
        <v>0</v>
      </c>
      <c r="AO570" s="407">
        <f t="shared" ref="AO570" si="1695">AO569</f>
        <v>0</v>
      </c>
      <c r="AP570" s="407">
        <f t="shared" ref="AP570" si="1696">AP569</f>
        <v>0</v>
      </c>
      <c r="AQ570" s="407">
        <f t="shared" ref="AQ570" si="1697">AQ569</f>
        <v>0</v>
      </c>
      <c r="AR570" s="407">
        <f t="shared" ref="AR570" si="1698">AR569</f>
        <v>0</v>
      </c>
      <c r="AS570" s="303"/>
    </row>
    <row r="571" spans="1:4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699">AF572</f>
        <v>0</v>
      </c>
      <c r="AG573" s="407">
        <f t="shared" ref="AG573" si="1700">AG572</f>
        <v>0</v>
      </c>
      <c r="AH573" s="407">
        <f t="shared" ref="AH573" si="1701">AH572</f>
        <v>0</v>
      </c>
      <c r="AI573" s="407">
        <f t="shared" ref="AI573" si="1702">AI572</f>
        <v>0</v>
      </c>
      <c r="AJ573" s="407">
        <f t="shared" ref="AJ573" si="1703">AJ572</f>
        <v>0</v>
      </c>
      <c r="AK573" s="407">
        <f t="shared" ref="AK573" si="1704">AK572</f>
        <v>0</v>
      </c>
      <c r="AL573" s="407">
        <f t="shared" ref="AL573" si="1705">AL572</f>
        <v>0</v>
      </c>
      <c r="AM573" s="407">
        <f t="shared" ref="AM573" si="1706">AM572</f>
        <v>0</v>
      </c>
      <c r="AN573" s="407">
        <f t="shared" ref="AN573" si="1707">AN572</f>
        <v>0</v>
      </c>
      <c r="AO573" s="407">
        <f t="shared" ref="AO573" si="1708">AO572</f>
        <v>0</v>
      </c>
      <c r="AP573" s="407">
        <f t="shared" ref="AP573" si="1709">AP572</f>
        <v>0</v>
      </c>
      <c r="AQ573" s="407">
        <f t="shared" ref="AQ573" si="1710">AQ572</f>
        <v>0</v>
      </c>
      <c r="AR573" s="407">
        <f t="shared" ref="AR573" si="1711">AR572</f>
        <v>0</v>
      </c>
      <c r="AS573" s="303"/>
    </row>
    <row r="574" spans="1:45"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 r="B575" s="324" t="s">
        <v>291</v>
      </c>
      <c r="C575" s="326"/>
      <c r="D575" s="326">
        <f>SUM(D418:D573)</f>
        <v>111491481.47091036</v>
      </c>
      <c r="E575" s="326">
        <f t="shared" ref="E575:P575" si="1712">SUM(E418:E573)</f>
        <v>102295701.41855158</v>
      </c>
      <c r="F575" s="326">
        <f t="shared" si="1712"/>
        <v>100922484.35470991</v>
      </c>
      <c r="G575" s="326">
        <f t="shared" si="1712"/>
        <v>100667526.75961524</v>
      </c>
      <c r="H575" s="326">
        <f t="shared" si="1712"/>
        <v>100363190.65594412</v>
      </c>
      <c r="I575" s="326">
        <f t="shared" si="1712"/>
        <v>99551412.420650259</v>
      </c>
      <c r="J575" s="326">
        <f t="shared" si="1712"/>
        <v>99293913.154384837</v>
      </c>
      <c r="K575" s="326">
        <f t="shared" si="1712"/>
        <v>99017377.592029184</v>
      </c>
      <c r="L575" s="326">
        <f t="shared" si="1712"/>
        <v>96601044.342122674</v>
      </c>
      <c r="M575" s="326">
        <f t="shared" si="1712"/>
        <v>95764343.760402903</v>
      </c>
      <c r="N575" s="326">
        <f t="shared" si="1712"/>
        <v>91334740.774394289</v>
      </c>
      <c r="O575" s="326">
        <f t="shared" si="1712"/>
        <v>90985591.420259729</v>
      </c>
      <c r="P575" s="326">
        <f t="shared" si="1712"/>
        <v>49401482.487264693</v>
      </c>
      <c r="Q575" s="326"/>
      <c r="R575" s="326">
        <f>SUM(R418:R573)</f>
        <v>13929.105582429913</v>
      </c>
      <c r="S575" s="326">
        <f t="shared" ref="S575:AD575" si="1713">SUM(S418:S573)</f>
        <v>13334.238781321401</v>
      </c>
      <c r="T575" s="326">
        <f t="shared" si="1713"/>
        <v>13257.783704410607</v>
      </c>
      <c r="U575" s="326">
        <f t="shared" si="1713"/>
        <v>13142.817927891263</v>
      </c>
      <c r="V575" s="326">
        <f t="shared" si="1713"/>
        <v>13102.80191268646</v>
      </c>
      <c r="W575" s="326">
        <f t="shared" si="1713"/>
        <v>12997.185647589735</v>
      </c>
      <c r="X575" s="326">
        <f t="shared" si="1713"/>
        <v>12949.026191169167</v>
      </c>
      <c r="Y575" s="326">
        <f t="shared" si="1713"/>
        <v>12891.615765718661</v>
      </c>
      <c r="Z575" s="326">
        <f t="shared" si="1713"/>
        <v>12525.174065652118</v>
      </c>
      <c r="AA575" s="326">
        <f t="shared" si="1713"/>
        <v>12434.77868932228</v>
      </c>
      <c r="AB575" s="326">
        <f t="shared" si="1713"/>
        <v>11964.922810593805</v>
      </c>
      <c r="AC575" s="326">
        <f t="shared" si="1713"/>
        <v>11911.932007675703</v>
      </c>
      <c r="AD575" s="326">
        <f t="shared" si="1713"/>
        <v>4789.4641317706119</v>
      </c>
      <c r="AE575" s="326">
        <f>IF(AE416="kWh",SUMPRODUCT(D418:D573,AE418:AE573))</f>
        <v>47667129.125505581</v>
      </c>
      <c r="AF575" s="326">
        <f>IF(AF416="kWh",SUMPRODUCT(D418:D573,AF418:AF573))</f>
        <v>9136340.7979358807</v>
      </c>
      <c r="AG575" s="326">
        <f>IF(AG416="kw",SUMPRODUCT(Q418:Q573,R418:R573,AG418:AG573),SUMPRODUCT(D418:D573,AG418:AG573))</f>
        <v>67941.314862636893</v>
      </c>
      <c r="AH575" s="326">
        <f>IF(AH416="kw",SUMPRODUCT(Q418:Q573,R418:R573,AH418:AH573),SUMPRODUCT(D418:D573,AH418:AH573))</f>
        <v>24189.264739288217</v>
      </c>
      <c r="AI575" s="326">
        <f>IF(AI416="kw",SUMPRODUCT(Q418:Q573,R418:R573,AI418:AI573),SUMPRODUCT(D418:D573,AI418:AI573))</f>
        <v>5659.664193506087</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3">
        <f>HLOOKUP(AE$35,'3.  Distribution Rates'!$C$122:$P$135,9,FALSE)</f>
        <v>0</v>
      </c>
      <c r="AF578" s="823">
        <f>HLOOKUP(AF$35,'3.  Distribution Rates'!$C$122:$P$135,9,FALSE)</f>
        <v>0</v>
      </c>
      <c r="AG578" s="338">
        <f>HLOOKUP(AG$35,'3.  Distribution Rates'!$C$122:$P$135,9,FALSE)</f>
        <v>0</v>
      </c>
      <c r="AH578" s="338">
        <f>HLOOKUP(AH$35,'3.  Distribution Rates'!$C$122:$P$135,9,FALSE)</f>
        <v>0</v>
      </c>
      <c r="AI578" s="338">
        <f>HLOOKUP(AI$35,'3.  Distribution Rates'!$C$122:$P$135,9,FALSE)</f>
        <v>0</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14">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14"/>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14"/>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714"/>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715">AF209*AF578</f>
        <v>0</v>
      </c>
      <c r="AG583" s="374">
        <f t="shared" si="1715"/>
        <v>0</v>
      </c>
      <c r="AH583" s="374">
        <f t="shared" si="1715"/>
        <v>0</v>
      </c>
      <c r="AI583" s="374">
        <f t="shared" si="1715"/>
        <v>0</v>
      </c>
      <c r="AJ583" s="374">
        <f t="shared" si="1715"/>
        <v>0</v>
      </c>
      <c r="AK583" s="374">
        <f t="shared" si="1715"/>
        <v>0</v>
      </c>
      <c r="AL583" s="374">
        <f t="shared" si="1715"/>
        <v>0</v>
      </c>
      <c r="AM583" s="374">
        <f t="shared" si="1715"/>
        <v>0</v>
      </c>
      <c r="AN583" s="374">
        <f t="shared" si="1715"/>
        <v>0</v>
      </c>
      <c r="AO583" s="374">
        <f t="shared" si="1715"/>
        <v>0</v>
      </c>
      <c r="AP583" s="374">
        <f t="shared" si="1715"/>
        <v>0</v>
      </c>
      <c r="AQ583" s="374">
        <f t="shared" si="1715"/>
        <v>0</v>
      </c>
      <c r="AR583" s="374">
        <f t="shared" si="1715"/>
        <v>0</v>
      </c>
      <c r="AS583" s="615">
        <f t="shared" si="1714"/>
        <v>0</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716">AF399*AF578</f>
        <v>0</v>
      </c>
      <c r="AG584" s="374">
        <f t="shared" si="1716"/>
        <v>0</v>
      </c>
      <c r="AH584" s="374">
        <f t="shared" si="1716"/>
        <v>0</v>
      </c>
      <c r="AI584" s="374">
        <f t="shared" si="1716"/>
        <v>0</v>
      </c>
      <c r="AJ584" s="374">
        <f t="shared" si="1716"/>
        <v>0</v>
      </c>
      <c r="AK584" s="374">
        <f t="shared" si="1716"/>
        <v>0</v>
      </c>
      <c r="AL584" s="374">
        <f t="shared" si="1716"/>
        <v>0</v>
      </c>
      <c r="AM584" s="374">
        <f t="shared" si="1716"/>
        <v>0</v>
      </c>
      <c r="AN584" s="374">
        <f t="shared" si="1716"/>
        <v>0</v>
      </c>
      <c r="AO584" s="374">
        <f t="shared" si="1716"/>
        <v>0</v>
      </c>
      <c r="AP584" s="374">
        <f t="shared" si="1716"/>
        <v>0</v>
      </c>
      <c r="AQ584" s="374">
        <f t="shared" si="1716"/>
        <v>0</v>
      </c>
      <c r="AR584" s="374">
        <f t="shared" si="1716"/>
        <v>0</v>
      </c>
      <c r="AS584" s="615">
        <f t="shared" si="1714"/>
        <v>0</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717">AF575*AF578</f>
        <v>0</v>
      </c>
      <c r="AG585" s="374">
        <f t="shared" si="1717"/>
        <v>0</v>
      </c>
      <c r="AH585" s="374">
        <f t="shared" si="1717"/>
        <v>0</v>
      </c>
      <c r="AI585" s="374">
        <f t="shared" si="1717"/>
        <v>0</v>
      </c>
      <c r="AJ585" s="374">
        <f t="shared" si="1717"/>
        <v>0</v>
      </c>
      <c r="AK585" s="374">
        <f t="shared" si="1717"/>
        <v>0</v>
      </c>
      <c r="AL585" s="374">
        <f t="shared" si="1717"/>
        <v>0</v>
      </c>
      <c r="AM585" s="374">
        <f t="shared" si="1717"/>
        <v>0</v>
      </c>
      <c r="AN585" s="374">
        <f t="shared" si="1717"/>
        <v>0</v>
      </c>
      <c r="AO585" s="374">
        <f t="shared" si="1717"/>
        <v>0</v>
      </c>
      <c r="AP585" s="374">
        <f t="shared" si="1717"/>
        <v>0</v>
      </c>
      <c r="AQ585" s="374">
        <f t="shared" si="1717"/>
        <v>0</v>
      </c>
      <c r="AR585" s="374">
        <f t="shared" si="1717"/>
        <v>0</v>
      </c>
      <c r="AS585" s="615">
        <f>SUM(AE585:AR585)</f>
        <v>0</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18">SUM(AG579:AG585)</f>
        <v>0</v>
      </c>
      <c r="AH586" s="343">
        <f t="shared" si="1718"/>
        <v>0</v>
      </c>
      <c r="AI586" s="343">
        <f t="shared" si="1718"/>
        <v>0</v>
      </c>
      <c r="AJ586" s="343">
        <f>SUM(AJ579:AJ585)</f>
        <v>0</v>
      </c>
      <c r="AK586" s="343">
        <f t="shared" si="1718"/>
        <v>0</v>
      </c>
      <c r="AL586" s="343">
        <f>SUM(AL579:AL585)</f>
        <v>0</v>
      </c>
      <c r="AM586" s="343">
        <f>SUM(AM579:AM585)</f>
        <v>0</v>
      </c>
      <c r="AN586" s="343">
        <f t="shared" ref="AN586:AR586" si="1719">SUM(AN579:AN585)</f>
        <v>0</v>
      </c>
      <c r="AO586" s="343">
        <f t="shared" si="1719"/>
        <v>0</v>
      </c>
      <c r="AP586" s="343">
        <f>SUM(AP579:AP585)</f>
        <v>0</v>
      </c>
      <c r="AQ586" s="343">
        <f t="shared" si="1719"/>
        <v>0</v>
      </c>
      <c r="AR586" s="343">
        <f t="shared" si="1719"/>
        <v>0</v>
      </c>
      <c r="AS586" s="403">
        <f>SUM(AS579:AS585)</f>
        <v>0</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0">AF576*AF578</f>
        <v>0</v>
      </c>
      <c r="AG587" s="344">
        <f t="shared" si="1720"/>
        <v>0</v>
      </c>
      <c r="AH587" s="344">
        <f t="shared" si="1720"/>
        <v>0</v>
      </c>
      <c r="AI587" s="344">
        <f t="shared" si="1720"/>
        <v>0</v>
      </c>
      <c r="AJ587" s="344">
        <f>AJ576*AJ578</f>
        <v>0</v>
      </c>
      <c r="AK587" s="344">
        <f t="shared" si="1720"/>
        <v>0</v>
      </c>
      <c r="AL587" s="344">
        <f>AL576*AL578</f>
        <v>0</v>
      </c>
      <c r="AM587" s="344">
        <f t="shared" ref="AM587:AR587" si="1721">AM576*AM578</f>
        <v>0</v>
      </c>
      <c r="AN587" s="344">
        <f t="shared" si="1721"/>
        <v>0</v>
      </c>
      <c r="AO587" s="344">
        <f t="shared" si="1721"/>
        <v>0</v>
      </c>
      <c r="AP587" s="344">
        <f>AP576*AP578</f>
        <v>0</v>
      </c>
      <c r="AQ587" s="344">
        <f>AQ576*AQ578</f>
        <v>0</v>
      </c>
      <c r="AR587" s="344">
        <f t="shared" si="1721"/>
        <v>0</v>
      </c>
      <c r="AS587" s="403">
        <f>SUM(AE587:AR587)</f>
        <v>0</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39398074.316176049</v>
      </c>
      <c r="AF590" s="288">
        <f>SUMPRODUCT($E$418:$E$573,AF418:AF573)</f>
        <v>9139893.4893625192</v>
      </c>
      <c r="AG590" s="288">
        <f>IF(AG416="kw",SUMPRODUCT($Q$418:$Q$573,$S$418:$S$573,AG418:AG573),SUMPRODUCT($E$418:$E$573,AG418:AG573))</f>
        <v>67855.659502505208</v>
      </c>
      <c r="AH590" s="288">
        <f t="shared" ref="AH590:AR590" si="1722">IF(AH416="kw",SUMPRODUCT($Q$418:$Q$573,$S$418:$S$573,AH418:AH573),SUMPRODUCT($E$418:$E$573,AH418:AH573))</f>
        <v>23870.108893138728</v>
      </c>
      <c r="AI590" s="288">
        <f t="shared" si="1722"/>
        <v>5534.1401127623685</v>
      </c>
      <c r="AJ590" s="288">
        <f t="shared" si="1722"/>
        <v>0</v>
      </c>
      <c r="AK590" s="288">
        <f t="shared" si="1722"/>
        <v>0</v>
      </c>
      <c r="AL590" s="288">
        <f t="shared" si="1722"/>
        <v>0</v>
      </c>
      <c r="AM590" s="288">
        <f t="shared" si="1722"/>
        <v>0</v>
      </c>
      <c r="AN590" s="288">
        <f t="shared" si="1722"/>
        <v>0</v>
      </c>
      <c r="AO590" s="288">
        <f t="shared" si="1722"/>
        <v>0</v>
      </c>
      <c r="AP590" s="288">
        <f t="shared" si="1722"/>
        <v>0</v>
      </c>
      <c r="AQ590" s="288">
        <f t="shared" si="1722"/>
        <v>0</v>
      </c>
      <c r="AR590" s="288">
        <f t="shared" si="1722"/>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39398074.316176049</v>
      </c>
      <c r="AF591" s="288">
        <f>SUMPRODUCT($F$418:$F$573,AF418:AF573)</f>
        <v>9063646.5457503162</v>
      </c>
      <c r="AG591" s="288">
        <f>IF(AG416="kw",SUMPRODUCT($Q$418:$Q$573,$T$418:$T$573,AG418:AG573),SUMPRODUCT($F$418:$F$573,AG418:AG573))</f>
        <v>67708.618563376745</v>
      </c>
      <c r="AH591" s="288">
        <f t="shared" ref="AH591:AR591" si="1723">IF(AH416="kw",SUMPRODUCT($Q$418:$Q$573,$T$418:$T$573,AH418:AH573),SUMPRODUCT($F$418:$F$573,AH418:AH573))</f>
        <v>23373.531500906927</v>
      </c>
      <c r="AI591" s="288">
        <f t="shared" si="1723"/>
        <v>5338.7219416045336</v>
      </c>
      <c r="AJ591" s="288">
        <f t="shared" si="1723"/>
        <v>0</v>
      </c>
      <c r="AK591" s="288">
        <f t="shared" si="1723"/>
        <v>0</v>
      </c>
      <c r="AL591" s="288">
        <f t="shared" si="1723"/>
        <v>0</v>
      </c>
      <c r="AM591" s="288">
        <f t="shared" si="1723"/>
        <v>0</v>
      </c>
      <c r="AN591" s="288">
        <f t="shared" si="1723"/>
        <v>0</v>
      </c>
      <c r="AO591" s="288">
        <f t="shared" si="1723"/>
        <v>0</v>
      </c>
      <c r="AP591" s="288">
        <f t="shared" si="1723"/>
        <v>0</v>
      </c>
      <c r="AQ591" s="288">
        <f t="shared" si="1723"/>
        <v>0</v>
      </c>
      <c r="AR591" s="288">
        <f t="shared" si="1723"/>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39398074.316176049</v>
      </c>
      <c r="AF592" s="288">
        <f>SUMPRODUCT($G$418:$G$573,AF418:AF573)</f>
        <v>8862501.2713832278</v>
      </c>
      <c r="AG592" s="288">
        <f>IF(AG416="kw",SUMPRODUCT($Q$418:$Q$573,$U$418:$U$573,AG418:AG573),SUMPRODUCT($G$418:$G$573,AG418:AG573))</f>
        <v>67475.868182228529</v>
      </c>
      <c r="AH592" s="288">
        <f t="shared" ref="AH592:AR592" si="1724">IF(AH416="kw",SUMPRODUCT($Q$418:$Q$573,$U$418:$U$573,AH418:AH573),SUMPRODUCT($G$418:$G$573,AH418:AH573))</f>
        <v>22762.914219517337</v>
      </c>
      <c r="AI592" s="288">
        <f t="shared" si="1724"/>
        <v>5099.0850601847069</v>
      </c>
      <c r="AJ592" s="288">
        <f t="shared" si="1724"/>
        <v>0</v>
      </c>
      <c r="AK592" s="288">
        <f t="shared" si="1724"/>
        <v>0</v>
      </c>
      <c r="AL592" s="288">
        <f t="shared" si="1724"/>
        <v>0</v>
      </c>
      <c r="AM592" s="288">
        <f t="shared" si="1724"/>
        <v>0</v>
      </c>
      <c r="AN592" s="288">
        <f t="shared" si="1724"/>
        <v>0</v>
      </c>
      <c r="AO592" s="288">
        <f t="shared" si="1724"/>
        <v>0</v>
      </c>
      <c r="AP592" s="288">
        <f t="shared" si="1724"/>
        <v>0</v>
      </c>
      <c r="AQ592" s="288">
        <f t="shared" si="1724"/>
        <v>0</v>
      </c>
      <c r="AR592" s="288">
        <f t="shared" si="1724"/>
        <v>0</v>
      </c>
      <c r="AS592" s="334"/>
    </row>
    <row r="593" spans="1:45">
      <c r="B593" s="435" t="s">
        <v>838</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39395323.0215436</v>
      </c>
      <c r="AF593" s="288">
        <f>SUMPRODUCT($H$418:$H$573,AF418:AF573)</f>
        <v>8610600.785048008</v>
      </c>
      <c r="AG593" s="288">
        <f>IF(AG416="kw",SUMPRODUCT($Q$418:$Q$573,$V$418:$V$573,AG418:AG573),SUMPRODUCT($H$418:$H$573,AG418:AG573))</f>
        <v>67395.24836295865</v>
      </c>
      <c r="AH593" s="288">
        <f t="shared" ref="AH593:AR593" si="1725">IF(AH416="kw",SUMPRODUCT($Q$418:$Q$573,$V$418:$V$573,AH418:AH573),SUMPRODUCT($H$418:$H$573,AH418:AH573))</f>
        <v>22761.493065022714</v>
      </c>
      <c r="AI593" s="288">
        <f t="shared" si="1725"/>
        <v>5099.0850601847069</v>
      </c>
      <c r="AJ593" s="288">
        <f t="shared" si="1725"/>
        <v>0</v>
      </c>
      <c r="AK593" s="288">
        <f t="shared" si="1725"/>
        <v>0</v>
      </c>
      <c r="AL593" s="288">
        <f t="shared" si="1725"/>
        <v>0</v>
      </c>
      <c r="AM593" s="288">
        <f t="shared" si="1725"/>
        <v>0</v>
      </c>
      <c r="AN593" s="288">
        <f t="shared" si="1725"/>
        <v>0</v>
      </c>
      <c r="AO593" s="288">
        <f t="shared" si="1725"/>
        <v>0</v>
      </c>
      <c r="AP593" s="288">
        <f t="shared" si="1725"/>
        <v>0</v>
      </c>
      <c r="AQ593" s="288">
        <f t="shared" si="1725"/>
        <v>0</v>
      </c>
      <c r="AR593" s="288">
        <f t="shared" si="1725"/>
        <v>0</v>
      </c>
      <c r="AS593" s="334"/>
    </row>
    <row r="594" spans="1:45">
      <c r="B594" s="435" t="s">
        <v>853</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39390854.441399693</v>
      </c>
      <c r="AF594" s="288">
        <f>SUMPRODUCT($I$418:$I$573,AF418:AF573)</f>
        <v>8266420.8969974276</v>
      </c>
      <c r="AG594" s="288">
        <f>IF(AG416="kw",SUMPRODUCT($Q$418:$Q$573,$W$418:$W$573,AG418:AG573),SUMPRODUCT($I$418:$I$573,AG418:AG573))</f>
        <v>67206.806912438216</v>
      </c>
      <c r="AH594" s="288">
        <f t="shared" ref="AH594:AR594" si="1726">IF(AH416="kw",SUMPRODUCT($Q$418:$Q$573,$W$418:$W$573,AH418:AH573),SUMPRODUCT($I$418:$I$573,AH418:AH573))</f>
        <v>22361.581769449171</v>
      </c>
      <c r="AI594" s="288">
        <f t="shared" si="1726"/>
        <v>4942.1799592550587</v>
      </c>
      <c r="AJ594" s="288">
        <f t="shared" si="1726"/>
        <v>0</v>
      </c>
      <c r="AK594" s="288">
        <f t="shared" si="1726"/>
        <v>0</v>
      </c>
      <c r="AL594" s="288">
        <f t="shared" si="1726"/>
        <v>0</v>
      </c>
      <c r="AM594" s="288">
        <f t="shared" si="1726"/>
        <v>0</v>
      </c>
      <c r="AN594" s="288">
        <f t="shared" si="1726"/>
        <v>0</v>
      </c>
      <c r="AO594" s="288">
        <f t="shared" si="1726"/>
        <v>0</v>
      </c>
      <c r="AP594" s="288">
        <f t="shared" si="1726"/>
        <v>0</v>
      </c>
      <c r="AQ594" s="288">
        <f t="shared" si="1726"/>
        <v>0</v>
      </c>
      <c r="AR594" s="288">
        <f t="shared" si="1726"/>
        <v>0</v>
      </c>
      <c r="AS594" s="334"/>
    </row>
    <row r="595" spans="1:45">
      <c r="B595" s="435" t="s">
        <v>854</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39390854.441399693</v>
      </c>
      <c r="AF595" s="288">
        <f>SUMPRODUCT($J$418:$J$573,AF418:AF573)</f>
        <v>8042040.0922842855</v>
      </c>
      <c r="AG595" s="288">
        <f>IF(AG416="kw",SUMPRODUCT($Q$418:$Q$573,$X$418:$X$573,AG418:AG573),SUMPRODUCT($J$418:$J$573,AG418:AG573))</f>
        <v>67132.540434060604</v>
      </c>
      <c r="AH595" s="288">
        <f t="shared" ref="AH595:AR595" si="1727">IF(AH416="kw",SUMPRODUCT($Q$418:$Q$573,$X$418:$X$573,AH418:AH573),SUMPRODUCT($J$418:$J$573,AH418:AH573))</f>
        <v>22361.581769449171</v>
      </c>
      <c r="AI595" s="288">
        <f t="shared" si="1727"/>
        <v>4942.1799592550587</v>
      </c>
      <c r="AJ595" s="288">
        <f t="shared" si="1727"/>
        <v>0</v>
      </c>
      <c r="AK595" s="288">
        <f t="shared" si="1727"/>
        <v>0</v>
      </c>
      <c r="AL595" s="288">
        <f t="shared" si="1727"/>
        <v>0</v>
      </c>
      <c r="AM595" s="288">
        <f t="shared" si="1727"/>
        <v>0</v>
      </c>
      <c r="AN595" s="288">
        <f t="shared" si="1727"/>
        <v>0</v>
      </c>
      <c r="AO595" s="288">
        <f t="shared" si="1727"/>
        <v>0</v>
      </c>
      <c r="AP595" s="288">
        <f t="shared" si="1727"/>
        <v>0</v>
      </c>
      <c r="AQ595" s="288">
        <f t="shared" si="1727"/>
        <v>0</v>
      </c>
      <c r="AR595" s="288">
        <f t="shared" si="1727"/>
        <v>0</v>
      </c>
      <c r="AS595" s="334"/>
    </row>
    <row r="596" spans="1:45">
      <c r="B596" s="435" t="s">
        <v>855</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39390444.999770597</v>
      </c>
      <c r="AF596" s="288">
        <f>SUMPRODUCT($K$418:$K$573,AF418:AF573)</f>
        <v>7801444.2379257493</v>
      </c>
      <c r="AG596" s="288">
        <f>IF(AG416="kw",SUMPRODUCT($Q$418:$Q$573,$Y$418:$Y$573,AG418:AG573),SUMPRODUCT($K$418:$K$573,AG418:AG573))</f>
        <v>67044.008078480489</v>
      </c>
      <c r="AH596" s="288">
        <f t="shared" ref="AH596:AR596" si="1728">IF(AH416="kw",SUMPRODUCT($Q$418:$Q$573,$Y$418:$Y$573,AH418:AH573),SUMPRODUCT($K$418:$K$573,AH418:AH573))</f>
        <v>22361.581769449171</v>
      </c>
      <c r="AI596" s="288">
        <f t="shared" si="1728"/>
        <v>4942.1799592550587</v>
      </c>
      <c r="AJ596" s="288">
        <f t="shared" si="1728"/>
        <v>0</v>
      </c>
      <c r="AK596" s="288">
        <f t="shared" si="1728"/>
        <v>0</v>
      </c>
      <c r="AL596" s="288">
        <f t="shared" si="1728"/>
        <v>0</v>
      </c>
      <c r="AM596" s="288">
        <f t="shared" si="1728"/>
        <v>0</v>
      </c>
      <c r="AN596" s="288">
        <f t="shared" si="1728"/>
        <v>0</v>
      </c>
      <c r="AO596" s="288">
        <f t="shared" si="1728"/>
        <v>0</v>
      </c>
      <c r="AP596" s="288">
        <f t="shared" si="1728"/>
        <v>0</v>
      </c>
      <c r="AQ596" s="288">
        <f t="shared" si="1728"/>
        <v>0</v>
      </c>
      <c r="AR596" s="288">
        <f t="shared" si="1728"/>
        <v>0</v>
      </c>
      <c r="AS596" s="334"/>
    </row>
    <row r="597" spans="1:45">
      <c r="B597" s="435" t="s">
        <v>856</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39390444.999770597</v>
      </c>
      <c r="AF597" s="288">
        <f>SUMPRODUCT($L$418:$L$573,AF418:AF573)</f>
        <v>7390199.4585513454</v>
      </c>
      <c r="AG597" s="288">
        <f>IF(AG416="kw",SUMPRODUCT($Q$418:$Q$573,$Z$418:$Z$573,AG418:AG573),SUMPRODUCT($L$418:$L$573,AG418:AG573))</f>
        <v>64581.183026781458</v>
      </c>
      <c r="AH597" s="288">
        <f t="shared" ref="AH597:AR597" si="1729">IF(AH416="kw",SUMPRODUCT($Q$418:$Q$573,$Z$418:$Z$573,AH418:AH573),SUMPRODUCT($L$418:$L$573,AH418:AH573))</f>
        <v>21546.329731488728</v>
      </c>
      <c r="AI597" s="288">
        <f t="shared" si="1729"/>
        <v>4750.2096403058686</v>
      </c>
      <c r="AJ597" s="288">
        <f t="shared" si="1729"/>
        <v>0</v>
      </c>
      <c r="AK597" s="288">
        <f t="shared" si="1729"/>
        <v>0</v>
      </c>
      <c r="AL597" s="288">
        <f t="shared" si="1729"/>
        <v>0</v>
      </c>
      <c r="AM597" s="288">
        <f t="shared" si="1729"/>
        <v>0</v>
      </c>
      <c r="AN597" s="288">
        <f t="shared" si="1729"/>
        <v>0</v>
      </c>
      <c r="AO597" s="288">
        <f t="shared" si="1729"/>
        <v>0</v>
      </c>
      <c r="AP597" s="288">
        <f t="shared" si="1729"/>
        <v>0</v>
      </c>
      <c r="AQ597" s="288">
        <f t="shared" si="1729"/>
        <v>0</v>
      </c>
      <c r="AR597" s="288">
        <f t="shared" si="1729"/>
        <v>0</v>
      </c>
      <c r="AS597" s="334"/>
    </row>
    <row r="598" spans="1:45">
      <c r="B598" s="435" t="s">
        <v>857</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39299334.102347866</v>
      </c>
      <c r="AF598" s="288">
        <f>SUMPRODUCT($M$418:$M$573,AF418:AF573)</f>
        <v>7213700.4430888407</v>
      </c>
      <c r="AG598" s="879">
        <f>IF(AG416="kw",SUMPRODUCT($Q$418:$Q$573,$AA$418:$AA$573,AG418:AG573),SUMPRODUCT($M$418:$M$573,AG418:AG573))</f>
        <v>64314.935450766439</v>
      </c>
      <c r="AH598" s="288">
        <f>IF(AH416="kw",SUMPRODUCT($Q$418:$Q$573,$AA$418:$AA$573,AH418:AH573),SUMPRODUCT($M$418:$M$573,AH418:AH573))</f>
        <v>21364.583546173661</v>
      </c>
      <c r="AI598" s="288">
        <f>IF(AI416="kw",SUMPRODUCT($Q$418:$Q$573,$AA$418:$AA$573,AI418:AI573),SUMPRODUCT($M$418:$M$573,AI418:AI573))</f>
        <v>4698.3658407110443</v>
      </c>
      <c r="AJ598" s="288">
        <f>IF(AJ416="kw",SUMPRODUCT($Q$418:$Q$573,$AA$418:$AA$573,AJ418:AJ573),SUMPRODUCT($M$418:$M$573,AJ418:AJ573))</f>
        <v>0</v>
      </c>
      <c r="AK598" s="288">
        <f>IF(AK416="kw",SUMPRODUCT($Q$418:$Q$573,$AA$418:$AA$573,AK418:AK573),SUMPRODUCT($M$418:$M$573,AK418:AK573))</f>
        <v>0</v>
      </c>
      <c r="AL598" s="288">
        <f t="shared" ref="AL598:AR598" si="1730">IF(AL416="kw",SUMPRODUCT($Q$418:$Q$573,$AA$418:$AA$573,AL418:AL573),SUMPRODUCT($M$418:$M$573,AL418:AL573))</f>
        <v>0</v>
      </c>
      <c r="AM598" s="288">
        <f t="shared" si="1730"/>
        <v>0</v>
      </c>
      <c r="AN598" s="288">
        <f t="shared" si="1730"/>
        <v>0</v>
      </c>
      <c r="AO598" s="288">
        <f t="shared" si="1730"/>
        <v>0</v>
      </c>
      <c r="AP598" s="288">
        <f t="shared" si="1730"/>
        <v>0</v>
      </c>
      <c r="AQ598" s="288">
        <f t="shared" si="1730"/>
        <v>0</v>
      </c>
      <c r="AR598" s="288">
        <f t="shared" si="1730"/>
        <v>0</v>
      </c>
      <c r="AS598" s="334"/>
    </row>
    <row r="599" spans="1:45">
      <c r="B599" s="436" t="s">
        <v>858</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38486854.554610282</v>
      </c>
      <c r="AF599" s="323">
        <f>SUMPRODUCT($N$418:$N$573,AF418:AF573)</f>
        <v>6933092.832732996</v>
      </c>
      <c r="AG599" s="824">
        <f>IF(AG416="kw",SUMPRODUCT($Q$418:$Q$573,$AB$418:$AB$573,AG418:AG573),SUMPRODUCT($N$418:$N$573,AG418:AG573))</f>
        <v>62816.595723994353</v>
      </c>
      <c r="AH599" s="824">
        <f t="shared" ref="AH599:AR599" si="1731">IF(AH416="kw",SUMPRODUCT($Q$418:$Q$573,$AB$418:$AB$573,AH418:AH573),SUMPRODUCT($N$418:$N$573,AH418:AH573))</f>
        <v>20618.110897876893</v>
      </c>
      <c r="AI599" s="824">
        <f t="shared" si="1731"/>
        <v>4552.8605752612402</v>
      </c>
      <c r="AJ599" s="824">
        <f t="shared" si="1731"/>
        <v>0</v>
      </c>
      <c r="AK599" s="824">
        <f t="shared" si="1731"/>
        <v>0</v>
      </c>
      <c r="AL599" s="824">
        <f t="shared" si="1731"/>
        <v>0</v>
      </c>
      <c r="AM599" s="824">
        <f t="shared" si="1731"/>
        <v>0</v>
      </c>
      <c r="AN599" s="824">
        <f t="shared" si="1731"/>
        <v>0</v>
      </c>
      <c r="AO599" s="824">
        <f t="shared" si="1731"/>
        <v>0</v>
      </c>
      <c r="AP599" s="824">
        <f t="shared" si="1731"/>
        <v>0</v>
      </c>
      <c r="AQ599" s="824">
        <f t="shared" si="1731"/>
        <v>0</v>
      </c>
      <c r="AR599" s="824">
        <f t="shared" si="1731"/>
        <v>0</v>
      </c>
      <c r="AS599" s="382"/>
    </row>
    <row r="600" spans="1:45" ht="22.5" customHeight="1">
      <c r="B600" s="364" t="s">
        <v>588</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523</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35" t="s">
        <v>211</v>
      </c>
      <c r="C604" s="937" t="s">
        <v>33</v>
      </c>
      <c r="D604" s="281" t="s">
        <v>421</v>
      </c>
      <c r="E604" s="753" t="s">
        <v>209</v>
      </c>
      <c r="F604" s="754"/>
      <c r="G604" s="754"/>
      <c r="H604" s="754"/>
      <c r="I604" s="754"/>
      <c r="J604" s="754"/>
      <c r="K604" s="754"/>
      <c r="L604" s="754"/>
      <c r="M604" s="755"/>
      <c r="N604" s="745"/>
      <c r="O604" s="745"/>
      <c r="P604" s="745"/>
      <c r="Q604" s="944" t="s">
        <v>213</v>
      </c>
      <c r="R604" s="281" t="s">
        <v>422</v>
      </c>
      <c r="S604" s="941" t="s">
        <v>212</v>
      </c>
      <c r="T604" s="942"/>
      <c r="U604" s="942"/>
      <c r="V604" s="942"/>
      <c r="W604" s="942"/>
      <c r="X604" s="942"/>
      <c r="Y604" s="942"/>
      <c r="Z604" s="942"/>
      <c r="AA604" s="942"/>
      <c r="AB604" s="942"/>
      <c r="AC604" s="942"/>
      <c r="AD604" s="949"/>
      <c r="AE604" s="941" t="s">
        <v>242</v>
      </c>
      <c r="AF604" s="942"/>
      <c r="AG604" s="942"/>
      <c r="AH604" s="942"/>
      <c r="AI604" s="942"/>
      <c r="AJ604" s="942"/>
      <c r="AK604" s="942"/>
      <c r="AL604" s="942"/>
      <c r="AM604" s="942"/>
      <c r="AN604" s="942"/>
      <c r="AO604" s="942"/>
      <c r="AP604" s="942"/>
      <c r="AQ604" s="942"/>
      <c r="AR604" s="942"/>
      <c r="AS604" s="943"/>
    </row>
    <row r="605" spans="1:45" ht="68.25" customHeight="1">
      <c r="B605" s="936"/>
      <c r="C605" s="938"/>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45"/>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50-499 kW</v>
      </c>
      <c r="AH605" s="282" t="str">
        <f>'1.  LRAMVA Summary'!$G$53</f>
        <v>GS 500-4999 kW</v>
      </c>
      <c r="AI605" s="282" t="str">
        <f>'1.  LRAMVA Summary'!$H$53</f>
        <v>Large Use</v>
      </c>
      <c r="AJ605" s="282" t="str">
        <f>'1.  LRAMVA Summary'!$I$53</f>
        <v>Street Lighting</v>
      </c>
      <c r="AK605" s="282" t="str">
        <f>'1.  LRAMVA Summary'!$J$53</f>
        <v>Unmetered Scattered Load</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501</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v>
      </c>
      <c r="AK606" s="288" t="str">
        <f>'1.  LRAMVA Summary'!$J$54</f>
        <v>kWh</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494</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2">AF608</f>
        <v>0</v>
      </c>
      <c r="AG609" s="407">
        <f t="shared" ref="AG609" si="1733">AG608</f>
        <v>0</v>
      </c>
      <c r="AH609" s="407">
        <f t="shared" ref="AH609" si="1734">AH608</f>
        <v>0</v>
      </c>
      <c r="AI609" s="407">
        <f t="shared" ref="AI609" si="1735">AI608</f>
        <v>0</v>
      </c>
      <c r="AJ609" s="407">
        <f t="shared" ref="AJ609" si="1736">AJ608</f>
        <v>0</v>
      </c>
      <c r="AK609" s="407">
        <f t="shared" ref="AK609" si="1737">AK608</f>
        <v>0</v>
      </c>
      <c r="AL609" s="407">
        <f t="shared" ref="AL609" si="1738">AL608</f>
        <v>0</v>
      </c>
      <c r="AM609" s="407">
        <f t="shared" ref="AM609" si="1739">AM608</f>
        <v>0</v>
      </c>
      <c r="AN609" s="407">
        <f t="shared" ref="AN609" si="1740">AN608</f>
        <v>0</v>
      </c>
      <c r="AO609" s="407">
        <f t="shared" ref="AO609" si="1741">AO608</f>
        <v>0</v>
      </c>
      <c r="AP609" s="407">
        <f t="shared" ref="AP609" si="1742">AP608</f>
        <v>0</v>
      </c>
      <c r="AQ609" s="407">
        <f t="shared" ref="AQ609" si="1743">AQ608</f>
        <v>0</v>
      </c>
      <c r="AR609" s="407">
        <f t="shared" ref="AR609" si="1744">AR608</f>
        <v>0</v>
      </c>
      <c r="AS609" s="294"/>
    </row>
    <row r="610" spans="1:45" ht="15.75" outlineLevel="1">
      <c r="A610" s="521"/>
      <c r="B610" s="295"/>
      <c r="C610" s="296"/>
      <c r="D610" s="296"/>
      <c r="E610" s="296"/>
      <c r="F610" s="296"/>
      <c r="G610" s="296"/>
      <c r="H610" s="296"/>
      <c r="I610" s="296"/>
      <c r="J610" s="746"/>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45">AF611</f>
        <v>0</v>
      </c>
      <c r="AG612" s="407">
        <f t="shared" ref="AG612" si="1746">AG611</f>
        <v>0</v>
      </c>
      <c r="AH612" s="407">
        <f t="shared" ref="AH612" si="1747">AH611</f>
        <v>0</v>
      </c>
      <c r="AI612" s="407">
        <f t="shared" ref="AI612" si="1748">AI611</f>
        <v>0</v>
      </c>
      <c r="AJ612" s="407">
        <f t="shared" ref="AJ612" si="1749">AJ611</f>
        <v>0</v>
      </c>
      <c r="AK612" s="407">
        <f t="shared" ref="AK612" si="1750">AK611</f>
        <v>0</v>
      </c>
      <c r="AL612" s="407">
        <f t="shared" ref="AL612" si="1751">AL611</f>
        <v>0</v>
      </c>
      <c r="AM612" s="407">
        <f t="shared" ref="AM612" si="1752">AM611</f>
        <v>0</v>
      </c>
      <c r="AN612" s="407">
        <f t="shared" ref="AN612" si="1753">AN611</f>
        <v>0</v>
      </c>
      <c r="AO612" s="407">
        <f t="shared" ref="AO612" si="1754">AO611</f>
        <v>0</v>
      </c>
      <c r="AP612" s="407">
        <f t="shared" ref="AP612" si="1755">AP611</f>
        <v>0</v>
      </c>
      <c r="AQ612" s="407">
        <f t="shared" ref="AQ612" si="1756">AQ611</f>
        <v>0</v>
      </c>
      <c r="AR612" s="407">
        <f t="shared" ref="AR612" si="1757">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58">AF614</f>
        <v>0</v>
      </c>
      <c r="AG615" s="407">
        <f t="shared" ref="AG615" si="1759">AG614</f>
        <v>0</v>
      </c>
      <c r="AH615" s="407">
        <f t="shared" ref="AH615" si="1760">AH614</f>
        <v>0</v>
      </c>
      <c r="AI615" s="407">
        <f t="shared" ref="AI615" si="1761">AI614</f>
        <v>0</v>
      </c>
      <c r="AJ615" s="407">
        <f t="shared" ref="AJ615" si="1762">AJ614</f>
        <v>0</v>
      </c>
      <c r="AK615" s="407">
        <f t="shared" ref="AK615" si="1763">AK614</f>
        <v>0</v>
      </c>
      <c r="AL615" s="407">
        <f t="shared" ref="AL615" si="1764">AL614</f>
        <v>0</v>
      </c>
      <c r="AM615" s="407">
        <f t="shared" ref="AM615" si="1765">AM614</f>
        <v>0</v>
      </c>
      <c r="AN615" s="407">
        <f t="shared" ref="AN615" si="1766">AN614</f>
        <v>0</v>
      </c>
      <c r="AO615" s="407">
        <f t="shared" ref="AO615" si="1767">AO614</f>
        <v>0</v>
      </c>
      <c r="AP615" s="407">
        <f t="shared" ref="AP615" si="1768">AP614</f>
        <v>0</v>
      </c>
      <c r="AQ615" s="407">
        <f t="shared" ref="AQ615" si="1769">AQ614</f>
        <v>0</v>
      </c>
      <c r="AR615" s="407">
        <f t="shared" ref="AR615" si="1770">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663</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1">AF617</f>
        <v>0</v>
      </c>
      <c r="AG618" s="407">
        <f t="shared" ref="AG618" si="1772">AG617</f>
        <v>0</v>
      </c>
      <c r="AH618" s="407">
        <f t="shared" ref="AH618" si="1773">AH617</f>
        <v>0</v>
      </c>
      <c r="AI618" s="407">
        <f t="shared" ref="AI618" si="1774">AI617</f>
        <v>0</v>
      </c>
      <c r="AJ618" s="407">
        <f t="shared" ref="AJ618" si="1775">AJ617</f>
        <v>0</v>
      </c>
      <c r="AK618" s="407">
        <f t="shared" ref="AK618" si="1776">AK617</f>
        <v>0</v>
      </c>
      <c r="AL618" s="407">
        <f t="shared" ref="AL618" si="1777">AL617</f>
        <v>0</v>
      </c>
      <c r="AM618" s="407">
        <f t="shared" ref="AM618" si="1778">AM617</f>
        <v>0</v>
      </c>
      <c r="AN618" s="407">
        <f t="shared" ref="AN618" si="1779">AN617</f>
        <v>0</v>
      </c>
      <c r="AO618" s="407">
        <f t="shared" ref="AO618" si="1780">AO617</f>
        <v>0</v>
      </c>
      <c r="AP618" s="407">
        <f t="shared" ref="AP618" si="1781">AP617</f>
        <v>0</v>
      </c>
      <c r="AQ618" s="407">
        <f t="shared" ref="AQ618" si="1782">AQ617</f>
        <v>0</v>
      </c>
      <c r="AR618" s="407">
        <f t="shared" ref="AR618" si="1783">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4">AF620</f>
        <v>0</v>
      </c>
      <c r="AG621" s="407">
        <f t="shared" ref="AG621" si="1785">AG620</f>
        <v>0</v>
      </c>
      <c r="AH621" s="407">
        <f t="shared" ref="AH621" si="1786">AH620</f>
        <v>0</v>
      </c>
      <c r="AI621" s="407">
        <f t="shared" ref="AI621" si="1787">AI620</f>
        <v>0</v>
      </c>
      <c r="AJ621" s="407">
        <f t="shared" ref="AJ621" si="1788">AJ620</f>
        <v>0</v>
      </c>
      <c r="AK621" s="407">
        <f t="shared" ref="AK621" si="1789">AK620</f>
        <v>0</v>
      </c>
      <c r="AL621" s="407">
        <f t="shared" ref="AL621" si="1790">AL620</f>
        <v>0</v>
      </c>
      <c r="AM621" s="407">
        <f t="shared" ref="AM621" si="1791">AM620</f>
        <v>0</v>
      </c>
      <c r="AN621" s="407">
        <f t="shared" ref="AN621" si="1792">AN620</f>
        <v>0</v>
      </c>
      <c r="AO621" s="407">
        <f t="shared" ref="AO621" si="1793">AO620</f>
        <v>0</v>
      </c>
      <c r="AP621" s="407">
        <f t="shared" ref="AP621" si="1794">AP620</f>
        <v>0</v>
      </c>
      <c r="AQ621" s="407">
        <f t="shared" ref="AQ621" si="1795">AQ620</f>
        <v>0</v>
      </c>
      <c r="AR621" s="407">
        <f t="shared" ref="AR621" si="1796">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495</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797">AF624</f>
        <v>0</v>
      </c>
      <c r="AG625" s="407">
        <f t="shared" ref="AG625" si="1798">AG624</f>
        <v>0</v>
      </c>
      <c r="AH625" s="407">
        <f t="shared" ref="AH625" si="1799">AH624</f>
        <v>0</v>
      </c>
      <c r="AI625" s="407">
        <f t="shared" ref="AI625" si="1800">AI624</f>
        <v>0</v>
      </c>
      <c r="AJ625" s="407">
        <f t="shared" ref="AJ625" si="1801">AJ624</f>
        <v>0</v>
      </c>
      <c r="AK625" s="407">
        <f t="shared" ref="AK625" si="1802">AK624</f>
        <v>0</v>
      </c>
      <c r="AL625" s="407">
        <f t="shared" ref="AL625" si="1803">AL624</f>
        <v>0</v>
      </c>
      <c r="AM625" s="407">
        <f t="shared" ref="AM625" si="1804">AM624</f>
        <v>0</v>
      </c>
      <c r="AN625" s="407">
        <f t="shared" ref="AN625" si="1805">AN624</f>
        <v>0</v>
      </c>
      <c r="AO625" s="407">
        <f t="shared" ref="AO625" si="1806">AO624</f>
        <v>0</v>
      </c>
      <c r="AP625" s="407">
        <f t="shared" ref="AP625" si="1807">AP624</f>
        <v>0</v>
      </c>
      <c r="AQ625" s="407">
        <f t="shared" ref="AQ625" si="1808">AQ624</f>
        <v>0</v>
      </c>
      <c r="AR625" s="407">
        <f t="shared" ref="AR625" si="1809">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0">AF627</f>
        <v>0</v>
      </c>
      <c r="AG628" s="407">
        <f t="shared" ref="AG628" si="1811">AG627</f>
        <v>0</v>
      </c>
      <c r="AH628" s="407">
        <f t="shared" ref="AH628" si="1812">AH627</f>
        <v>0</v>
      </c>
      <c r="AI628" s="407">
        <f t="shared" ref="AI628" si="1813">AI627</f>
        <v>0</v>
      </c>
      <c r="AJ628" s="407">
        <f t="shared" ref="AJ628" si="1814">AJ627</f>
        <v>0</v>
      </c>
      <c r="AK628" s="407">
        <f t="shared" ref="AK628" si="1815">AK627</f>
        <v>0</v>
      </c>
      <c r="AL628" s="407">
        <f t="shared" ref="AL628" si="1816">AL627</f>
        <v>0</v>
      </c>
      <c r="AM628" s="407">
        <f t="shared" ref="AM628" si="1817">AM627</f>
        <v>0</v>
      </c>
      <c r="AN628" s="407">
        <f t="shared" ref="AN628" si="1818">AN627</f>
        <v>0</v>
      </c>
      <c r="AO628" s="407">
        <f t="shared" ref="AO628" si="1819">AO627</f>
        <v>0</v>
      </c>
      <c r="AP628" s="407">
        <f t="shared" ref="AP628" si="1820">AP627</f>
        <v>0</v>
      </c>
      <c r="AQ628" s="407">
        <f t="shared" ref="AQ628" si="1821">AQ627</f>
        <v>0</v>
      </c>
      <c r="AR628" s="407">
        <f t="shared" ref="AR628" si="1822">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3">AF630</f>
        <v>0</v>
      </c>
      <c r="AG631" s="407">
        <f t="shared" ref="AG631" si="1824">AG630</f>
        <v>0</v>
      </c>
      <c r="AH631" s="407">
        <f t="shared" ref="AH631" si="1825">AH630</f>
        <v>0</v>
      </c>
      <c r="AI631" s="407">
        <f t="shared" ref="AI631" si="1826">AI630</f>
        <v>0</v>
      </c>
      <c r="AJ631" s="407">
        <f t="shared" ref="AJ631" si="1827">AJ630</f>
        <v>0</v>
      </c>
      <c r="AK631" s="407">
        <f t="shared" ref="AK631" si="1828">AK630</f>
        <v>0</v>
      </c>
      <c r="AL631" s="407">
        <f t="shared" ref="AL631" si="1829">AL630</f>
        <v>0</v>
      </c>
      <c r="AM631" s="407">
        <f t="shared" ref="AM631" si="1830">AM630</f>
        <v>0</v>
      </c>
      <c r="AN631" s="407">
        <f t="shared" ref="AN631" si="1831">AN630</f>
        <v>0</v>
      </c>
      <c r="AO631" s="407">
        <f t="shared" ref="AO631" si="1832">AO630</f>
        <v>0</v>
      </c>
      <c r="AP631" s="407">
        <f t="shared" ref="AP631" si="1833">AP630</f>
        <v>0</v>
      </c>
      <c r="AQ631" s="407">
        <f t="shared" ref="AQ631" si="1834">AQ630</f>
        <v>0</v>
      </c>
      <c r="AR631" s="407">
        <f t="shared" ref="AR631" si="1835">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36">AF633</f>
        <v>0</v>
      </c>
      <c r="AG634" s="407">
        <f t="shared" ref="AG634" si="1837">AG633</f>
        <v>0</v>
      </c>
      <c r="AH634" s="407">
        <f t="shared" ref="AH634" si="1838">AH633</f>
        <v>0</v>
      </c>
      <c r="AI634" s="407">
        <f t="shared" ref="AI634" si="1839">AI633</f>
        <v>0</v>
      </c>
      <c r="AJ634" s="407">
        <f t="shared" ref="AJ634" si="1840">AJ633</f>
        <v>0</v>
      </c>
      <c r="AK634" s="407">
        <f t="shared" ref="AK634" si="1841">AK633</f>
        <v>0</v>
      </c>
      <c r="AL634" s="407">
        <f t="shared" ref="AL634" si="1842">AL633</f>
        <v>0</v>
      </c>
      <c r="AM634" s="407">
        <f t="shared" ref="AM634" si="1843">AM633</f>
        <v>0</v>
      </c>
      <c r="AN634" s="407">
        <f t="shared" ref="AN634" si="1844">AN633</f>
        <v>0</v>
      </c>
      <c r="AO634" s="407">
        <f t="shared" ref="AO634" si="1845">AO633</f>
        <v>0</v>
      </c>
      <c r="AP634" s="407">
        <f t="shared" ref="AP634" si="1846">AP633</f>
        <v>0</v>
      </c>
      <c r="AQ634" s="407">
        <f t="shared" ref="AQ634" si="1847">AQ633</f>
        <v>0</v>
      </c>
      <c r="AR634" s="407">
        <f t="shared" ref="AR634" si="1848">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49">AF636</f>
        <v>0</v>
      </c>
      <c r="AG637" s="407">
        <f t="shared" ref="AG637" si="1850">AG636</f>
        <v>0</v>
      </c>
      <c r="AH637" s="407">
        <f t="shared" ref="AH637" si="1851">AH636</f>
        <v>0</v>
      </c>
      <c r="AI637" s="407">
        <f t="shared" ref="AI637" si="1852">AI636</f>
        <v>0</v>
      </c>
      <c r="AJ637" s="407">
        <f t="shared" ref="AJ637" si="1853">AJ636</f>
        <v>0</v>
      </c>
      <c r="AK637" s="407">
        <f t="shared" ref="AK637" si="1854">AK636</f>
        <v>0</v>
      </c>
      <c r="AL637" s="407">
        <f t="shared" ref="AL637" si="1855">AL636</f>
        <v>0</v>
      </c>
      <c r="AM637" s="407">
        <f t="shared" ref="AM637" si="1856">AM636</f>
        <v>0</v>
      </c>
      <c r="AN637" s="407">
        <f t="shared" ref="AN637" si="1857">AN636</f>
        <v>0</v>
      </c>
      <c r="AO637" s="407">
        <f t="shared" ref="AO637" si="1858">AO636</f>
        <v>0</v>
      </c>
      <c r="AP637" s="407">
        <f t="shared" ref="AP637" si="1859">AP636</f>
        <v>0</v>
      </c>
      <c r="AQ637" s="407">
        <f t="shared" ref="AQ637" si="1860">AQ636</f>
        <v>0</v>
      </c>
      <c r="AR637" s="407">
        <f t="shared" ref="AR637" si="1861">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2">AF640</f>
        <v>0</v>
      </c>
      <c r="AG641" s="407">
        <f t="shared" ref="AG641" si="1863">AG640</f>
        <v>0</v>
      </c>
      <c r="AH641" s="407">
        <f t="shared" ref="AH641" si="1864">AH640</f>
        <v>0</v>
      </c>
      <c r="AI641" s="407">
        <f t="shared" ref="AI641" si="1865">AI640</f>
        <v>0</v>
      </c>
      <c r="AJ641" s="407">
        <f t="shared" ref="AJ641" si="1866">AJ640</f>
        <v>0</v>
      </c>
      <c r="AK641" s="407">
        <f t="shared" ref="AK641" si="1867">AK640</f>
        <v>0</v>
      </c>
      <c r="AL641" s="407">
        <f t="shared" ref="AL641" si="1868">AL640</f>
        <v>0</v>
      </c>
      <c r="AM641" s="407">
        <f t="shared" ref="AM641" si="1869">AM640</f>
        <v>0</v>
      </c>
      <c r="AN641" s="407">
        <f t="shared" ref="AN641" si="1870">AN640</f>
        <v>0</v>
      </c>
      <c r="AO641" s="407">
        <f t="shared" ref="AO641" si="1871">AO640</f>
        <v>0</v>
      </c>
      <c r="AP641" s="407">
        <f t="shared" ref="AP641" si="1872">AP640</f>
        <v>0</v>
      </c>
      <c r="AQ641" s="407">
        <f t="shared" ref="AQ641" si="1873">AQ640</f>
        <v>0</v>
      </c>
      <c r="AR641" s="407">
        <f t="shared" ref="AR641" si="1874">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75">AF643</f>
        <v>0</v>
      </c>
      <c r="AG644" s="407">
        <f t="shared" ref="AG644" si="1876">AG643</f>
        <v>0</v>
      </c>
      <c r="AH644" s="407">
        <f t="shared" ref="AH644" si="1877">AH643</f>
        <v>0</v>
      </c>
      <c r="AI644" s="407">
        <f t="shared" ref="AI644" si="1878">AI643</f>
        <v>0</v>
      </c>
      <c r="AJ644" s="407">
        <f t="shared" ref="AJ644" si="1879">AJ643</f>
        <v>0</v>
      </c>
      <c r="AK644" s="407">
        <f t="shared" ref="AK644" si="1880">AK643</f>
        <v>0</v>
      </c>
      <c r="AL644" s="407">
        <f t="shared" ref="AL644" si="1881">AL643</f>
        <v>0</v>
      </c>
      <c r="AM644" s="407">
        <f t="shared" ref="AM644" si="1882">AM643</f>
        <v>0</v>
      </c>
      <c r="AN644" s="407">
        <f t="shared" ref="AN644" si="1883">AN643</f>
        <v>0</v>
      </c>
      <c r="AO644" s="407">
        <f t="shared" ref="AO644" si="1884">AO643</f>
        <v>0</v>
      </c>
      <c r="AP644" s="407">
        <f t="shared" ref="AP644" si="1885">AP643</f>
        <v>0</v>
      </c>
      <c r="AQ644" s="407">
        <f t="shared" ref="AQ644" si="1886">AQ643</f>
        <v>0</v>
      </c>
      <c r="AR644" s="407">
        <f t="shared" ref="AR644" si="1887">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88">AF646</f>
        <v>0</v>
      </c>
      <c r="AG647" s="407">
        <f t="shared" ref="AG647" si="1889">AG646</f>
        <v>0</v>
      </c>
      <c r="AH647" s="407">
        <f t="shared" ref="AH647" si="1890">AH646</f>
        <v>0</v>
      </c>
      <c r="AI647" s="407">
        <f t="shared" ref="AI647" si="1891">AI646</f>
        <v>0</v>
      </c>
      <c r="AJ647" s="407">
        <f t="shared" ref="AJ647" si="1892">AJ646</f>
        <v>0</v>
      </c>
      <c r="AK647" s="407">
        <f t="shared" ref="AK647" si="1893">AK646</f>
        <v>0</v>
      </c>
      <c r="AL647" s="407">
        <f t="shared" ref="AL647" si="1894">AL646</f>
        <v>0</v>
      </c>
      <c r="AM647" s="407">
        <f t="shared" ref="AM647" si="1895">AM646</f>
        <v>0</v>
      </c>
      <c r="AN647" s="407">
        <f t="shared" ref="AN647" si="1896">AN646</f>
        <v>0</v>
      </c>
      <c r="AO647" s="407">
        <f t="shared" ref="AO647" si="1897">AO646</f>
        <v>0</v>
      </c>
      <c r="AP647" s="407">
        <f t="shared" ref="AP647" si="1898">AP646</f>
        <v>0</v>
      </c>
      <c r="AQ647" s="407">
        <f t="shared" ref="AQ647" si="1899">AQ646</f>
        <v>0</v>
      </c>
      <c r="AR647" s="407">
        <f t="shared" ref="AR647" si="1900">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1">AF650</f>
        <v>0</v>
      </c>
      <c r="AG651" s="407">
        <f t="shared" ref="AG651" si="1902">AG650</f>
        <v>0</v>
      </c>
      <c r="AH651" s="407">
        <f t="shared" ref="AH651" si="1903">AH650</f>
        <v>0</v>
      </c>
      <c r="AI651" s="407">
        <f t="shared" ref="AI651" si="1904">AI650</f>
        <v>0</v>
      </c>
      <c r="AJ651" s="407">
        <f t="shared" ref="AJ651" si="1905">AJ650</f>
        <v>0</v>
      </c>
      <c r="AK651" s="407">
        <f t="shared" ref="AK651" si="1906">AK650</f>
        <v>0</v>
      </c>
      <c r="AL651" s="407">
        <f t="shared" ref="AL651" si="1907">AL650</f>
        <v>0</v>
      </c>
      <c r="AM651" s="407">
        <f t="shared" ref="AM651" si="1908">AM650</f>
        <v>0</v>
      </c>
      <c r="AN651" s="407">
        <f t="shared" ref="AN651" si="1909">AN650</f>
        <v>0</v>
      </c>
      <c r="AO651" s="407">
        <f t="shared" ref="AO651" si="1910">AO650</f>
        <v>0</v>
      </c>
      <c r="AP651" s="407">
        <f t="shared" ref="AP651" si="1911">AP650</f>
        <v>0</v>
      </c>
      <c r="AQ651" s="407">
        <f t="shared" ref="AQ651" si="1912">AQ650</f>
        <v>0</v>
      </c>
      <c r="AR651" s="407">
        <f t="shared" ref="AR651" si="1913">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487</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492</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4">AF654</f>
        <v>0</v>
      </c>
      <c r="AG655" s="407">
        <f t="shared" si="1914"/>
        <v>0</v>
      </c>
      <c r="AH655" s="407">
        <f t="shared" si="1914"/>
        <v>0</v>
      </c>
      <c r="AI655" s="407">
        <f t="shared" si="1914"/>
        <v>0</v>
      </c>
      <c r="AJ655" s="407">
        <f t="shared" si="1914"/>
        <v>0</v>
      </c>
      <c r="AK655" s="407">
        <f t="shared" si="1914"/>
        <v>0</v>
      </c>
      <c r="AL655" s="407">
        <f t="shared" si="1914"/>
        <v>0</v>
      </c>
      <c r="AM655" s="407">
        <f t="shared" si="1914"/>
        <v>0</v>
      </c>
      <c r="AN655" s="407">
        <f t="shared" si="1914"/>
        <v>0</v>
      </c>
      <c r="AO655" s="407">
        <f t="shared" si="1914"/>
        <v>0</v>
      </c>
      <c r="AP655" s="407">
        <f t="shared" si="1914"/>
        <v>0</v>
      </c>
      <c r="AQ655" s="407">
        <f t="shared" si="1914"/>
        <v>0</v>
      </c>
      <c r="AR655" s="407">
        <f t="shared" si="1914"/>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488</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15">AF657</f>
        <v>0</v>
      </c>
      <c r="AG658" s="407">
        <f t="shared" si="1915"/>
        <v>0</v>
      </c>
      <c r="AH658" s="407">
        <f t="shared" si="1915"/>
        <v>0</v>
      </c>
      <c r="AI658" s="407">
        <f t="shared" si="1915"/>
        <v>0</v>
      </c>
      <c r="AJ658" s="407">
        <f t="shared" si="1915"/>
        <v>0</v>
      </c>
      <c r="AK658" s="407">
        <f t="shared" si="1915"/>
        <v>0</v>
      </c>
      <c r="AL658" s="407">
        <f t="shared" si="1915"/>
        <v>0</v>
      </c>
      <c r="AM658" s="407">
        <f t="shared" si="1915"/>
        <v>0</v>
      </c>
      <c r="AN658" s="407">
        <f t="shared" si="1915"/>
        <v>0</v>
      </c>
      <c r="AO658" s="407">
        <f t="shared" si="1915"/>
        <v>0</v>
      </c>
      <c r="AP658" s="407">
        <f t="shared" si="1915"/>
        <v>0</v>
      </c>
      <c r="AQ658" s="407">
        <f t="shared" si="1915"/>
        <v>0</v>
      </c>
      <c r="AR658" s="407">
        <f t="shared" si="1915"/>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493</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16">AF661</f>
        <v>0</v>
      </c>
      <c r="AG662" s="407">
        <f t="shared" si="1916"/>
        <v>0</v>
      </c>
      <c r="AH662" s="407">
        <f t="shared" si="1916"/>
        <v>0</v>
      </c>
      <c r="AI662" s="407">
        <f t="shared" si="1916"/>
        <v>0</v>
      </c>
      <c r="AJ662" s="407">
        <f t="shared" si="1916"/>
        <v>0</v>
      </c>
      <c r="AK662" s="407">
        <f t="shared" si="1916"/>
        <v>0</v>
      </c>
      <c r="AL662" s="407">
        <f t="shared" si="1916"/>
        <v>0</v>
      </c>
      <c r="AM662" s="407">
        <f t="shared" si="1916"/>
        <v>0</v>
      </c>
      <c r="AN662" s="407">
        <f t="shared" si="1916"/>
        <v>0</v>
      </c>
      <c r="AO662" s="407">
        <f t="shared" si="1916"/>
        <v>0</v>
      </c>
      <c r="AP662" s="407">
        <f t="shared" si="1916"/>
        <v>0</v>
      </c>
      <c r="AQ662" s="407">
        <f t="shared" si="1916"/>
        <v>0</v>
      </c>
      <c r="AR662" s="407">
        <f t="shared" si="1916"/>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17">AF664</f>
        <v>0</v>
      </c>
      <c r="AG665" s="407">
        <f t="shared" si="1917"/>
        <v>0</v>
      </c>
      <c r="AH665" s="407">
        <f t="shared" si="1917"/>
        <v>0</v>
      </c>
      <c r="AI665" s="407">
        <f t="shared" si="1917"/>
        <v>0</v>
      </c>
      <c r="AJ665" s="407">
        <f t="shared" si="1917"/>
        <v>0</v>
      </c>
      <c r="AK665" s="407">
        <f t="shared" si="1917"/>
        <v>0</v>
      </c>
      <c r="AL665" s="407">
        <f t="shared" si="1917"/>
        <v>0</v>
      </c>
      <c r="AM665" s="407">
        <f t="shared" si="1917"/>
        <v>0</v>
      </c>
      <c r="AN665" s="407">
        <f t="shared" si="1917"/>
        <v>0</v>
      </c>
      <c r="AO665" s="407">
        <f t="shared" si="1917"/>
        <v>0</v>
      </c>
      <c r="AP665" s="407">
        <f t="shared" si="1917"/>
        <v>0</v>
      </c>
      <c r="AQ665" s="407">
        <f t="shared" si="1917"/>
        <v>0</v>
      </c>
      <c r="AR665" s="407">
        <f t="shared" si="1917"/>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18">AF667</f>
        <v>0</v>
      </c>
      <c r="AG668" s="407">
        <f t="shared" si="1918"/>
        <v>0</v>
      </c>
      <c r="AH668" s="407">
        <f t="shared" si="1918"/>
        <v>0</v>
      </c>
      <c r="AI668" s="407">
        <f t="shared" si="1918"/>
        <v>0</v>
      </c>
      <c r="AJ668" s="407">
        <f t="shared" si="1918"/>
        <v>0</v>
      </c>
      <c r="AK668" s="407">
        <f t="shared" si="1918"/>
        <v>0</v>
      </c>
      <c r="AL668" s="407">
        <f t="shared" si="1918"/>
        <v>0</v>
      </c>
      <c r="AM668" s="407">
        <f t="shared" si="1918"/>
        <v>0</v>
      </c>
      <c r="AN668" s="407">
        <f t="shared" si="1918"/>
        <v>0</v>
      </c>
      <c r="AO668" s="407">
        <f t="shared" si="1918"/>
        <v>0</v>
      </c>
      <c r="AP668" s="407">
        <f t="shared" si="1918"/>
        <v>0</v>
      </c>
      <c r="AQ668" s="407">
        <f t="shared" si="1918"/>
        <v>0</v>
      </c>
      <c r="AR668" s="407">
        <f t="shared" si="1918"/>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19">AF670</f>
        <v>0</v>
      </c>
      <c r="AG671" s="407">
        <f t="shared" si="1919"/>
        <v>0</v>
      </c>
      <c r="AH671" s="407">
        <f t="shared" si="1919"/>
        <v>0</v>
      </c>
      <c r="AI671" s="407">
        <f t="shared" si="1919"/>
        <v>0</v>
      </c>
      <c r="AJ671" s="407">
        <f t="shared" si="1919"/>
        <v>0</v>
      </c>
      <c r="AK671" s="407">
        <f t="shared" si="1919"/>
        <v>0</v>
      </c>
      <c r="AL671" s="407">
        <f t="shared" si="1919"/>
        <v>0</v>
      </c>
      <c r="AM671" s="407">
        <f t="shared" si="1919"/>
        <v>0</v>
      </c>
      <c r="AN671" s="407">
        <f t="shared" si="1919"/>
        <v>0</v>
      </c>
      <c r="AO671" s="407">
        <f t="shared" si="1919"/>
        <v>0</v>
      </c>
      <c r="AP671" s="407">
        <f t="shared" si="1919"/>
        <v>0</v>
      </c>
      <c r="AQ671" s="407">
        <f t="shared" si="1919"/>
        <v>0</v>
      </c>
      <c r="AR671" s="407">
        <f t="shared" si="1919"/>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500</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496</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521">
        <v>21</v>
      </c>
      <c r="B675" s="424" t="s">
        <v>113</v>
      </c>
      <c r="C675" s="288" t="s">
        <v>1026</v>
      </c>
      <c r="D675" s="292"/>
      <c r="E675" s="292"/>
      <c r="F675" s="292"/>
      <c r="G675" s="292"/>
      <c r="H675" s="292"/>
      <c r="I675" s="292"/>
      <c r="J675" s="292"/>
      <c r="K675" s="292"/>
      <c r="L675" s="292"/>
      <c r="M675" s="292"/>
      <c r="N675" s="292"/>
      <c r="O675" s="292"/>
      <c r="P675" s="292"/>
      <c r="Q675" s="288"/>
      <c r="R675" s="292"/>
      <c r="S675" s="292"/>
      <c r="T675" s="292"/>
      <c r="U675" s="292"/>
      <c r="V675" s="292"/>
      <c r="W675" s="292"/>
      <c r="X675" s="292"/>
      <c r="Y675" s="292"/>
      <c r="Z675" s="292"/>
      <c r="AA675" s="292"/>
      <c r="AB675" s="292"/>
      <c r="AC675" s="292"/>
      <c r="AD675" s="292"/>
      <c r="AE675" s="406">
        <v>1</v>
      </c>
      <c r="AF675" s="406"/>
      <c r="AG675" s="406"/>
      <c r="AH675" s="406"/>
      <c r="AI675" s="406"/>
      <c r="AJ675" s="406"/>
      <c r="AK675" s="406"/>
      <c r="AL675" s="406"/>
      <c r="AM675" s="406"/>
      <c r="AN675" s="406"/>
      <c r="AO675" s="406"/>
      <c r="AP675" s="406"/>
      <c r="AQ675" s="406"/>
      <c r="AR675" s="406"/>
      <c r="AS675" s="293">
        <f>SUM(AE675:AR675)</f>
        <v>1</v>
      </c>
    </row>
    <row r="676" spans="1:45" outlineLevel="1">
      <c r="A676" s="521"/>
      <c r="B676" s="291" t="s">
        <v>309</v>
      </c>
      <c r="C676" s="288" t="s">
        <v>1027</v>
      </c>
      <c r="D676" s="292">
        <v>28053.290110174137</v>
      </c>
      <c r="E676" s="292">
        <v>22574.205483874983</v>
      </c>
      <c r="F676" s="292">
        <v>22574.205483874983</v>
      </c>
      <c r="G676" s="292">
        <v>22574.205483874983</v>
      </c>
      <c r="H676" s="292">
        <v>22574.205483874983</v>
      </c>
      <c r="I676" s="292">
        <v>22574.205483874983</v>
      </c>
      <c r="J676" s="292">
        <v>22574.205483874983</v>
      </c>
      <c r="K676" s="292">
        <v>22573.934187410385</v>
      </c>
      <c r="L676" s="292">
        <v>22573.934187410385</v>
      </c>
      <c r="M676" s="292">
        <v>22513.599791515408</v>
      </c>
      <c r="N676" s="292">
        <v>22040.20774746739</v>
      </c>
      <c r="O676" s="292">
        <v>22035.853378653326</v>
      </c>
      <c r="P676" s="292">
        <v>22035.853378653326</v>
      </c>
      <c r="Q676" s="288"/>
      <c r="R676" s="292">
        <v>1.7674849514448958</v>
      </c>
      <c r="S676" s="292">
        <v>1.4337947964094624</v>
      </c>
      <c r="T676" s="292">
        <v>1.4337947964094624</v>
      </c>
      <c r="U676" s="292">
        <v>1.4337947964094624</v>
      </c>
      <c r="V676" s="292">
        <v>1.4337947964094624</v>
      </c>
      <c r="W676" s="292">
        <v>1.4337947964094624</v>
      </c>
      <c r="X676" s="292">
        <v>1.4337947964094624</v>
      </c>
      <c r="Y676" s="292">
        <v>1.4337947964094624</v>
      </c>
      <c r="Z676" s="292">
        <v>1.4337947964094624</v>
      </c>
      <c r="AA676" s="292">
        <v>1.4302185622664614</v>
      </c>
      <c r="AB676" s="292">
        <v>1.3421881833618128</v>
      </c>
      <c r="AC676" s="292">
        <v>1.3421881833618128</v>
      </c>
      <c r="AD676" s="292">
        <v>1.3421881833618128</v>
      </c>
      <c r="AE676" s="407">
        <f>AE675</f>
        <v>1</v>
      </c>
      <c r="AF676" s="407">
        <f t="shared" ref="AF676" si="1920">AF675</f>
        <v>0</v>
      </c>
      <c r="AG676" s="407">
        <f t="shared" ref="AG676" si="1921">AG675</f>
        <v>0</v>
      </c>
      <c r="AH676" s="407">
        <f t="shared" ref="AH676" si="1922">AH675</f>
        <v>0</v>
      </c>
      <c r="AI676" s="407">
        <f t="shared" ref="AI676" si="1923">AI675</f>
        <v>0</v>
      </c>
      <c r="AJ676" s="407">
        <f t="shared" ref="AJ676" si="1924">AJ675</f>
        <v>0</v>
      </c>
      <c r="AK676" s="407">
        <f t="shared" ref="AK676" si="1925">AK675</f>
        <v>0</v>
      </c>
      <c r="AL676" s="407">
        <f t="shared" ref="AL676" si="1926">AL675</f>
        <v>0</v>
      </c>
      <c r="AM676" s="407">
        <f t="shared" ref="AM676" si="1927">AM675</f>
        <v>0</v>
      </c>
      <c r="AN676" s="407">
        <f t="shared" ref="AN676" si="1928">AN675</f>
        <v>0</v>
      </c>
      <c r="AO676" s="407">
        <f t="shared" ref="AO676" si="1929">AO675</f>
        <v>0</v>
      </c>
      <c r="AP676" s="407">
        <f t="shared" ref="AP676" si="1930">AP675</f>
        <v>0</v>
      </c>
      <c r="AQ676" s="407">
        <f t="shared" ref="AQ676" si="1931">AQ675</f>
        <v>0</v>
      </c>
      <c r="AR676" s="407">
        <f t="shared" ref="AR676" si="1932">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1026</v>
      </c>
      <c r="D678" s="292">
        <v>1320767.4254825267</v>
      </c>
      <c r="E678" s="292">
        <v>1320767.4254825267</v>
      </c>
      <c r="F678" s="292">
        <v>1320767.4254825267</v>
      </c>
      <c r="G678" s="292">
        <v>1320767.4254825267</v>
      </c>
      <c r="H678" s="292">
        <v>1320767.4254825267</v>
      </c>
      <c r="I678" s="292">
        <v>1320767.4254825267</v>
      </c>
      <c r="J678" s="292">
        <v>1320767.4254825267</v>
      </c>
      <c r="K678" s="292">
        <v>1320767.4254825267</v>
      </c>
      <c r="L678" s="292">
        <v>1320767.4254825267</v>
      </c>
      <c r="M678" s="292">
        <v>1320767.4254825267</v>
      </c>
      <c r="N678" s="292">
        <v>1320767.4254825267</v>
      </c>
      <c r="O678" s="292">
        <v>1320767.4254825267</v>
      </c>
      <c r="P678" s="292">
        <v>1320767.4254825267</v>
      </c>
      <c r="Q678" s="288"/>
      <c r="R678" s="292">
        <v>672.58810081977731</v>
      </c>
      <c r="S678" s="292">
        <v>672.58810081977731</v>
      </c>
      <c r="T678" s="292">
        <v>672.58810081977731</v>
      </c>
      <c r="U678" s="292">
        <v>672.58810081977731</v>
      </c>
      <c r="V678" s="292">
        <v>672.58810081977731</v>
      </c>
      <c r="W678" s="292">
        <v>672.58810081977731</v>
      </c>
      <c r="X678" s="292">
        <v>672.58810081977731</v>
      </c>
      <c r="Y678" s="292">
        <v>672.58810081977731</v>
      </c>
      <c r="Z678" s="292">
        <v>672.58810081977731</v>
      </c>
      <c r="AA678" s="292">
        <v>672.58810081977731</v>
      </c>
      <c r="AB678" s="292">
        <v>672.58810081977731</v>
      </c>
      <c r="AC678" s="292">
        <v>672.58810081977731</v>
      </c>
      <c r="AD678" s="292">
        <v>672.58810081977731</v>
      </c>
      <c r="AE678" s="406">
        <v>1</v>
      </c>
      <c r="AF678" s="406"/>
      <c r="AG678" s="406"/>
      <c r="AH678" s="406"/>
      <c r="AI678" s="406"/>
      <c r="AJ678" s="406"/>
      <c r="AK678" s="406"/>
      <c r="AL678" s="406"/>
      <c r="AM678" s="406"/>
      <c r="AN678" s="406"/>
      <c r="AO678" s="406"/>
      <c r="AP678" s="406"/>
      <c r="AQ678" s="406"/>
      <c r="AR678" s="406"/>
      <c r="AS678" s="293">
        <f>SUM(AE678:AR678)</f>
        <v>1</v>
      </c>
    </row>
    <row r="679" spans="1:45" outlineLevel="1">
      <c r="A679" s="521"/>
      <c r="B679" s="291" t="s">
        <v>309</v>
      </c>
      <c r="C679" s="288" t="s">
        <v>1027</v>
      </c>
      <c r="D679" s="292">
        <v>96459.975272473646</v>
      </c>
      <c r="E679" s="292">
        <v>96459.975272473646</v>
      </c>
      <c r="F679" s="292">
        <v>96459.975272473646</v>
      </c>
      <c r="G679" s="292">
        <v>96459.975272473646</v>
      </c>
      <c r="H679" s="292">
        <v>96459.975272473646</v>
      </c>
      <c r="I679" s="292">
        <v>96459.975272473646</v>
      </c>
      <c r="J679" s="292">
        <v>96459.975272473646</v>
      </c>
      <c r="K679" s="292">
        <v>96459.975272473646</v>
      </c>
      <c r="L679" s="292">
        <v>96459.975272473646</v>
      </c>
      <c r="M679" s="292">
        <v>96459.975272473646</v>
      </c>
      <c r="N679" s="292">
        <v>96459.975272473646</v>
      </c>
      <c r="O679" s="292">
        <v>96459.975272473646</v>
      </c>
      <c r="P679" s="292">
        <v>96459.975272473646</v>
      </c>
      <c r="Q679" s="288"/>
      <c r="R679" s="292">
        <v>49.121314110191179</v>
      </c>
      <c r="S679" s="292">
        <v>49.121314110191179</v>
      </c>
      <c r="T679" s="292">
        <v>49.121314110191179</v>
      </c>
      <c r="U679" s="292">
        <v>49.121314110191179</v>
      </c>
      <c r="V679" s="292">
        <v>49.121314110191179</v>
      </c>
      <c r="W679" s="292">
        <v>49.121314110191179</v>
      </c>
      <c r="X679" s="292">
        <v>49.121314110191179</v>
      </c>
      <c r="Y679" s="292">
        <v>49.121314110191179</v>
      </c>
      <c r="Z679" s="292">
        <v>49.121314110191179</v>
      </c>
      <c r="AA679" s="292">
        <v>49.121314110191179</v>
      </c>
      <c r="AB679" s="292">
        <v>49.121314110191179</v>
      </c>
      <c r="AC679" s="292">
        <v>49.121314110191179</v>
      </c>
      <c r="AD679" s="292">
        <v>49.121314110191179</v>
      </c>
      <c r="AE679" s="407">
        <f>AE678</f>
        <v>1</v>
      </c>
      <c r="AF679" s="407">
        <f t="shared" ref="AF679" si="1933">AF678</f>
        <v>0</v>
      </c>
      <c r="AG679" s="407">
        <f t="shared" ref="AG679" si="1934">AG678</f>
        <v>0</v>
      </c>
      <c r="AH679" s="407">
        <f t="shared" ref="AH679" si="1935">AH678</f>
        <v>0</v>
      </c>
      <c r="AI679" s="407">
        <f t="shared" ref="AI679" si="1936">AI678</f>
        <v>0</v>
      </c>
      <c r="AJ679" s="407">
        <f t="shared" ref="AJ679" si="1937">AJ678</f>
        <v>0</v>
      </c>
      <c r="AK679" s="407">
        <f t="shared" ref="AK679" si="1938">AK678</f>
        <v>0</v>
      </c>
      <c r="AL679" s="407">
        <f t="shared" ref="AL679" si="1939">AL678</f>
        <v>0</v>
      </c>
      <c r="AM679" s="407">
        <f t="shared" ref="AM679" si="1940">AM678</f>
        <v>0</v>
      </c>
      <c r="AN679" s="407">
        <f t="shared" ref="AN679" si="1941">AN678</f>
        <v>0</v>
      </c>
      <c r="AO679" s="407">
        <f t="shared" ref="AO679" si="1942">AO678</f>
        <v>0</v>
      </c>
      <c r="AP679" s="407">
        <f t="shared" ref="AP679" si="1943">AP678</f>
        <v>0</v>
      </c>
      <c r="AQ679" s="407">
        <f t="shared" ref="AQ679" si="1944">AQ678</f>
        <v>0</v>
      </c>
      <c r="AR679" s="407">
        <f t="shared" ref="AR679" si="1945">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1025</v>
      </c>
      <c r="C681" s="288" t="s">
        <v>1026</v>
      </c>
      <c r="D681" s="292">
        <v>8811075.9848068301</v>
      </c>
      <c r="E681" s="292">
        <v>6380879.5892035952</v>
      </c>
      <c r="F681" s="292">
        <v>6380879.5892035952</v>
      </c>
      <c r="G681" s="292">
        <v>6380879.5892035952</v>
      </c>
      <c r="H681" s="292">
        <v>6380879.5892035952</v>
      </c>
      <c r="I681" s="292">
        <v>6380879.5892035952</v>
      </c>
      <c r="J681" s="292">
        <v>6380879.5892035952</v>
      </c>
      <c r="K681" s="292">
        <v>6380756.2123324936</v>
      </c>
      <c r="L681" s="292">
        <v>6380756.2123324936</v>
      </c>
      <c r="M681" s="292">
        <v>6380756.2123324936</v>
      </c>
      <c r="N681" s="292">
        <v>6264587.5292591741</v>
      </c>
      <c r="O681" s="292">
        <v>6253667.9717309941</v>
      </c>
      <c r="P681" s="292">
        <v>6253667.9717309941</v>
      </c>
      <c r="Q681" s="288"/>
      <c r="R681" s="292">
        <v>758.30368663709828</v>
      </c>
      <c r="S681" s="292">
        <v>553.85844622653008</v>
      </c>
      <c r="T681" s="292">
        <v>553.85844622653008</v>
      </c>
      <c r="U681" s="292">
        <v>553.85844622653008</v>
      </c>
      <c r="V681" s="292">
        <v>553.85844622653008</v>
      </c>
      <c r="W681" s="292">
        <v>553.85844622653008</v>
      </c>
      <c r="X681" s="292">
        <v>553.85844622653008</v>
      </c>
      <c r="Y681" s="292">
        <v>553.85844622653008</v>
      </c>
      <c r="Z681" s="292">
        <v>553.85844622653008</v>
      </c>
      <c r="AA681" s="292">
        <v>553.85844622653008</v>
      </c>
      <c r="AB681" s="292">
        <v>523.93039065067785</v>
      </c>
      <c r="AC681" s="292">
        <v>523.93039065067785</v>
      </c>
      <c r="AD681" s="292">
        <v>523.93039065067785</v>
      </c>
      <c r="AE681" s="858">
        <v>1</v>
      </c>
      <c r="AF681" s="406"/>
      <c r="AG681" s="406"/>
      <c r="AH681" s="406"/>
      <c r="AI681" s="406"/>
      <c r="AJ681" s="406"/>
      <c r="AK681" s="406"/>
      <c r="AL681" s="406"/>
      <c r="AM681" s="406"/>
      <c r="AN681" s="406"/>
      <c r="AO681" s="406"/>
      <c r="AP681" s="406"/>
      <c r="AQ681" s="406"/>
      <c r="AR681" s="406"/>
      <c r="AS681" s="293">
        <f>SUM(AE681:AR681)</f>
        <v>1</v>
      </c>
    </row>
    <row r="682" spans="1:45" outlineLevel="1">
      <c r="A682" s="521"/>
      <c r="B682" s="291" t="s">
        <v>309</v>
      </c>
      <c r="C682" s="288" t="s">
        <v>1027</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1</v>
      </c>
      <c r="AF682" s="407">
        <f t="shared" ref="AF682" si="1946">AF681</f>
        <v>0</v>
      </c>
      <c r="AG682" s="407">
        <f t="shared" ref="AG682" si="1947">AG681</f>
        <v>0</v>
      </c>
      <c r="AH682" s="407">
        <f t="shared" ref="AH682" si="1948">AH681</f>
        <v>0</v>
      </c>
      <c r="AI682" s="407">
        <f t="shared" ref="AI682" si="1949">AI681</f>
        <v>0</v>
      </c>
      <c r="AJ682" s="407">
        <f t="shared" ref="AJ682" si="1950">AJ681</f>
        <v>0</v>
      </c>
      <c r="AK682" s="407">
        <f t="shared" ref="AK682" si="1951">AK681</f>
        <v>0</v>
      </c>
      <c r="AL682" s="407">
        <f t="shared" ref="AL682" si="1952">AL681</f>
        <v>0</v>
      </c>
      <c r="AM682" s="407">
        <f t="shared" ref="AM682" si="1953">AM681</f>
        <v>0</v>
      </c>
      <c r="AN682" s="407">
        <f t="shared" ref="AN682" si="1954">AN681</f>
        <v>0</v>
      </c>
      <c r="AO682" s="407">
        <f t="shared" ref="AO682" si="1955">AO681</f>
        <v>0</v>
      </c>
      <c r="AP682" s="407">
        <f t="shared" ref="AP682" si="1956">AP681</f>
        <v>0</v>
      </c>
      <c r="AQ682" s="407">
        <f t="shared" ref="AQ682" si="1957">AQ681</f>
        <v>0</v>
      </c>
      <c r="AR682" s="407">
        <f t="shared" ref="AR682" si="1958">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521">
        <v>24</v>
      </c>
      <c r="B684" s="424" t="s">
        <v>116</v>
      </c>
      <c r="C684" s="288" t="s">
        <v>1026</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outlineLevel="1">
      <c r="A685" s="521"/>
      <c r="B685" s="291" t="s">
        <v>309</v>
      </c>
      <c r="C685" s="288" t="s">
        <v>1027</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59">AF684</f>
        <v>0</v>
      </c>
      <c r="AG685" s="407">
        <f t="shared" ref="AG685" si="1960">AG684</f>
        <v>0</v>
      </c>
      <c r="AH685" s="407">
        <f t="shared" ref="AH685" si="1961">AH684</f>
        <v>0</v>
      </c>
      <c r="AI685" s="407">
        <f t="shared" ref="AI685" si="1962">AI684</f>
        <v>0</v>
      </c>
      <c r="AJ685" s="407">
        <f t="shared" ref="AJ685" si="1963">AJ684</f>
        <v>0</v>
      </c>
      <c r="AK685" s="407">
        <f t="shared" ref="AK685" si="1964">AK684</f>
        <v>0</v>
      </c>
      <c r="AL685" s="407">
        <f t="shared" ref="AL685" si="1965">AL684</f>
        <v>0</v>
      </c>
      <c r="AM685" s="407">
        <f t="shared" ref="AM685" si="1966">AM684</f>
        <v>0</v>
      </c>
      <c r="AN685" s="407">
        <f t="shared" ref="AN685" si="1967">AN684</f>
        <v>0</v>
      </c>
      <c r="AO685" s="407">
        <f t="shared" ref="AO685" si="1968">AO684</f>
        <v>0</v>
      </c>
      <c r="AP685" s="407">
        <f t="shared" ref="AP685" si="1969">AP684</f>
        <v>0</v>
      </c>
      <c r="AQ685" s="407">
        <f t="shared" ref="AQ685" si="1970">AQ684</f>
        <v>0</v>
      </c>
      <c r="AR685" s="407">
        <f t="shared" ref="AR685" si="1971">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497</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859" t="s">
        <v>1026</v>
      </c>
      <c r="D688" s="292">
        <v>313554.78119356639</v>
      </c>
      <c r="E688" s="292">
        <v>313554.78119356639</v>
      </c>
      <c r="F688" s="292">
        <v>313554.78119356639</v>
      </c>
      <c r="G688" s="292">
        <v>313554.78119356639</v>
      </c>
      <c r="H688" s="292">
        <v>313554.78119356639</v>
      </c>
      <c r="I688" s="292">
        <v>313554.78119356639</v>
      </c>
      <c r="J688" s="292">
        <v>313554.78119356639</v>
      </c>
      <c r="K688" s="292">
        <v>313554.78119356639</v>
      </c>
      <c r="L688" s="292">
        <v>313554.78119356639</v>
      </c>
      <c r="M688" s="292">
        <v>270811.12480396446</v>
      </c>
      <c r="N688" s="292">
        <v>0</v>
      </c>
      <c r="O688" s="292">
        <v>0</v>
      </c>
      <c r="P688" s="292">
        <v>0</v>
      </c>
      <c r="Q688" s="292">
        <v>12</v>
      </c>
      <c r="R688" s="292">
        <v>13.92007306307949</v>
      </c>
      <c r="S688" s="292">
        <v>13.92007306307949</v>
      </c>
      <c r="T688" s="292">
        <v>13.92007306307949</v>
      </c>
      <c r="U688" s="292">
        <v>13.92007306307949</v>
      </c>
      <c r="V688" s="292">
        <v>13.92007306307949</v>
      </c>
      <c r="W688" s="292">
        <v>13.92007306307949</v>
      </c>
      <c r="X688" s="292">
        <v>13.92007306307949</v>
      </c>
      <c r="Y688" s="292">
        <v>13.92007306307949</v>
      </c>
      <c r="Z688" s="292">
        <v>13.92007306307949</v>
      </c>
      <c r="AA688" s="292">
        <v>12.012507495176004</v>
      </c>
      <c r="AB688" s="292">
        <v>0</v>
      </c>
      <c r="AC688" s="292">
        <v>0</v>
      </c>
      <c r="AD688" s="292">
        <v>0</v>
      </c>
      <c r="AE688" s="422"/>
      <c r="AF688" s="406"/>
      <c r="AG688" s="406">
        <v>0.53333333333333333</v>
      </c>
      <c r="AH688" s="406">
        <v>0.46666666666666673</v>
      </c>
      <c r="AI688" s="406"/>
      <c r="AJ688" s="406"/>
      <c r="AK688" s="406"/>
      <c r="AL688" s="411"/>
      <c r="AM688" s="411"/>
      <c r="AN688" s="411"/>
      <c r="AO688" s="411"/>
      <c r="AP688" s="411"/>
      <c r="AQ688" s="411"/>
      <c r="AR688" s="411"/>
      <c r="AS688" s="293">
        <f>SUM(AE688:AR688)</f>
        <v>1</v>
      </c>
    </row>
    <row r="689" spans="1:45" outlineLevel="1">
      <c r="A689" s="521"/>
      <c r="B689" s="291" t="s">
        <v>309</v>
      </c>
      <c r="C689" s="859" t="s">
        <v>1027</v>
      </c>
      <c r="D689" s="292">
        <v>666450.26383475307</v>
      </c>
      <c r="E689" s="292">
        <v>666450.26383475307</v>
      </c>
      <c r="F689" s="292">
        <v>666450.26383475307</v>
      </c>
      <c r="G689" s="292">
        <v>666450.26383475307</v>
      </c>
      <c r="H689" s="292">
        <v>666450.26383475307</v>
      </c>
      <c r="I689" s="292">
        <v>666450.26383475307</v>
      </c>
      <c r="J689" s="292">
        <v>666450.26383475307</v>
      </c>
      <c r="K689" s="292">
        <v>666450.26383475307</v>
      </c>
      <c r="L689" s="292">
        <v>666450.26383475307</v>
      </c>
      <c r="M689" s="292">
        <v>575600.0431183714</v>
      </c>
      <c r="N689" s="292">
        <v>0</v>
      </c>
      <c r="O689" s="292">
        <v>0</v>
      </c>
      <c r="P689" s="292">
        <v>0</v>
      </c>
      <c r="Q689" s="292">
        <v>12</v>
      </c>
      <c r="R689" s="292">
        <v>29.586652546565332</v>
      </c>
      <c r="S689" s="292">
        <v>29.586652546565332</v>
      </c>
      <c r="T689" s="292">
        <v>29.586652546565332</v>
      </c>
      <c r="U689" s="292">
        <v>29.586652546565332</v>
      </c>
      <c r="V689" s="292">
        <v>29.586652546565332</v>
      </c>
      <c r="W689" s="292">
        <v>29.586652546565332</v>
      </c>
      <c r="X689" s="292">
        <v>29.586652546565332</v>
      </c>
      <c r="Y689" s="292">
        <v>29.586652546565332</v>
      </c>
      <c r="Z689" s="292">
        <v>29.586652546565332</v>
      </c>
      <c r="AA689" s="292">
        <v>25.532185345739713</v>
      </c>
      <c r="AB689" s="292">
        <v>0</v>
      </c>
      <c r="AC689" s="292">
        <v>0</v>
      </c>
      <c r="AD689" s="292">
        <v>0</v>
      </c>
      <c r="AE689" s="407">
        <f>AE688</f>
        <v>0</v>
      </c>
      <c r="AF689" s="407">
        <f t="shared" ref="AF689:AR689" si="1972">AF688</f>
        <v>0</v>
      </c>
      <c r="AG689" s="407">
        <f t="shared" si="1972"/>
        <v>0.53333333333333333</v>
      </c>
      <c r="AH689" s="407">
        <f t="shared" si="1972"/>
        <v>0.46666666666666673</v>
      </c>
      <c r="AI689" s="407">
        <f t="shared" si="1972"/>
        <v>0</v>
      </c>
      <c r="AJ689" s="407">
        <f t="shared" si="1972"/>
        <v>0</v>
      </c>
      <c r="AK689" s="407">
        <f t="shared" si="1972"/>
        <v>0</v>
      </c>
      <c r="AL689" s="407">
        <f t="shared" si="1972"/>
        <v>0</v>
      </c>
      <c r="AM689" s="407">
        <f t="shared" si="1972"/>
        <v>0</v>
      </c>
      <c r="AN689" s="407">
        <f t="shared" si="1972"/>
        <v>0</v>
      </c>
      <c r="AO689" s="407">
        <f t="shared" si="1972"/>
        <v>0</v>
      </c>
      <c r="AP689" s="407">
        <f t="shared" si="1972"/>
        <v>0</v>
      </c>
      <c r="AQ689" s="407">
        <f t="shared" si="1972"/>
        <v>0</v>
      </c>
      <c r="AR689" s="407">
        <f t="shared" si="1972"/>
        <v>0</v>
      </c>
      <c r="AS689" s="303"/>
    </row>
    <row r="690" spans="1:45" outlineLevel="1">
      <c r="A690" s="521"/>
      <c r="B690" s="291" t="s">
        <v>309</v>
      </c>
      <c r="C690" s="859" t="s">
        <v>1028</v>
      </c>
      <c r="D690" s="292">
        <v>326668.33333333337</v>
      </c>
      <c r="E690" s="292">
        <v>326668.33333333337</v>
      </c>
      <c r="F690" s="292">
        <v>326668.33333333337</v>
      </c>
      <c r="G690" s="292">
        <v>326668.33333333337</v>
      </c>
      <c r="H690" s="292">
        <v>326668.33333333337</v>
      </c>
      <c r="I690" s="292">
        <v>326668.33333333337</v>
      </c>
      <c r="J690" s="292">
        <v>326668.33333333337</v>
      </c>
      <c r="K690" s="292">
        <v>326668.33333333337</v>
      </c>
      <c r="L690" s="292">
        <v>326668.33333333337</v>
      </c>
      <c r="M690" s="292">
        <v>282137.04301075276</v>
      </c>
      <c r="N690" s="292">
        <v>0</v>
      </c>
      <c r="O690" s="292">
        <v>0</v>
      </c>
      <c r="P690" s="292">
        <v>0</v>
      </c>
      <c r="Q690" s="292">
        <f>Q688</f>
        <v>12</v>
      </c>
      <c r="R690" s="292">
        <v>14.516129032258066</v>
      </c>
      <c r="S690" s="292">
        <v>14.516129032258066</v>
      </c>
      <c r="T690" s="292">
        <v>14.516129032258066</v>
      </c>
      <c r="U690" s="292">
        <v>14.516129032258066</v>
      </c>
      <c r="V690" s="292">
        <v>14.516129032258066</v>
      </c>
      <c r="W690" s="292">
        <v>14.516129032258066</v>
      </c>
      <c r="X690" s="292">
        <v>14.516129032258066</v>
      </c>
      <c r="Y690" s="292">
        <v>14.516129032258066</v>
      </c>
      <c r="Z690" s="292">
        <v>14.516129032258066</v>
      </c>
      <c r="AA690" s="292">
        <v>12.526881720430108</v>
      </c>
      <c r="AB690" s="292">
        <v>0</v>
      </c>
      <c r="AC690" s="292">
        <v>0</v>
      </c>
      <c r="AD690" s="292">
        <v>0</v>
      </c>
      <c r="AE690" s="407"/>
      <c r="AF690" s="407"/>
      <c r="AG690" s="407">
        <v>0.39999999999999997</v>
      </c>
      <c r="AH690" s="407">
        <v>0.6</v>
      </c>
      <c r="AI690" s="407"/>
      <c r="AJ690" s="407"/>
      <c r="AK690" s="407"/>
      <c r="AL690" s="407"/>
      <c r="AM690" s="407"/>
      <c r="AN690" s="407"/>
      <c r="AO690" s="407"/>
      <c r="AP690" s="407"/>
      <c r="AQ690" s="407"/>
      <c r="AR690" s="407"/>
      <c r="AS690" s="303"/>
    </row>
    <row r="691" spans="1:45" outlineLevel="1">
      <c r="A691" s="521"/>
      <c r="B691" s="291"/>
      <c r="C691" s="288"/>
      <c r="D691" s="288"/>
      <c r="E691" s="414"/>
      <c r="F691" s="414"/>
      <c r="G691" s="414"/>
      <c r="H691" s="414"/>
      <c r="I691" s="414"/>
      <c r="J691" s="414"/>
      <c r="K691" s="414"/>
      <c r="L691" s="414"/>
      <c r="M691" s="414"/>
      <c r="N691" s="414"/>
      <c r="O691" s="414"/>
      <c r="P691" s="414"/>
      <c r="Q691" s="288"/>
      <c r="R691" s="288"/>
      <c r="S691" s="288"/>
      <c r="T691" s="288"/>
      <c r="U691" s="288"/>
      <c r="V691" s="288"/>
      <c r="W691" s="288"/>
      <c r="X691" s="288"/>
      <c r="Y691" s="288"/>
      <c r="Z691" s="288"/>
      <c r="AA691" s="288"/>
      <c r="AB691" s="414"/>
      <c r="AC691" s="414"/>
      <c r="AD691" s="414"/>
      <c r="AE691" s="408"/>
      <c r="AF691" s="421"/>
      <c r="AG691" s="421"/>
      <c r="AH691" s="421"/>
      <c r="AI691" s="421"/>
      <c r="AJ691" s="421"/>
      <c r="AK691" s="421"/>
      <c r="AL691" s="421"/>
      <c r="AM691" s="421"/>
      <c r="AN691" s="421"/>
      <c r="AO691" s="421"/>
      <c r="AP691" s="421"/>
      <c r="AQ691" s="421"/>
      <c r="AR691" s="421"/>
      <c r="AS691" s="303"/>
    </row>
    <row r="692" spans="1:45" outlineLevel="1">
      <c r="A692" s="521">
        <v>26</v>
      </c>
      <c r="B692" s="860" t="s">
        <v>1029</v>
      </c>
      <c r="C692" s="859" t="s">
        <v>1026</v>
      </c>
      <c r="D692" s="292">
        <v>1132801.4672333777</v>
      </c>
      <c r="E692" s="292">
        <v>1141950.527907962</v>
      </c>
      <c r="F692" s="292">
        <v>1141950.527907962</v>
      </c>
      <c r="G692" s="292">
        <v>1141950.527907962</v>
      </c>
      <c r="H692" s="292">
        <v>1141950.527907962</v>
      </c>
      <c r="I692" s="292">
        <v>1091617.9828067361</v>
      </c>
      <c r="J692" s="292">
        <v>1091617.9828067361</v>
      </c>
      <c r="K692" s="292">
        <v>1091617.9828067361</v>
      </c>
      <c r="L692" s="292">
        <v>1083418.7489635493</v>
      </c>
      <c r="M692" s="292">
        <v>1083418.7489635493</v>
      </c>
      <c r="N692" s="292">
        <v>1065737.3043052126</v>
      </c>
      <c r="O692" s="292">
        <v>998655.04089085921</v>
      </c>
      <c r="P692" s="292">
        <v>411260.4020433565</v>
      </c>
      <c r="Q692" s="292">
        <v>12</v>
      </c>
      <c r="R692" s="292">
        <v>196.89524191580924</v>
      </c>
      <c r="S692" s="292">
        <v>200.5670165300829</v>
      </c>
      <c r="T692" s="292">
        <v>200.5670165300829</v>
      </c>
      <c r="U692" s="292">
        <v>200.5670165300829</v>
      </c>
      <c r="V692" s="292">
        <v>200.5670165300829</v>
      </c>
      <c r="W692" s="292">
        <v>191.8918370414257</v>
      </c>
      <c r="X692" s="292">
        <v>191.8918370414257</v>
      </c>
      <c r="Y692" s="292">
        <v>191.8918370414257</v>
      </c>
      <c r="Z692" s="292">
        <v>191.5883036733124</v>
      </c>
      <c r="AA692" s="292">
        <v>191.5883036733124</v>
      </c>
      <c r="AB692" s="292">
        <v>188.09277424052391</v>
      </c>
      <c r="AC692" s="292">
        <v>166.82585567465105</v>
      </c>
      <c r="AD692" s="292">
        <v>63.144731966535069</v>
      </c>
      <c r="AE692" s="422"/>
      <c r="AF692" s="406">
        <v>0.13076216437073007</v>
      </c>
      <c r="AG692" s="406">
        <v>0.71194752260858496</v>
      </c>
      <c r="AH692" s="406">
        <v>0.15424786651381991</v>
      </c>
      <c r="AI692" s="406"/>
      <c r="AJ692" s="406"/>
      <c r="AK692" s="406"/>
      <c r="AL692" s="411"/>
      <c r="AM692" s="411"/>
      <c r="AN692" s="411"/>
      <c r="AO692" s="411"/>
      <c r="AP692" s="411"/>
      <c r="AQ692" s="411"/>
      <c r="AR692" s="411"/>
      <c r="AS692" s="293">
        <f>SUM(AE692:AR692)</f>
        <v>0.99695755349313497</v>
      </c>
    </row>
    <row r="693" spans="1:45" outlineLevel="1">
      <c r="A693" s="521"/>
      <c r="B693" s="291" t="s">
        <v>309</v>
      </c>
      <c r="C693" s="859" t="s">
        <v>1027</v>
      </c>
      <c r="D693" s="292">
        <v>799653.65020052379</v>
      </c>
      <c r="E693" s="292">
        <v>806112.04558220122</v>
      </c>
      <c r="F693" s="292">
        <v>806112.04558220122</v>
      </c>
      <c r="G693" s="292">
        <v>806112.04558220122</v>
      </c>
      <c r="H693" s="292">
        <v>806112.04558220122</v>
      </c>
      <c r="I693" s="292">
        <v>770581.89791000902</v>
      </c>
      <c r="J693" s="292">
        <v>770581.89791000902</v>
      </c>
      <c r="K693" s="292">
        <v>770581.89791000902</v>
      </c>
      <c r="L693" s="292">
        <v>764793.99291411857</v>
      </c>
      <c r="M693" s="292">
        <v>764793.99291411857</v>
      </c>
      <c r="N693" s="292">
        <v>752312.51917769329</v>
      </c>
      <c r="O693" s="292">
        <v>704958.61087634636</v>
      </c>
      <c r="P693" s="292">
        <v>290312.01952808967</v>
      </c>
      <c r="Q693" s="292">
        <v>12</v>
      </c>
      <c r="R693" s="292">
        <v>138.98993200425906</v>
      </c>
      <c r="S693" s="292">
        <v>141.58186718261689</v>
      </c>
      <c r="T693" s="292">
        <v>141.58186718261689</v>
      </c>
      <c r="U693" s="292">
        <v>141.58186718261689</v>
      </c>
      <c r="V693" s="292">
        <v>141.58186718261689</v>
      </c>
      <c r="W693" s="292">
        <v>135.45798833455015</v>
      </c>
      <c r="X693" s="292">
        <v>135.45798833455015</v>
      </c>
      <c r="Y693" s="292">
        <v>135.45798833455015</v>
      </c>
      <c r="Z693" s="292">
        <v>135.24372169313924</v>
      </c>
      <c r="AA693" s="292">
        <v>135.24372169313924</v>
      </c>
      <c r="AB693" s="292">
        <v>132.77619940334262</v>
      </c>
      <c r="AC693" s="292">
        <v>117.76371085029419</v>
      </c>
      <c r="AD693" s="292">
        <v>44.574373240611997</v>
      </c>
      <c r="AE693" s="407">
        <f>AE692</f>
        <v>0</v>
      </c>
      <c r="AF693" s="407">
        <f t="shared" ref="AF693" si="1973">AF692</f>
        <v>0.13076216437073007</v>
      </c>
      <c r="AG693" s="407">
        <f t="shared" ref="AG693" si="1974">AG692</f>
        <v>0.71194752260858496</v>
      </c>
      <c r="AH693" s="407">
        <f t="shared" ref="AH693" si="1975">AH692</f>
        <v>0.15424786651381991</v>
      </c>
      <c r="AI693" s="407">
        <f t="shared" ref="AI693" si="1976">AI692</f>
        <v>0</v>
      </c>
      <c r="AJ693" s="407">
        <f t="shared" ref="AJ693" si="1977">AJ692</f>
        <v>0</v>
      </c>
      <c r="AK693" s="407">
        <f t="shared" ref="AK693" si="1978">AK692</f>
        <v>0</v>
      </c>
      <c r="AL693" s="407">
        <f t="shared" ref="AL693" si="1979">AL692</f>
        <v>0</v>
      </c>
      <c r="AM693" s="407">
        <f t="shared" ref="AM693" si="1980">AM692</f>
        <v>0</v>
      </c>
      <c r="AN693" s="407">
        <f t="shared" ref="AN693" si="1981">AN692</f>
        <v>0</v>
      </c>
      <c r="AO693" s="407">
        <f t="shared" ref="AO693" si="1982">AO692</f>
        <v>0</v>
      </c>
      <c r="AP693" s="407">
        <f t="shared" ref="AP693" si="1983">AP692</f>
        <v>0</v>
      </c>
      <c r="AQ693" s="407">
        <f t="shared" ref="AQ693" si="1984">AQ692</f>
        <v>0</v>
      </c>
      <c r="AR693" s="407">
        <f t="shared" ref="AR693" si="1985">AR692</f>
        <v>0</v>
      </c>
      <c r="AS693" s="293"/>
    </row>
    <row r="694" spans="1:45" outlineLevel="1">
      <c r="A694" s="521"/>
      <c r="B694" s="291" t="s">
        <v>309</v>
      </c>
      <c r="C694" s="859" t="s">
        <v>1028</v>
      </c>
      <c r="D694" s="292">
        <v>115791.13621272828</v>
      </c>
      <c r="E694" s="292">
        <v>116726.32226379919</v>
      </c>
      <c r="F694" s="292">
        <v>116726.32226379919</v>
      </c>
      <c r="G694" s="292">
        <v>116726.32226379919</v>
      </c>
      <c r="H694" s="292">
        <v>116726.32226379919</v>
      </c>
      <c r="I694" s="292">
        <v>111581.49966749453</v>
      </c>
      <c r="J694" s="292">
        <v>111581.49966749453</v>
      </c>
      <c r="K694" s="292">
        <v>111581.49966749453</v>
      </c>
      <c r="L694" s="292">
        <v>110743.40170396068</v>
      </c>
      <c r="M694" s="292">
        <v>110743.40170396068</v>
      </c>
      <c r="N694" s="292">
        <v>108936.06420829914</v>
      </c>
      <c r="O694" s="292">
        <v>102079.14203336586</v>
      </c>
      <c r="P694" s="292">
        <v>42037.647910366832</v>
      </c>
      <c r="Q694" s="292">
        <v>12</v>
      </c>
      <c r="R694" s="292">
        <v>11.425149040464493</v>
      </c>
      <c r="S694" s="292">
        <v>11.638209405981138</v>
      </c>
      <c r="T694" s="292">
        <v>11.638209405981138</v>
      </c>
      <c r="U694" s="292">
        <v>11.638209405981138</v>
      </c>
      <c r="V694" s="292">
        <v>11.638209405981138</v>
      </c>
      <c r="W694" s="292">
        <v>11.134818782387146</v>
      </c>
      <c r="X694" s="292">
        <v>11.134818782387146</v>
      </c>
      <c r="Y694" s="292">
        <v>11.134818782387146</v>
      </c>
      <c r="Z694" s="292">
        <v>11.117205792171104</v>
      </c>
      <c r="AA694" s="292">
        <v>11.117205792171104</v>
      </c>
      <c r="AB694" s="292">
        <v>10.91437232419926</v>
      </c>
      <c r="AC694" s="292">
        <v>9.6803266871268612</v>
      </c>
      <c r="AD694" s="292">
        <v>3.6640701259115578</v>
      </c>
      <c r="AE694" s="861"/>
      <c r="AF694" s="861">
        <v>-7.2474338148167894E-2</v>
      </c>
      <c r="AG694" s="861"/>
      <c r="AH694" s="861">
        <v>1.2504124757113906</v>
      </c>
      <c r="AI694" s="861"/>
      <c r="AJ694" s="861"/>
      <c r="AK694" s="861"/>
      <c r="AL694" s="861"/>
      <c r="AM694" s="861"/>
      <c r="AN694" s="861"/>
      <c r="AO694" s="861"/>
      <c r="AP694" s="861"/>
      <c r="AQ694" s="861"/>
      <c r="AR694" s="861"/>
      <c r="AS694" s="303"/>
    </row>
    <row r="695" spans="1:45" outlineLevel="1">
      <c r="A695" s="521"/>
      <c r="B695" s="291"/>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408"/>
      <c r="AF695" s="421"/>
      <c r="AG695" s="421"/>
      <c r="AH695" s="421"/>
      <c r="AI695" s="421"/>
      <c r="AJ695" s="421"/>
      <c r="AK695" s="421"/>
      <c r="AL695" s="421"/>
      <c r="AM695" s="421"/>
      <c r="AN695" s="421"/>
      <c r="AO695" s="421"/>
      <c r="AP695" s="421"/>
      <c r="AQ695" s="421"/>
      <c r="AR695" s="421"/>
      <c r="AS695" s="303"/>
    </row>
    <row r="696" spans="1:45" outlineLevel="1">
      <c r="A696" s="521">
        <v>27</v>
      </c>
      <c r="B696" s="424" t="s">
        <v>119</v>
      </c>
      <c r="C696" s="859" t="s">
        <v>1026</v>
      </c>
      <c r="D696" s="292">
        <v>1493987.2451370491</v>
      </c>
      <c r="E696" s="292">
        <v>1493987.2451370491</v>
      </c>
      <c r="F696" s="292">
        <v>1436960.6762262934</v>
      </c>
      <c r="G696" s="292">
        <v>1400502.7096699735</v>
      </c>
      <c r="H696" s="292">
        <v>1301310.8717267266</v>
      </c>
      <c r="I696" s="292">
        <v>1066021.8630971897</v>
      </c>
      <c r="J696" s="292">
        <v>900946.30075485166</v>
      </c>
      <c r="K696" s="292">
        <v>724213.06327940524</v>
      </c>
      <c r="L696" s="292">
        <v>580063.66702618985</v>
      </c>
      <c r="M696" s="292">
        <v>456372.2204115605</v>
      </c>
      <c r="N696" s="292">
        <v>355720.86400140665</v>
      </c>
      <c r="O696" s="292">
        <v>240496.27056829861</v>
      </c>
      <c r="P696" s="292">
        <v>162195.29958333354</v>
      </c>
      <c r="Q696" s="292">
        <v>12</v>
      </c>
      <c r="R696" s="292">
        <v>243.29726464050191</v>
      </c>
      <c r="S696" s="292">
        <v>243.29726464050191</v>
      </c>
      <c r="T696" s="292">
        <v>239.4056614738588</v>
      </c>
      <c r="U696" s="292">
        <v>236.09059210968135</v>
      </c>
      <c r="V696" s="292">
        <v>225.28058331345053</v>
      </c>
      <c r="W696" s="292">
        <v>199.1924287518801</v>
      </c>
      <c r="X696" s="292">
        <v>173.68080799277536</v>
      </c>
      <c r="Y696" s="292">
        <v>143.26864991271262</v>
      </c>
      <c r="Z696" s="292">
        <v>115.88329429559451</v>
      </c>
      <c r="AA696" s="292">
        <v>89.939273184640513</v>
      </c>
      <c r="AB696" s="292">
        <v>66.589654184781921</v>
      </c>
      <c r="AC696" s="292">
        <v>44.537236240471024</v>
      </c>
      <c r="AD696" s="292">
        <v>29.979757728213503</v>
      </c>
      <c r="AE696" s="422"/>
      <c r="AF696" s="406"/>
      <c r="AG696" s="406">
        <v>0.18176026035073639</v>
      </c>
      <c r="AH696" s="406">
        <v>0.77712281765627833</v>
      </c>
      <c r="AI696" s="406"/>
      <c r="AJ696" s="406"/>
      <c r="AK696" s="406"/>
      <c r="AL696" s="411"/>
      <c r="AM696" s="411"/>
      <c r="AN696" s="411"/>
      <c r="AO696" s="411"/>
      <c r="AP696" s="411"/>
      <c r="AQ696" s="411"/>
      <c r="AR696" s="411"/>
      <c r="AS696" s="293">
        <f>SUM(AE696:AR696)</f>
        <v>0.95888307800701478</v>
      </c>
    </row>
    <row r="697" spans="1:45" outlineLevel="1">
      <c r="A697" s="521"/>
      <c r="B697" s="291" t="s">
        <v>309</v>
      </c>
      <c r="C697" s="859" t="s">
        <v>1027</v>
      </c>
      <c r="D697" s="292">
        <v>307285.73352088575</v>
      </c>
      <c r="E697" s="292">
        <v>307285.73352088575</v>
      </c>
      <c r="F697" s="292">
        <v>295556.4158075251</v>
      </c>
      <c r="G697" s="292">
        <v>288057.68177722814</v>
      </c>
      <c r="H697" s="292">
        <v>267655.74275071436</v>
      </c>
      <c r="I697" s="292">
        <v>219261.11566037609</v>
      </c>
      <c r="J697" s="292">
        <v>185308.10473217047</v>
      </c>
      <c r="K697" s="292">
        <v>148957.32416698459</v>
      </c>
      <c r="L697" s="292">
        <v>119308.44121403892</v>
      </c>
      <c r="M697" s="292">
        <v>93867.382713068117</v>
      </c>
      <c r="N697" s="292">
        <v>73165.247547564068</v>
      </c>
      <c r="O697" s="292">
        <v>49465.665219811046</v>
      </c>
      <c r="P697" s="292">
        <v>33360.593785747093</v>
      </c>
      <c r="Q697" s="292">
        <f>Q696</f>
        <v>12</v>
      </c>
      <c r="R697" s="292">
        <v>50.041778249467932</v>
      </c>
      <c r="S697" s="292">
        <v>50.041778249467932</v>
      </c>
      <c r="T697" s="292">
        <v>49.241346962302273</v>
      </c>
      <c r="U697" s="292">
        <v>48.559498088050042</v>
      </c>
      <c r="V697" s="292">
        <v>46.336077845923214</v>
      </c>
      <c r="W697" s="292">
        <v>40.970223661590452</v>
      </c>
      <c r="X697" s="292">
        <v>35.722951890171124</v>
      </c>
      <c r="Y697" s="292">
        <v>29.467729608987632</v>
      </c>
      <c r="Z697" s="292">
        <v>23.835064995599655</v>
      </c>
      <c r="AA697" s="292">
        <v>18.498856414495254</v>
      </c>
      <c r="AB697" s="292">
        <v>13.696268691501295</v>
      </c>
      <c r="AC697" s="292">
        <v>9.1604913975625539</v>
      </c>
      <c r="AD697" s="292">
        <v>6.1662854714984174</v>
      </c>
      <c r="AE697" s="407">
        <f>AE696</f>
        <v>0</v>
      </c>
      <c r="AF697" s="407">
        <f t="shared" ref="AF697" si="1986">AF696</f>
        <v>0</v>
      </c>
      <c r="AG697" s="407">
        <f t="shared" ref="AG697" si="1987">AG696</f>
        <v>0.18176026035073639</v>
      </c>
      <c r="AH697" s="407">
        <f t="shared" ref="AH697" si="1988">AH696</f>
        <v>0.77712281765627833</v>
      </c>
      <c r="AI697" s="407">
        <f t="shared" ref="AI697" si="1989">AI696</f>
        <v>0</v>
      </c>
      <c r="AJ697" s="407">
        <f t="shared" ref="AJ697" si="1990">AJ696</f>
        <v>0</v>
      </c>
      <c r="AK697" s="407">
        <f t="shared" ref="AK697" si="1991">AK696</f>
        <v>0</v>
      </c>
      <c r="AL697" s="407">
        <f t="shared" ref="AL697" si="1992">AL696</f>
        <v>0</v>
      </c>
      <c r="AM697" s="407">
        <f t="shared" ref="AM697" si="1993">AM696</f>
        <v>0</v>
      </c>
      <c r="AN697" s="407">
        <f t="shared" ref="AN697" si="1994">AN696</f>
        <v>0</v>
      </c>
      <c r="AO697" s="407">
        <f t="shared" ref="AO697" si="1995">AO696</f>
        <v>0</v>
      </c>
      <c r="AP697" s="407">
        <f t="shared" ref="AP697" si="1996">AP696</f>
        <v>0</v>
      </c>
      <c r="AQ697" s="407">
        <f t="shared" ref="AQ697" si="1997">AQ696</f>
        <v>0</v>
      </c>
      <c r="AR697" s="407">
        <f t="shared" ref="AR697" si="1998">AR696</f>
        <v>0</v>
      </c>
      <c r="AS697" s="303"/>
    </row>
    <row r="698" spans="1:45" outlineLevel="1">
      <c r="A698" s="521"/>
      <c r="B698" s="291"/>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408"/>
      <c r="AF698" s="421"/>
      <c r="AG698" s="421"/>
      <c r="AH698" s="421"/>
      <c r="AI698" s="421"/>
      <c r="AJ698" s="421"/>
      <c r="AK698" s="421"/>
      <c r="AL698" s="421"/>
      <c r="AM698" s="421"/>
      <c r="AN698" s="421"/>
      <c r="AO698" s="421"/>
      <c r="AP698" s="421"/>
      <c r="AQ698" s="421"/>
      <c r="AR698" s="421"/>
      <c r="AS698" s="303"/>
    </row>
    <row r="699" spans="1:45" ht="30" outlineLevel="1">
      <c r="A699" s="521">
        <v>28</v>
      </c>
      <c r="B699" s="424" t="s">
        <v>120</v>
      </c>
      <c r="C699" s="859" t="s">
        <v>1026</v>
      </c>
      <c r="D699" s="292">
        <v>502793.56566938735</v>
      </c>
      <c r="E699" s="292">
        <v>502793.56566938735</v>
      </c>
      <c r="F699" s="292">
        <v>502793.56566938735</v>
      </c>
      <c r="G699" s="292">
        <v>502793.56566938735</v>
      </c>
      <c r="H699" s="292">
        <v>502793.56566938735</v>
      </c>
      <c r="I699" s="292">
        <v>502793.56566938735</v>
      </c>
      <c r="J699" s="292">
        <v>502793.56566938735</v>
      </c>
      <c r="K699" s="292">
        <v>502793.56566938735</v>
      </c>
      <c r="L699" s="292">
        <v>502793.56566938735</v>
      </c>
      <c r="M699" s="292">
        <v>502793.56566938735</v>
      </c>
      <c r="N699" s="292">
        <v>502793.56566938735</v>
      </c>
      <c r="O699" s="292">
        <v>502793.56566938735</v>
      </c>
      <c r="P699" s="292">
        <v>502793.56566938735</v>
      </c>
      <c r="Q699" s="292">
        <v>12</v>
      </c>
      <c r="R699" s="292">
        <v>16.308926083756177</v>
      </c>
      <c r="S699" s="292">
        <v>16.308926083756177</v>
      </c>
      <c r="T699" s="292">
        <v>16.308926083756177</v>
      </c>
      <c r="U699" s="292">
        <v>16.308926083756177</v>
      </c>
      <c r="V699" s="292">
        <v>16.308926083756177</v>
      </c>
      <c r="W699" s="292">
        <v>16.308926083756177</v>
      </c>
      <c r="X699" s="292">
        <v>16.308926083756177</v>
      </c>
      <c r="Y699" s="292">
        <v>16.308926083756177</v>
      </c>
      <c r="Z699" s="292">
        <v>16.308926083756177</v>
      </c>
      <c r="AA699" s="292">
        <v>16.308926083756177</v>
      </c>
      <c r="AB699" s="292">
        <v>16.308926083756177</v>
      </c>
      <c r="AC699" s="292">
        <v>16.308926083756177</v>
      </c>
      <c r="AD699" s="292">
        <v>16.308926083756177</v>
      </c>
      <c r="AE699" s="422"/>
      <c r="AF699" s="406"/>
      <c r="AG699" s="406"/>
      <c r="AH699" s="406">
        <v>0.99562043795620436</v>
      </c>
      <c r="AI699" s="406"/>
      <c r="AJ699" s="406"/>
      <c r="AK699" s="406"/>
      <c r="AL699" s="411"/>
      <c r="AM699" s="411"/>
      <c r="AN699" s="411"/>
      <c r="AO699" s="411"/>
      <c r="AP699" s="411"/>
      <c r="AQ699" s="411"/>
      <c r="AR699" s="411"/>
      <c r="AS699" s="293">
        <f>SUM(AE699:AR699)</f>
        <v>0.99562043795620436</v>
      </c>
    </row>
    <row r="700" spans="1:45" outlineLevel="1">
      <c r="A700" s="521"/>
      <c r="B700" s="291" t="s">
        <v>309</v>
      </c>
      <c r="C700" s="859" t="s">
        <v>1027</v>
      </c>
      <c r="D700" s="292">
        <v>712973.83226973133</v>
      </c>
      <c r="E700" s="292">
        <v>712973.83226973133</v>
      </c>
      <c r="F700" s="292">
        <v>712973.83226973133</v>
      </c>
      <c r="G700" s="292">
        <v>712973.83226973133</v>
      </c>
      <c r="H700" s="292">
        <v>712973.83226973133</v>
      </c>
      <c r="I700" s="292">
        <v>712973.83226973133</v>
      </c>
      <c r="J700" s="292">
        <v>712973.83226973133</v>
      </c>
      <c r="K700" s="292">
        <v>712973.83226973133</v>
      </c>
      <c r="L700" s="292">
        <v>712973.83226973133</v>
      </c>
      <c r="M700" s="292">
        <v>712973.83226973133</v>
      </c>
      <c r="N700" s="292">
        <v>712973.83226973133</v>
      </c>
      <c r="O700" s="292">
        <v>712973.83226973133</v>
      </c>
      <c r="P700" s="292">
        <v>712973.83226973133</v>
      </c>
      <c r="Q700" s="292">
        <v>12</v>
      </c>
      <c r="R700" s="292">
        <v>23.126464465906317</v>
      </c>
      <c r="S700" s="292">
        <v>23.126464465906317</v>
      </c>
      <c r="T700" s="292">
        <v>23.126464465906317</v>
      </c>
      <c r="U700" s="292">
        <v>23.126464465906317</v>
      </c>
      <c r="V700" s="292">
        <v>23.126464465906317</v>
      </c>
      <c r="W700" s="292">
        <v>23.126464465906317</v>
      </c>
      <c r="X700" s="292">
        <v>23.126464465906317</v>
      </c>
      <c r="Y700" s="292">
        <v>23.126464465906317</v>
      </c>
      <c r="Z700" s="292">
        <v>23.126464465906317</v>
      </c>
      <c r="AA700" s="292">
        <v>23.126464465906317</v>
      </c>
      <c r="AB700" s="292">
        <v>23.126464465906317</v>
      </c>
      <c r="AC700" s="292">
        <v>23.126464465906317</v>
      </c>
      <c r="AD700" s="292">
        <v>23.126464465906317</v>
      </c>
      <c r="AE700" s="407">
        <f>AE699</f>
        <v>0</v>
      </c>
      <c r="AF700" s="407">
        <f t="shared" ref="AF700:AR700" si="1999">AF699</f>
        <v>0</v>
      </c>
      <c r="AG700" s="407">
        <f t="shared" si="1999"/>
        <v>0</v>
      </c>
      <c r="AH700" s="407">
        <f t="shared" si="1999"/>
        <v>0.99562043795620436</v>
      </c>
      <c r="AI700" s="407">
        <f t="shared" si="1999"/>
        <v>0</v>
      </c>
      <c r="AJ700" s="407">
        <f t="shared" si="1999"/>
        <v>0</v>
      </c>
      <c r="AK700" s="407">
        <f t="shared" si="1999"/>
        <v>0</v>
      </c>
      <c r="AL700" s="407">
        <f t="shared" si="1999"/>
        <v>0</v>
      </c>
      <c r="AM700" s="407">
        <f t="shared" si="1999"/>
        <v>0</v>
      </c>
      <c r="AN700" s="407">
        <f t="shared" si="1999"/>
        <v>0</v>
      </c>
      <c r="AO700" s="407">
        <f t="shared" si="1999"/>
        <v>0</v>
      </c>
      <c r="AP700" s="407">
        <f t="shared" si="1999"/>
        <v>0</v>
      </c>
      <c r="AQ700" s="407">
        <f t="shared" si="1999"/>
        <v>0</v>
      </c>
      <c r="AR700" s="407">
        <f t="shared" si="1999"/>
        <v>0</v>
      </c>
      <c r="AS700" s="293"/>
    </row>
    <row r="701" spans="1:45" outlineLevel="1">
      <c r="A701" s="521"/>
      <c r="B701" s="291" t="s">
        <v>309</v>
      </c>
      <c r="C701" s="859" t="s">
        <v>1028</v>
      </c>
      <c r="D701" s="292">
        <v>1000564.9828268884</v>
      </c>
      <c r="E701" s="292">
        <v>1000564.9828268884</v>
      </c>
      <c r="F701" s="292">
        <v>1000564.9828268884</v>
      </c>
      <c r="G701" s="292">
        <v>1000564.9828268884</v>
      </c>
      <c r="H701" s="292">
        <v>1000564.9828268884</v>
      </c>
      <c r="I701" s="292">
        <v>1000564.9828268884</v>
      </c>
      <c r="J701" s="292">
        <v>1000564.9828268884</v>
      </c>
      <c r="K701" s="292">
        <v>1000564.9828268884</v>
      </c>
      <c r="L701" s="292">
        <v>1000564.9828268884</v>
      </c>
      <c r="M701" s="292">
        <v>1000564.9828268884</v>
      </c>
      <c r="N701" s="292">
        <v>1000564.9828268884</v>
      </c>
      <c r="O701" s="292">
        <v>1000564.9828268884</v>
      </c>
      <c r="P701" s="292">
        <v>1000564.9828268884</v>
      </c>
      <c r="Q701" s="292">
        <f>Q699</f>
        <v>12</v>
      </c>
      <c r="R701" s="292">
        <v>269.02420443587272</v>
      </c>
      <c r="S701" s="292">
        <v>269.02420443587272</v>
      </c>
      <c r="T701" s="292">
        <v>269.02420443587272</v>
      </c>
      <c r="U701" s="292">
        <v>269.02420443587272</v>
      </c>
      <c r="V701" s="292">
        <v>269.02420443587272</v>
      </c>
      <c r="W701" s="292">
        <v>269.02420443587272</v>
      </c>
      <c r="X701" s="292">
        <v>269.02420443587272</v>
      </c>
      <c r="Y701" s="292">
        <v>269.02420443587272</v>
      </c>
      <c r="Z701" s="292">
        <v>269.02420443587272</v>
      </c>
      <c r="AA701" s="292">
        <v>269.02420443587272</v>
      </c>
      <c r="AB701" s="292">
        <v>269.02420443587272</v>
      </c>
      <c r="AC701" s="292">
        <v>269.02420443587272</v>
      </c>
      <c r="AD701" s="292">
        <v>269.02420443587272</v>
      </c>
      <c r="AE701" s="407"/>
      <c r="AF701" s="407"/>
      <c r="AG701" s="407">
        <v>0.94906912047934955</v>
      </c>
      <c r="AH701" s="407">
        <v>5.0930879520650542E-2</v>
      </c>
      <c r="AI701" s="407"/>
      <c r="AJ701" s="407"/>
      <c r="AK701" s="407"/>
      <c r="AL701" s="407"/>
      <c r="AM701" s="407"/>
      <c r="AN701" s="407"/>
      <c r="AO701" s="407"/>
      <c r="AP701" s="407"/>
      <c r="AQ701" s="407"/>
      <c r="AR701" s="407"/>
      <c r="AS701" s="303"/>
    </row>
    <row r="702" spans="1:4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outlineLevel="1">
      <c r="A703" s="521">
        <v>29</v>
      </c>
      <c r="B703" s="424" t="s">
        <v>1019</v>
      </c>
      <c r="C703" s="859" t="s">
        <v>1026</v>
      </c>
      <c r="D703" s="292">
        <v>8313335.7371938555</v>
      </c>
      <c r="E703" s="292">
        <v>8313335.7371938555</v>
      </c>
      <c r="F703" s="292">
        <v>8313335.7371938555</v>
      </c>
      <c r="G703" s="292">
        <v>8313335.7371938555</v>
      </c>
      <c r="H703" s="292">
        <v>8313335.7371938555</v>
      </c>
      <c r="I703" s="292">
        <v>8313335.7371938555</v>
      </c>
      <c r="J703" s="292">
        <v>8313335.7371938555</v>
      </c>
      <c r="K703" s="292">
        <v>8313335.7371938555</v>
      </c>
      <c r="L703" s="292">
        <v>7993622.9647144964</v>
      </c>
      <c r="M703" s="292">
        <v>7993622.9647144964</v>
      </c>
      <c r="N703" s="292">
        <v>7940088.9774924284</v>
      </c>
      <c r="O703" s="292">
        <v>7940088.9774924284</v>
      </c>
      <c r="P703" s="292">
        <v>1356614.6711960577</v>
      </c>
      <c r="Q703" s="292">
        <v>12</v>
      </c>
      <c r="R703" s="292">
        <v>1360.1792248787324</v>
      </c>
      <c r="S703" s="292">
        <v>1360.1792248787324</v>
      </c>
      <c r="T703" s="292">
        <v>1360.1792248787324</v>
      </c>
      <c r="U703" s="292">
        <v>1360.1792248787324</v>
      </c>
      <c r="V703" s="292">
        <v>1360.1792248787324</v>
      </c>
      <c r="W703" s="292">
        <v>1360.1792248787324</v>
      </c>
      <c r="X703" s="292">
        <v>1360.1792248787324</v>
      </c>
      <c r="Y703" s="292">
        <v>1360.1792248787324</v>
      </c>
      <c r="Z703" s="292">
        <v>1310.438042868604</v>
      </c>
      <c r="AA703" s="292">
        <v>1310.438042868604</v>
      </c>
      <c r="AB703" s="292">
        <v>1304.2754185487649</v>
      </c>
      <c r="AC703" s="292">
        <v>1304.2754185487649</v>
      </c>
      <c r="AD703" s="292">
        <v>157.58710760730943</v>
      </c>
      <c r="AE703" s="862"/>
      <c r="AF703" s="858">
        <v>0.14955725882812101</v>
      </c>
      <c r="AG703" s="858">
        <v>0.39676179929807343</v>
      </c>
      <c r="AH703" s="858">
        <v>0.3742584479174893</v>
      </c>
      <c r="AI703" s="858">
        <v>6.9661457928503451E-2</v>
      </c>
      <c r="AJ703" s="858"/>
      <c r="AK703" s="858">
        <v>1.1854003751040345E-2</v>
      </c>
      <c r="AL703" s="411"/>
      <c r="AM703" s="411"/>
      <c r="AN703" s="411"/>
      <c r="AO703" s="411"/>
      <c r="AP703" s="411"/>
      <c r="AQ703" s="411"/>
      <c r="AR703" s="411"/>
      <c r="AS703" s="293">
        <f>SUM(AE703:AR703)</f>
        <v>1.0020929677232275</v>
      </c>
    </row>
    <row r="704" spans="1:45" outlineLevel="1">
      <c r="A704" s="521"/>
      <c r="B704" s="291" t="s">
        <v>309</v>
      </c>
      <c r="C704" s="859" t="s">
        <v>1027</v>
      </c>
      <c r="D704" s="292">
        <v>61637547.993489698</v>
      </c>
      <c r="E704" s="292">
        <v>61637547.993489698</v>
      </c>
      <c r="F704" s="292">
        <v>61637547.993489698</v>
      </c>
      <c r="G704" s="292">
        <v>61637547.993489698</v>
      </c>
      <c r="H704" s="292">
        <v>61637547.993489698</v>
      </c>
      <c r="I704" s="292">
        <v>61637547.993489698</v>
      </c>
      <c r="J704" s="292">
        <v>61637547.993489698</v>
      </c>
      <c r="K704" s="292">
        <v>61637547.993489698</v>
      </c>
      <c r="L704" s="292">
        <v>59267102.24453935</v>
      </c>
      <c r="M704" s="292">
        <v>59267102.24453935</v>
      </c>
      <c r="N704" s="292">
        <v>58870185.31359908</v>
      </c>
      <c r="O704" s="292">
        <v>58870185.31359908</v>
      </c>
      <c r="P704" s="292">
        <v>10058345.355933433</v>
      </c>
      <c r="Q704" s="292">
        <v>12</v>
      </c>
      <c r="R704" s="292">
        <v>10084.77401894391</v>
      </c>
      <c r="S704" s="292">
        <v>10084.77401894391</v>
      </c>
      <c r="T704" s="292">
        <v>10084.77401894391</v>
      </c>
      <c r="U704" s="292">
        <v>10084.77401894391</v>
      </c>
      <c r="V704" s="292">
        <v>10084.77401894391</v>
      </c>
      <c r="W704" s="292">
        <v>10084.77401894391</v>
      </c>
      <c r="X704" s="292">
        <v>10084.77401894391</v>
      </c>
      <c r="Y704" s="292">
        <v>10084.77401894391</v>
      </c>
      <c r="Z704" s="292">
        <v>9715.9780758563174</v>
      </c>
      <c r="AA704" s="292">
        <v>9715.9780758563174</v>
      </c>
      <c r="AB704" s="292">
        <v>9670.2865430844031</v>
      </c>
      <c r="AC704" s="292">
        <v>9670.2865430844031</v>
      </c>
      <c r="AD704" s="292">
        <v>1168.3977665960906</v>
      </c>
      <c r="AE704" s="861">
        <f>AE703</f>
        <v>0</v>
      </c>
      <c r="AF704" s="861">
        <f t="shared" ref="AF704:AR704" si="2000">AF703</f>
        <v>0.14955725882812101</v>
      </c>
      <c r="AG704" s="861">
        <f t="shared" si="2000"/>
        <v>0.39676179929807343</v>
      </c>
      <c r="AH704" s="861">
        <f t="shared" si="2000"/>
        <v>0.3742584479174893</v>
      </c>
      <c r="AI704" s="861">
        <f t="shared" si="2000"/>
        <v>6.9661457928503451E-2</v>
      </c>
      <c r="AJ704" s="861">
        <f t="shared" si="2000"/>
        <v>0</v>
      </c>
      <c r="AK704" s="861">
        <f t="shared" si="2000"/>
        <v>1.1854003751040345E-2</v>
      </c>
      <c r="AL704" s="861">
        <f t="shared" si="2000"/>
        <v>0</v>
      </c>
      <c r="AM704" s="861">
        <f t="shared" si="2000"/>
        <v>0</v>
      </c>
      <c r="AN704" s="861">
        <f t="shared" si="2000"/>
        <v>0</v>
      </c>
      <c r="AO704" s="861">
        <f t="shared" si="2000"/>
        <v>0</v>
      </c>
      <c r="AP704" s="861">
        <f t="shared" si="2000"/>
        <v>0</v>
      </c>
      <c r="AQ704" s="861">
        <f t="shared" si="2000"/>
        <v>0</v>
      </c>
      <c r="AR704" s="861">
        <f t="shared" si="2000"/>
        <v>0</v>
      </c>
      <c r="AS704" s="293"/>
    </row>
    <row r="705" spans="1:45" outlineLevel="1">
      <c r="A705" s="521"/>
      <c r="B705" s="291" t="s">
        <v>309</v>
      </c>
      <c r="C705" s="859" t="s">
        <v>1028</v>
      </c>
      <c r="D705" s="292">
        <v>653580.20100636338</v>
      </c>
      <c r="E705" s="292">
        <v>653580.20100636338</v>
      </c>
      <c r="F705" s="292">
        <v>653580.20100636338</v>
      </c>
      <c r="G705" s="292">
        <v>653580.20100636338</v>
      </c>
      <c r="H705" s="292">
        <v>653580.20100636338</v>
      </c>
      <c r="I705" s="292">
        <v>653580.20100636338</v>
      </c>
      <c r="J705" s="292">
        <v>653580.20100636338</v>
      </c>
      <c r="K705" s="292">
        <v>653580.20100636338</v>
      </c>
      <c r="L705" s="292">
        <v>628444.93103687523</v>
      </c>
      <c r="M705" s="292">
        <v>628444.93103687523</v>
      </c>
      <c r="N705" s="292">
        <v>624236.18075475539</v>
      </c>
      <c r="O705" s="292">
        <v>624236.18075475539</v>
      </c>
      <c r="P705" s="292">
        <v>106654.71929896934</v>
      </c>
      <c r="Q705" s="292">
        <f>Q703</f>
        <v>12</v>
      </c>
      <c r="R705" s="292">
        <v>-22.982554334610089</v>
      </c>
      <c r="S705" s="292">
        <v>-22.982554334610089</v>
      </c>
      <c r="T705" s="292">
        <v>-22.982554334610089</v>
      </c>
      <c r="U705" s="292">
        <v>-22.982554334610089</v>
      </c>
      <c r="V705" s="292">
        <v>-22.982554334610089</v>
      </c>
      <c r="W705" s="292">
        <v>-22.982554334610089</v>
      </c>
      <c r="X705" s="292">
        <v>-22.982554334610089</v>
      </c>
      <c r="Y705" s="292">
        <v>-22.982554334610089</v>
      </c>
      <c r="Z705" s="292">
        <v>-22.142091991629204</v>
      </c>
      <c r="AA705" s="292">
        <v>-22.142091991629204</v>
      </c>
      <c r="AB705" s="292">
        <v>-22.037963913737766</v>
      </c>
      <c r="AC705" s="292">
        <v>-22.037963913737766</v>
      </c>
      <c r="AD705" s="292">
        <v>-2.6627037060810395</v>
      </c>
      <c r="AE705" s="861"/>
      <c r="AF705" s="861">
        <v>0.15238778810638651</v>
      </c>
      <c r="AG705" s="861">
        <v>0.41493074563447568</v>
      </c>
      <c r="AH705" s="861">
        <v>0.35385802547117873</v>
      </c>
      <c r="AI705" s="861">
        <v>6.9801626230926381E-2</v>
      </c>
      <c r="AJ705" s="861"/>
      <c r="AK705" s="861"/>
      <c r="AL705" s="861"/>
      <c r="AM705" s="861"/>
      <c r="AN705" s="861"/>
      <c r="AO705" s="861"/>
      <c r="AP705" s="861"/>
      <c r="AQ705" s="861"/>
      <c r="AR705" s="861"/>
      <c r="AS705" s="303"/>
    </row>
    <row r="706" spans="1:45" outlineLevel="1">
      <c r="A706" s="521"/>
      <c r="B706" s="291"/>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408"/>
      <c r="AF706" s="421"/>
      <c r="AG706" s="421"/>
      <c r="AH706" s="421"/>
      <c r="AI706" s="421"/>
      <c r="AJ706" s="421"/>
      <c r="AK706" s="421"/>
      <c r="AL706" s="421"/>
      <c r="AM706" s="421"/>
      <c r="AN706" s="421"/>
      <c r="AO706" s="421"/>
      <c r="AP706" s="421"/>
      <c r="AQ706" s="421"/>
      <c r="AR706" s="421"/>
      <c r="AS706" s="303"/>
    </row>
    <row r="707" spans="1:45" ht="30" outlineLevel="1">
      <c r="A707" s="521">
        <v>30</v>
      </c>
      <c r="B707" s="424" t="s">
        <v>122</v>
      </c>
      <c r="C707" s="859" t="s">
        <v>1026</v>
      </c>
      <c r="D707" s="292">
        <v>119484.53660066117</v>
      </c>
      <c r="E707" s="292">
        <v>119484.53660066117</v>
      </c>
      <c r="F707" s="292">
        <v>119484.53660066117</v>
      </c>
      <c r="G707" s="292">
        <v>119484.53660066117</v>
      </c>
      <c r="H707" s="292">
        <v>119484.53660066117</v>
      </c>
      <c r="I707" s="292">
        <v>119484.53660066117</v>
      </c>
      <c r="J707" s="292">
        <v>119484.53660066117</v>
      </c>
      <c r="K707" s="292">
        <v>119484.53660066117</v>
      </c>
      <c r="L707" s="292">
        <v>119484.53660066117</v>
      </c>
      <c r="M707" s="292">
        <v>119484.53660066117</v>
      </c>
      <c r="N707" s="292">
        <v>119484.53660066117</v>
      </c>
      <c r="O707" s="292">
        <v>119484.53660066117</v>
      </c>
      <c r="P707" s="292">
        <v>119484.53660066117</v>
      </c>
      <c r="Q707" s="292">
        <v>12</v>
      </c>
      <c r="R707" s="292">
        <v>0</v>
      </c>
      <c r="S707" s="292">
        <v>0</v>
      </c>
      <c r="T707" s="292">
        <v>0</v>
      </c>
      <c r="U707" s="292">
        <v>0</v>
      </c>
      <c r="V707" s="292">
        <v>0</v>
      </c>
      <c r="W707" s="292">
        <v>0</v>
      </c>
      <c r="X707" s="292">
        <v>0</v>
      </c>
      <c r="Y707" s="292">
        <v>0</v>
      </c>
      <c r="Z707" s="292">
        <v>0</v>
      </c>
      <c r="AA707" s="292">
        <v>0</v>
      </c>
      <c r="AB707" s="292">
        <v>0</v>
      </c>
      <c r="AC707" s="292">
        <v>0</v>
      </c>
      <c r="AD707" s="292">
        <v>0</v>
      </c>
      <c r="AE707" s="862"/>
      <c r="AF707" s="858"/>
      <c r="AG707" s="858">
        <v>1</v>
      </c>
      <c r="AH707" s="858"/>
      <c r="AI707" s="858"/>
      <c r="AJ707" s="858"/>
      <c r="AK707" s="858"/>
      <c r="AL707" s="411"/>
      <c r="AM707" s="411"/>
      <c r="AN707" s="411"/>
      <c r="AO707" s="411"/>
      <c r="AP707" s="411"/>
      <c r="AQ707" s="411"/>
      <c r="AR707" s="411"/>
      <c r="AS707" s="293">
        <f>SUM(AE707:AR707)</f>
        <v>1</v>
      </c>
    </row>
    <row r="708" spans="1:45" outlineLevel="1">
      <c r="A708" s="521"/>
      <c r="B708" s="291" t="s">
        <v>309</v>
      </c>
      <c r="C708" s="859" t="s">
        <v>1027</v>
      </c>
      <c r="D708" s="292">
        <v>387306.63913300657</v>
      </c>
      <c r="E708" s="292">
        <v>387306.63913300657</v>
      </c>
      <c r="F708" s="292">
        <v>387306.63913300657</v>
      </c>
      <c r="G708" s="292">
        <v>387306.63913300657</v>
      </c>
      <c r="H708" s="292">
        <v>387306.63913300657</v>
      </c>
      <c r="I708" s="292">
        <v>387306.63913300657</v>
      </c>
      <c r="J708" s="292">
        <v>387306.63913300657</v>
      </c>
      <c r="K708" s="292">
        <v>387306.63913300657</v>
      </c>
      <c r="L708" s="292">
        <v>387306.63913300657</v>
      </c>
      <c r="M708" s="292">
        <v>387306.63913300657</v>
      </c>
      <c r="N708" s="292">
        <v>387306.63913300657</v>
      </c>
      <c r="O708" s="292">
        <v>387306.63913300657</v>
      </c>
      <c r="P708" s="292">
        <v>387306.63913300657</v>
      </c>
      <c r="Q708" s="292">
        <f>Q707</f>
        <v>12</v>
      </c>
      <c r="R708" s="292">
        <v>0</v>
      </c>
      <c r="S708" s="292">
        <v>0</v>
      </c>
      <c r="T708" s="292">
        <v>0</v>
      </c>
      <c r="U708" s="292">
        <v>0</v>
      </c>
      <c r="V708" s="292">
        <v>0</v>
      </c>
      <c r="W708" s="292">
        <v>0</v>
      </c>
      <c r="X708" s="292">
        <v>0</v>
      </c>
      <c r="Y708" s="292">
        <v>0</v>
      </c>
      <c r="Z708" s="292">
        <v>0</v>
      </c>
      <c r="AA708" s="292">
        <v>0</v>
      </c>
      <c r="AB708" s="292">
        <v>0</v>
      </c>
      <c r="AC708" s="292">
        <v>0</v>
      </c>
      <c r="AD708" s="292">
        <v>0</v>
      </c>
      <c r="AE708" s="861">
        <f>AE707</f>
        <v>0</v>
      </c>
      <c r="AF708" s="861">
        <f t="shared" ref="AF708:AR708" si="2001">AF707</f>
        <v>0</v>
      </c>
      <c r="AG708" s="861">
        <f t="shared" si="2001"/>
        <v>1</v>
      </c>
      <c r="AH708" s="861">
        <f t="shared" si="2001"/>
        <v>0</v>
      </c>
      <c r="AI708" s="861">
        <f t="shared" si="2001"/>
        <v>0</v>
      </c>
      <c r="AJ708" s="861">
        <f t="shared" si="2001"/>
        <v>0</v>
      </c>
      <c r="AK708" s="861">
        <f t="shared" si="2001"/>
        <v>0</v>
      </c>
      <c r="AL708" s="861">
        <f t="shared" si="2001"/>
        <v>0</v>
      </c>
      <c r="AM708" s="861">
        <f t="shared" si="2001"/>
        <v>0</v>
      </c>
      <c r="AN708" s="861">
        <f t="shared" si="2001"/>
        <v>0</v>
      </c>
      <c r="AO708" s="861">
        <f t="shared" si="2001"/>
        <v>0</v>
      </c>
      <c r="AP708" s="861">
        <f t="shared" si="2001"/>
        <v>0</v>
      </c>
      <c r="AQ708" s="861">
        <f t="shared" si="2001"/>
        <v>0</v>
      </c>
      <c r="AR708" s="861">
        <f t="shared" si="2001"/>
        <v>0</v>
      </c>
      <c r="AS708" s="303"/>
    </row>
    <row r="709" spans="1:45" outlineLevel="1">
      <c r="A709" s="521"/>
      <c r="B709" s="291"/>
      <c r="C709" s="859"/>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408"/>
      <c r="AF709" s="421"/>
      <c r="AG709" s="421"/>
      <c r="AH709" s="421"/>
      <c r="AI709" s="421"/>
      <c r="AJ709" s="421"/>
      <c r="AK709" s="421"/>
      <c r="AL709" s="421"/>
      <c r="AM709" s="421"/>
      <c r="AN709" s="421"/>
      <c r="AO709" s="421"/>
      <c r="AP709" s="421"/>
      <c r="AQ709" s="421"/>
      <c r="AR709" s="421"/>
      <c r="AS709" s="303"/>
    </row>
    <row r="710" spans="1:45" outlineLevel="1">
      <c r="A710" s="521">
        <v>31</v>
      </c>
      <c r="B710" s="424" t="s">
        <v>123</v>
      </c>
      <c r="C710" s="859" t="s">
        <v>1026</v>
      </c>
      <c r="D710" s="292">
        <v>106000</v>
      </c>
      <c r="E710" s="292"/>
      <c r="F710" s="292"/>
      <c r="G710" s="292"/>
      <c r="H710" s="292"/>
      <c r="I710" s="292"/>
      <c r="J710" s="292"/>
      <c r="K710" s="292"/>
      <c r="L710" s="292"/>
      <c r="M710" s="292"/>
      <c r="N710" s="292"/>
      <c r="O710" s="292"/>
      <c r="P710" s="292"/>
      <c r="Q710" s="292">
        <v>12</v>
      </c>
      <c r="R710" s="292"/>
      <c r="S710" s="292"/>
      <c r="T710" s="292"/>
      <c r="U710" s="292"/>
      <c r="V710" s="292"/>
      <c r="W710" s="292"/>
      <c r="X710" s="292"/>
      <c r="Y710" s="292"/>
      <c r="Z710" s="292"/>
      <c r="AA710" s="292"/>
      <c r="AB710" s="292"/>
      <c r="AC710" s="292"/>
      <c r="AD710" s="292"/>
      <c r="AE710" s="862"/>
      <c r="AF710" s="858"/>
      <c r="AG710" s="858">
        <v>1</v>
      </c>
      <c r="AH710" s="858"/>
      <c r="AI710" s="858"/>
      <c r="AJ710" s="858"/>
      <c r="AK710" s="858"/>
      <c r="AL710" s="411"/>
      <c r="AM710" s="411"/>
      <c r="AN710" s="411"/>
      <c r="AO710" s="411"/>
      <c r="AP710" s="411"/>
      <c r="AQ710" s="411"/>
      <c r="AR710" s="411"/>
      <c r="AS710" s="293">
        <f>SUM(AE710:AR710)</f>
        <v>1</v>
      </c>
    </row>
    <row r="711" spans="1:45" outlineLevel="1">
      <c r="A711" s="521"/>
      <c r="B711" s="291" t="s">
        <v>309</v>
      </c>
      <c r="C711" s="859" t="s">
        <v>1027</v>
      </c>
      <c r="D711" s="292"/>
      <c r="E711" s="292"/>
      <c r="F711" s="292"/>
      <c r="G711" s="292"/>
      <c r="H711" s="292"/>
      <c r="I711" s="292"/>
      <c r="J711" s="292"/>
      <c r="K711" s="292"/>
      <c r="L711" s="292"/>
      <c r="M711" s="292"/>
      <c r="N711" s="292"/>
      <c r="O711" s="292"/>
      <c r="P711" s="292"/>
      <c r="Q711" s="292">
        <f>Q710</f>
        <v>12</v>
      </c>
      <c r="R711" s="292"/>
      <c r="S711" s="292"/>
      <c r="T711" s="292"/>
      <c r="U711" s="292"/>
      <c r="V711" s="292"/>
      <c r="W711" s="292"/>
      <c r="X711" s="292"/>
      <c r="Y711" s="292"/>
      <c r="Z711" s="292"/>
      <c r="AA711" s="292"/>
      <c r="AB711" s="292"/>
      <c r="AC711" s="292"/>
      <c r="AD711" s="292"/>
      <c r="AE711" s="861">
        <f>AE710</f>
        <v>0</v>
      </c>
      <c r="AF711" s="861">
        <f t="shared" ref="AF711:AR711" si="2002">AF710</f>
        <v>0</v>
      </c>
      <c r="AG711" s="861">
        <f t="shared" si="2002"/>
        <v>1</v>
      </c>
      <c r="AH711" s="861">
        <f t="shared" si="2002"/>
        <v>0</v>
      </c>
      <c r="AI711" s="861">
        <f t="shared" si="2002"/>
        <v>0</v>
      </c>
      <c r="AJ711" s="861">
        <f t="shared" si="2002"/>
        <v>0</v>
      </c>
      <c r="AK711" s="861">
        <f t="shared" si="2002"/>
        <v>0</v>
      </c>
      <c r="AL711" s="861">
        <f t="shared" si="2002"/>
        <v>0</v>
      </c>
      <c r="AM711" s="861">
        <f t="shared" si="2002"/>
        <v>0</v>
      </c>
      <c r="AN711" s="861">
        <f t="shared" si="2002"/>
        <v>0</v>
      </c>
      <c r="AO711" s="861">
        <f t="shared" si="2002"/>
        <v>0</v>
      </c>
      <c r="AP711" s="861">
        <f t="shared" si="2002"/>
        <v>0</v>
      </c>
      <c r="AQ711" s="861">
        <f t="shared" si="2002"/>
        <v>0</v>
      </c>
      <c r="AR711" s="861">
        <f t="shared" si="2002"/>
        <v>0</v>
      </c>
      <c r="AS711" s="303"/>
    </row>
    <row r="712" spans="1:45" outlineLevel="1">
      <c r="A712" s="521"/>
      <c r="B712" s="424"/>
      <c r="C712" s="859"/>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863"/>
      <c r="AF712" s="864"/>
      <c r="AG712" s="864"/>
      <c r="AH712" s="864"/>
      <c r="AI712" s="864"/>
      <c r="AJ712" s="864"/>
      <c r="AK712" s="864"/>
      <c r="AL712" s="864"/>
      <c r="AM712" s="864"/>
      <c r="AN712" s="864"/>
      <c r="AO712" s="864"/>
      <c r="AP712" s="864"/>
      <c r="AQ712" s="864"/>
      <c r="AR712" s="864"/>
      <c r="AS712" s="303"/>
    </row>
    <row r="713" spans="1:45" outlineLevel="1">
      <c r="A713" s="521">
        <v>32</v>
      </c>
      <c r="B713" s="424" t="s">
        <v>124</v>
      </c>
      <c r="C713" s="859" t="s">
        <v>1026</v>
      </c>
      <c r="D713" s="292">
        <v>986768.39947512059</v>
      </c>
      <c r="E713" s="292">
        <v>743970.16948758974</v>
      </c>
      <c r="F713" s="292">
        <v>380807.21559735574</v>
      </c>
      <c r="G713" s="292">
        <v>377587.28275745135</v>
      </c>
      <c r="H713" s="292">
        <v>377587.28275745135</v>
      </c>
      <c r="I713" s="292">
        <v>262973.37864082871</v>
      </c>
      <c r="J713" s="292">
        <v>262973.37864082871</v>
      </c>
      <c r="K713" s="292">
        <v>262973.37864082871</v>
      </c>
      <c r="L713" s="292">
        <v>210433.62924404844</v>
      </c>
      <c r="M713" s="292">
        <v>179843.44501448679</v>
      </c>
      <c r="N713" s="292">
        <v>113026.1384593562</v>
      </c>
      <c r="O713" s="292">
        <v>92622.815300677001</v>
      </c>
      <c r="P713" s="292">
        <v>51669.397274451636</v>
      </c>
      <c r="Q713" s="292">
        <v>12</v>
      </c>
      <c r="R713" s="292"/>
      <c r="S713" s="292">
        <v>0</v>
      </c>
      <c r="T713" s="292">
        <v>0</v>
      </c>
      <c r="U713" s="292">
        <v>0</v>
      </c>
      <c r="V713" s="292">
        <v>0</v>
      </c>
      <c r="W713" s="292">
        <v>0</v>
      </c>
      <c r="X713" s="292">
        <v>0</v>
      </c>
      <c r="Y713" s="292">
        <v>0</v>
      </c>
      <c r="Z713" s="292">
        <v>0</v>
      </c>
      <c r="AA713" s="292">
        <v>0</v>
      </c>
      <c r="AB713" s="292">
        <v>0</v>
      </c>
      <c r="AC713" s="292">
        <v>0</v>
      </c>
      <c r="AD713" s="292">
        <v>0</v>
      </c>
      <c r="AE713" s="862"/>
      <c r="AF713" s="858"/>
      <c r="AG713" s="858"/>
      <c r="AH713" s="858">
        <v>1</v>
      </c>
      <c r="AI713" s="858"/>
      <c r="AJ713" s="858"/>
      <c r="AK713" s="858"/>
      <c r="AL713" s="411"/>
      <c r="AM713" s="411"/>
      <c r="AN713" s="411"/>
      <c r="AO713" s="411"/>
      <c r="AP713" s="411"/>
      <c r="AQ713" s="411"/>
      <c r="AR713" s="411"/>
      <c r="AS713" s="293">
        <f>SUM(AE713:AR713)</f>
        <v>1</v>
      </c>
    </row>
    <row r="714" spans="1:45" outlineLevel="1">
      <c r="A714" s="521"/>
      <c r="B714" s="291" t="s">
        <v>309</v>
      </c>
      <c r="C714" s="859" t="s">
        <v>1027</v>
      </c>
      <c r="D714" s="292"/>
      <c r="E714" s="292"/>
      <c r="F714" s="292"/>
      <c r="G714" s="292"/>
      <c r="H714" s="292"/>
      <c r="I714" s="292"/>
      <c r="J714" s="292"/>
      <c r="K714" s="292"/>
      <c r="L714" s="292"/>
      <c r="M714" s="292"/>
      <c r="N714" s="292"/>
      <c r="O714" s="292"/>
      <c r="P714" s="292"/>
      <c r="Q714" s="292">
        <f>Q713</f>
        <v>12</v>
      </c>
      <c r="R714" s="292"/>
      <c r="S714" s="292"/>
      <c r="T714" s="292"/>
      <c r="U714" s="292"/>
      <c r="V714" s="292"/>
      <c r="W714" s="292"/>
      <c r="X714" s="292"/>
      <c r="Y714" s="292"/>
      <c r="Z714" s="292"/>
      <c r="AA714" s="292"/>
      <c r="AB714" s="292"/>
      <c r="AC714" s="292"/>
      <c r="AD714" s="292"/>
      <c r="AE714" s="861">
        <f>AE713</f>
        <v>0</v>
      </c>
      <c r="AF714" s="861">
        <f t="shared" ref="AF714:AR714" si="2003">AF713</f>
        <v>0</v>
      </c>
      <c r="AG714" s="861">
        <f t="shared" si="2003"/>
        <v>0</v>
      </c>
      <c r="AH714" s="861">
        <f t="shared" si="2003"/>
        <v>1</v>
      </c>
      <c r="AI714" s="861">
        <f t="shared" si="2003"/>
        <v>0</v>
      </c>
      <c r="AJ714" s="861">
        <f t="shared" si="2003"/>
        <v>0</v>
      </c>
      <c r="AK714" s="861">
        <f t="shared" si="2003"/>
        <v>0</v>
      </c>
      <c r="AL714" s="861">
        <f t="shared" si="2003"/>
        <v>0</v>
      </c>
      <c r="AM714" s="861">
        <f t="shared" si="2003"/>
        <v>0</v>
      </c>
      <c r="AN714" s="861">
        <f t="shared" si="2003"/>
        <v>0</v>
      </c>
      <c r="AO714" s="861">
        <f t="shared" si="2003"/>
        <v>0</v>
      </c>
      <c r="AP714" s="861">
        <f t="shared" si="2003"/>
        <v>0</v>
      </c>
      <c r="AQ714" s="861">
        <f t="shared" si="2003"/>
        <v>0</v>
      </c>
      <c r="AR714" s="861">
        <f t="shared" si="2003"/>
        <v>0</v>
      </c>
      <c r="AS714" s="303"/>
    </row>
    <row r="715" spans="1:45"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75" outlineLevel="1">
      <c r="A716" s="521"/>
      <c r="B716" s="285" t="s">
        <v>498</v>
      </c>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408"/>
      <c r="AF716" s="421"/>
      <c r="AG716" s="421"/>
      <c r="AH716" s="421"/>
      <c r="AI716" s="421"/>
      <c r="AJ716" s="421"/>
      <c r="AK716" s="421"/>
      <c r="AL716" s="421"/>
      <c r="AM716" s="421"/>
      <c r="AN716" s="421"/>
      <c r="AO716" s="421"/>
      <c r="AP716" s="421"/>
      <c r="AQ716" s="421"/>
      <c r="AR716" s="421"/>
      <c r="AS716" s="303"/>
    </row>
    <row r="717" spans="1:45" outlineLevel="1">
      <c r="A717" s="521">
        <v>33</v>
      </c>
      <c r="B717" s="424" t="s">
        <v>125</v>
      </c>
      <c r="C717" s="288" t="s">
        <v>25</v>
      </c>
      <c r="D717" s="292">
        <v>782701.27916666213</v>
      </c>
      <c r="E717" s="292">
        <v>784854.41689140198</v>
      </c>
      <c r="F717" s="292">
        <v>784854.41689140198</v>
      </c>
      <c r="G717" s="292">
        <v>704469.62030520127</v>
      </c>
      <c r="H717" s="292">
        <v>647542.47714356089</v>
      </c>
      <c r="I717" s="292">
        <v>636800.78756347613</v>
      </c>
      <c r="J717" s="292">
        <v>636800.78756347613</v>
      </c>
      <c r="K717" s="292">
        <v>636580.98455813772</v>
      </c>
      <c r="L717" s="292">
        <v>633623.03184724913</v>
      </c>
      <c r="M717" s="292">
        <v>628640.26570953487</v>
      </c>
      <c r="N717" s="292">
        <v>576093.79503257864</v>
      </c>
      <c r="O717" s="292">
        <v>539179.87785346294</v>
      </c>
      <c r="P717" s="292">
        <v>505568.79375905852</v>
      </c>
      <c r="Q717" s="292">
        <v>12</v>
      </c>
      <c r="R717" s="292">
        <v>77.498616465901904</v>
      </c>
      <c r="S717" s="292">
        <v>77.711524752896139</v>
      </c>
      <c r="T717" s="292">
        <v>77.711524752896139</v>
      </c>
      <c r="U717" s="292">
        <v>66.320931398704516</v>
      </c>
      <c r="V717" s="292">
        <v>58.443324779917781</v>
      </c>
      <c r="W717" s="292">
        <v>58.443324779917781</v>
      </c>
      <c r="X717" s="292">
        <v>58.443324779917781</v>
      </c>
      <c r="Y717" s="292">
        <v>58.443324779917781</v>
      </c>
      <c r="Z717" s="292">
        <v>58.336870636420663</v>
      </c>
      <c r="AA717" s="292">
        <v>58.230416492923545</v>
      </c>
      <c r="AB717" s="292">
        <v>49.820539156651229</v>
      </c>
      <c r="AC717" s="292">
        <v>48.117272860697334</v>
      </c>
      <c r="AD717" s="292">
        <v>47.372093856217511</v>
      </c>
      <c r="AE717" s="422"/>
      <c r="AF717" s="406">
        <v>0.42854186277015532</v>
      </c>
      <c r="AG717" s="406">
        <v>0.55832228744555945</v>
      </c>
      <c r="AH717" s="406"/>
      <c r="AI717" s="406"/>
      <c r="AJ717" s="406"/>
      <c r="AK717" s="406">
        <v>1.2554779106952504E-2</v>
      </c>
      <c r="AL717" s="411"/>
      <c r="AM717" s="411"/>
      <c r="AN717" s="411"/>
      <c r="AO717" s="411"/>
      <c r="AP717" s="411"/>
      <c r="AQ717" s="411"/>
      <c r="AR717" s="411"/>
      <c r="AS717" s="293">
        <f>SUM(AE717:AR717)</f>
        <v>0.99941892932266718</v>
      </c>
    </row>
    <row r="718" spans="1:45" outlineLevel="1">
      <c r="A718" s="521"/>
      <c r="B718" s="291" t="s">
        <v>309</v>
      </c>
      <c r="C718" s="288" t="s">
        <v>163</v>
      </c>
      <c r="D718" s="292"/>
      <c r="E718" s="292"/>
      <c r="F718" s="292"/>
      <c r="G718" s="292"/>
      <c r="H718" s="292"/>
      <c r="I718" s="292"/>
      <c r="J718" s="292"/>
      <c r="K718" s="292"/>
      <c r="L718" s="292"/>
      <c r="M718" s="292"/>
      <c r="N718" s="292"/>
      <c r="O718" s="292"/>
      <c r="P718" s="292"/>
      <c r="Q718" s="292">
        <f>Q717</f>
        <v>12</v>
      </c>
      <c r="R718" s="292"/>
      <c r="S718" s="292"/>
      <c r="T718" s="292"/>
      <c r="U718" s="292"/>
      <c r="V718" s="292"/>
      <c r="W718" s="292"/>
      <c r="X718" s="292"/>
      <c r="Y718" s="292"/>
      <c r="Z718" s="292"/>
      <c r="AA718" s="292"/>
      <c r="AB718" s="292"/>
      <c r="AC718" s="292"/>
      <c r="AD718" s="292"/>
      <c r="AE718" s="407">
        <f>AE717</f>
        <v>0</v>
      </c>
      <c r="AF718" s="407">
        <f t="shared" ref="AF718" si="2004">AF717</f>
        <v>0.42854186277015532</v>
      </c>
      <c r="AG718" s="407">
        <f t="shared" ref="AG718" si="2005">AG717</f>
        <v>0.55832228744555945</v>
      </c>
      <c r="AH718" s="407">
        <f t="shared" ref="AH718" si="2006">AH717</f>
        <v>0</v>
      </c>
      <c r="AI718" s="407">
        <f t="shared" ref="AI718" si="2007">AI717</f>
        <v>0</v>
      </c>
      <c r="AJ718" s="407">
        <f t="shared" ref="AJ718" si="2008">AJ717</f>
        <v>0</v>
      </c>
      <c r="AK718" s="407">
        <f t="shared" ref="AK718" si="2009">AK717</f>
        <v>1.2554779106952504E-2</v>
      </c>
      <c r="AL718" s="407">
        <f t="shared" ref="AL718" si="2010">AL717</f>
        <v>0</v>
      </c>
      <c r="AM718" s="407">
        <f t="shared" ref="AM718" si="2011">AM717</f>
        <v>0</v>
      </c>
      <c r="AN718" s="407">
        <f t="shared" ref="AN718" si="2012">AN717</f>
        <v>0</v>
      </c>
      <c r="AO718" s="407">
        <f t="shared" ref="AO718" si="2013">AO717</f>
        <v>0</v>
      </c>
      <c r="AP718" s="407">
        <f t="shared" ref="AP718" si="2014">AP717</f>
        <v>0</v>
      </c>
      <c r="AQ718" s="407">
        <f t="shared" ref="AQ718" si="2015">AQ717</f>
        <v>0</v>
      </c>
      <c r="AR718" s="407">
        <f t="shared" ref="AR718" si="2016">AR717</f>
        <v>0</v>
      </c>
      <c r="AS718" s="303"/>
    </row>
    <row r="719" spans="1:45" outlineLevel="1">
      <c r="A719" s="521"/>
      <c r="B719" s="424"/>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408"/>
      <c r="AF719" s="421"/>
      <c r="AG719" s="421"/>
      <c r="AH719" s="421"/>
      <c r="AI719" s="421"/>
      <c r="AJ719" s="421"/>
      <c r="AK719" s="421"/>
      <c r="AL719" s="421"/>
      <c r="AM719" s="421"/>
      <c r="AN719" s="421"/>
      <c r="AO719" s="421"/>
      <c r="AP719" s="421"/>
      <c r="AQ719" s="421"/>
      <c r="AR719" s="421"/>
      <c r="AS719" s="303"/>
    </row>
    <row r="720" spans="1:45" outlineLevel="1">
      <c r="A720" s="521">
        <v>34</v>
      </c>
      <c r="B720" s="424" t="s">
        <v>1030</v>
      </c>
      <c r="C720" s="288" t="s">
        <v>25</v>
      </c>
      <c r="D720" s="292">
        <v>236486.14864590383</v>
      </c>
      <c r="E720" s="292">
        <v>236486.14864590383</v>
      </c>
      <c r="F720" s="292">
        <v>236486.14864590383</v>
      </c>
      <c r="G720" s="292">
        <v>236486.14864590383</v>
      </c>
      <c r="H720" s="292">
        <v>236486.14864590383</v>
      </c>
      <c r="I720" s="292">
        <v>236486.14864590383</v>
      </c>
      <c r="J720" s="292">
        <v>236486.14864590383</v>
      </c>
      <c r="K720" s="292">
        <v>236486.14864590383</v>
      </c>
      <c r="L720" s="292">
        <v>236486.14864590383</v>
      </c>
      <c r="M720" s="292">
        <v>236486.14864590383</v>
      </c>
      <c r="N720" s="292">
        <v>0</v>
      </c>
      <c r="O720" s="292">
        <v>0</v>
      </c>
      <c r="P720" s="292">
        <v>0</v>
      </c>
      <c r="Q720" s="292">
        <v>12</v>
      </c>
      <c r="R720" s="292"/>
      <c r="S720" s="292"/>
      <c r="T720" s="292"/>
      <c r="U720" s="292"/>
      <c r="V720" s="292"/>
      <c r="W720" s="292"/>
      <c r="X720" s="292"/>
      <c r="Y720" s="292"/>
      <c r="Z720" s="292"/>
      <c r="AA720" s="292"/>
      <c r="AB720" s="292"/>
      <c r="AC720" s="292"/>
      <c r="AD720" s="292"/>
      <c r="AE720" s="406">
        <v>1</v>
      </c>
      <c r="AF720" s="406"/>
      <c r="AG720" s="406"/>
      <c r="AH720" s="406"/>
      <c r="AI720" s="406"/>
      <c r="AJ720" s="406"/>
      <c r="AK720" s="406"/>
      <c r="AL720" s="411"/>
      <c r="AM720" s="411"/>
      <c r="AN720" s="411"/>
      <c r="AO720" s="411"/>
      <c r="AP720" s="411"/>
      <c r="AQ720" s="411"/>
      <c r="AR720" s="411"/>
      <c r="AS720" s="293">
        <f>SUM(AE720:AR720)</f>
        <v>1</v>
      </c>
    </row>
    <row r="721" spans="1:45" outlineLevel="1">
      <c r="A721" s="521"/>
      <c r="B721" s="291" t="s">
        <v>309</v>
      </c>
      <c r="C721" s="288" t="s">
        <v>163</v>
      </c>
      <c r="D721" s="292"/>
      <c r="E721" s="292"/>
      <c r="F721" s="292"/>
      <c r="G721" s="292"/>
      <c r="H721" s="292"/>
      <c r="I721" s="292"/>
      <c r="J721" s="292"/>
      <c r="K721" s="292"/>
      <c r="L721" s="292"/>
      <c r="M721" s="292"/>
      <c r="N721" s="292"/>
      <c r="O721" s="292"/>
      <c r="P721" s="292"/>
      <c r="Q721" s="292">
        <f>Q720</f>
        <v>12</v>
      </c>
      <c r="R721" s="292"/>
      <c r="S721" s="292"/>
      <c r="T721" s="292"/>
      <c r="U721" s="292"/>
      <c r="V721" s="292"/>
      <c r="W721" s="292"/>
      <c r="X721" s="292"/>
      <c r="Y721" s="292"/>
      <c r="Z721" s="292"/>
      <c r="AA721" s="292"/>
      <c r="AB721" s="292"/>
      <c r="AC721" s="292"/>
      <c r="AD721" s="292"/>
      <c r="AE721" s="407">
        <f>AE720</f>
        <v>1</v>
      </c>
      <c r="AF721" s="407">
        <f t="shared" ref="AF721" si="2017">AF720</f>
        <v>0</v>
      </c>
      <c r="AG721" s="407">
        <f t="shared" ref="AG721" si="2018">AG720</f>
        <v>0</v>
      </c>
      <c r="AH721" s="407">
        <f t="shared" ref="AH721" si="2019">AH720</f>
        <v>0</v>
      </c>
      <c r="AI721" s="407">
        <f t="shared" ref="AI721" si="2020">AI720</f>
        <v>0</v>
      </c>
      <c r="AJ721" s="407">
        <f t="shared" ref="AJ721" si="2021">AJ720</f>
        <v>0</v>
      </c>
      <c r="AK721" s="407">
        <f t="shared" ref="AK721" si="2022">AK720</f>
        <v>0</v>
      </c>
      <c r="AL721" s="407">
        <f t="shared" ref="AL721" si="2023">AL720</f>
        <v>0</v>
      </c>
      <c r="AM721" s="407">
        <f t="shared" ref="AM721" si="2024">AM720</f>
        <v>0</v>
      </c>
      <c r="AN721" s="407">
        <f t="shared" ref="AN721" si="2025">AN720</f>
        <v>0</v>
      </c>
      <c r="AO721" s="407">
        <f t="shared" ref="AO721" si="2026">AO720</f>
        <v>0</v>
      </c>
      <c r="AP721" s="407">
        <f t="shared" ref="AP721" si="2027">AP720</f>
        <v>0</v>
      </c>
      <c r="AQ721" s="407">
        <f t="shared" ref="AQ721" si="2028">AQ720</f>
        <v>0</v>
      </c>
      <c r="AR721" s="407">
        <f t="shared" ref="AR721" si="2029">AR720</f>
        <v>0</v>
      </c>
      <c r="AS721" s="303"/>
    </row>
    <row r="722" spans="1:45" outlineLevel="1">
      <c r="A722" s="521"/>
      <c r="B722" s="424"/>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outlineLevel="1">
      <c r="A723" s="521">
        <v>35</v>
      </c>
      <c r="B723" s="424" t="s">
        <v>127</v>
      </c>
      <c r="C723" s="288" t="s">
        <v>25</v>
      </c>
      <c r="D723" s="292"/>
      <c r="E723" s="292"/>
      <c r="F723" s="292"/>
      <c r="G723" s="292"/>
      <c r="H723" s="292"/>
      <c r="I723" s="292"/>
      <c r="J723" s="292"/>
      <c r="K723" s="292"/>
      <c r="L723" s="292"/>
      <c r="M723" s="292"/>
      <c r="N723" s="292"/>
      <c r="O723" s="292"/>
      <c r="P723" s="292"/>
      <c r="Q723" s="292">
        <v>0</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outlineLevel="1">
      <c r="A724" s="521"/>
      <c r="B724" s="291" t="s">
        <v>309</v>
      </c>
      <c r="C724" s="288" t="s">
        <v>163</v>
      </c>
      <c r="D724" s="292"/>
      <c r="E724" s="292"/>
      <c r="F724" s="292"/>
      <c r="G724" s="292"/>
      <c r="H724" s="292"/>
      <c r="I724" s="292"/>
      <c r="J724" s="292"/>
      <c r="K724" s="292"/>
      <c r="L724" s="292"/>
      <c r="M724" s="292"/>
      <c r="N724" s="292"/>
      <c r="O724" s="292"/>
      <c r="P724" s="292"/>
      <c r="Q724" s="292">
        <f>Q723</f>
        <v>0</v>
      </c>
      <c r="R724" s="292"/>
      <c r="S724" s="292"/>
      <c r="T724" s="292"/>
      <c r="U724" s="292"/>
      <c r="V724" s="292"/>
      <c r="W724" s="292"/>
      <c r="X724" s="292"/>
      <c r="Y724" s="292"/>
      <c r="Z724" s="292"/>
      <c r="AA724" s="292"/>
      <c r="AB724" s="292"/>
      <c r="AC724" s="292"/>
      <c r="AD724" s="292"/>
      <c r="AE724" s="407">
        <f>AE723</f>
        <v>0</v>
      </c>
      <c r="AF724" s="407">
        <f t="shared" ref="AF724" si="2030">AF723</f>
        <v>0</v>
      </c>
      <c r="AG724" s="407">
        <f t="shared" ref="AG724" si="2031">AG723</f>
        <v>0</v>
      </c>
      <c r="AH724" s="407">
        <f t="shared" ref="AH724" si="2032">AH723</f>
        <v>0</v>
      </c>
      <c r="AI724" s="407">
        <f t="shared" ref="AI724" si="2033">AI723</f>
        <v>0</v>
      </c>
      <c r="AJ724" s="407">
        <f t="shared" ref="AJ724" si="2034">AJ723</f>
        <v>0</v>
      </c>
      <c r="AK724" s="407">
        <f t="shared" ref="AK724" si="2035">AK723</f>
        <v>0</v>
      </c>
      <c r="AL724" s="407">
        <f t="shared" ref="AL724" si="2036">AL723</f>
        <v>0</v>
      </c>
      <c r="AM724" s="407">
        <f t="shared" ref="AM724" si="2037">AM723</f>
        <v>0</v>
      </c>
      <c r="AN724" s="407">
        <f t="shared" ref="AN724" si="2038">AN723</f>
        <v>0</v>
      </c>
      <c r="AO724" s="407">
        <f t="shared" ref="AO724" si="2039">AO723</f>
        <v>0</v>
      </c>
      <c r="AP724" s="407">
        <f t="shared" ref="AP724" si="2040">AP723</f>
        <v>0</v>
      </c>
      <c r="AQ724" s="407">
        <f t="shared" ref="AQ724" si="2041">AQ723</f>
        <v>0</v>
      </c>
      <c r="AR724" s="407">
        <f t="shared" ref="AR724" si="2042">AR723</f>
        <v>0</v>
      </c>
      <c r="AS724" s="303"/>
    </row>
    <row r="725" spans="1:45" outlineLevel="1">
      <c r="A725" s="521"/>
      <c r="B725" s="427"/>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15.75" outlineLevel="1">
      <c r="A726" s="521"/>
      <c r="B726" s="285" t="s">
        <v>499</v>
      </c>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408"/>
      <c r="AF726" s="421"/>
      <c r="AG726" s="421"/>
      <c r="AH726" s="421"/>
      <c r="AI726" s="421"/>
      <c r="AJ726" s="421"/>
      <c r="AK726" s="421"/>
      <c r="AL726" s="421"/>
      <c r="AM726" s="421"/>
      <c r="AN726" s="421"/>
      <c r="AO726" s="421"/>
      <c r="AP726" s="421"/>
      <c r="AQ726" s="421"/>
      <c r="AR726" s="421"/>
      <c r="AS726" s="303"/>
    </row>
    <row r="727" spans="1:45" ht="45" outlineLevel="1">
      <c r="A727" s="521">
        <v>36</v>
      </c>
      <c r="B727" s="424" t="s">
        <v>128</v>
      </c>
      <c r="C727" s="288" t="s">
        <v>25</v>
      </c>
      <c r="D727" s="292"/>
      <c r="E727" s="292"/>
      <c r="F727" s="292"/>
      <c r="G727" s="292"/>
      <c r="H727" s="292"/>
      <c r="I727" s="292"/>
      <c r="J727" s="292"/>
      <c r="K727" s="292"/>
      <c r="L727" s="292"/>
      <c r="M727" s="292"/>
      <c r="N727" s="292"/>
      <c r="O727" s="292"/>
      <c r="P727" s="292"/>
      <c r="Q727" s="292">
        <v>12</v>
      </c>
      <c r="R727" s="292"/>
      <c r="S727" s="292"/>
      <c r="T727" s="292"/>
      <c r="U727" s="292"/>
      <c r="V727" s="292"/>
      <c r="W727" s="292"/>
      <c r="X727" s="292"/>
      <c r="Y727" s="292"/>
      <c r="Z727" s="292"/>
      <c r="AA727" s="292"/>
      <c r="AB727" s="292"/>
      <c r="AC727" s="292"/>
      <c r="AD727" s="292"/>
      <c r="AE727" s="422"/>
      <c r="AF727" s="406"/>
      <c r="AG727" s="406"/>
      <c r="AH727" s="406"/>
      <c r="AI727" s="406"/>
      <c r="AJ727" s="406"/>
      <c r="AK727" s="406"/>
      <c r="AL727" s="411"/>
      <c r="AM727" s="411"/>
      <c r="AN727" s="411"/>
      <c r="AO727" s="411"/>
      <c r="AP727" s="411"/>
      <c r="AQ727" s="411"/>
      <c r="AR727" s="411"/>
      <c r="AS727" s="293">
        <f>SUM(AE727:AR727)</f>
        <v>0</v>
      </c>
    </row>
    <row r="728" spans="1:45" outlineLevel="1">
      <c r="A728" s="521"/>
      <c r="B728" s="291" t="s">
        <v>309</v>
      </c>
      <c r="C728" s="288" t="s">
        <v>163</v>
      </c>
      <c r="D728" s="292"/>
      <c r="E728" s="292"/>
      <c r="F728" s="292"/>
      <c r="G728" s="292"/>
      <c r="H728" s="292"/>
      <c r="I728" s="292"/>
      <c r="J728" s="292"/>
      <c r="K728" s="292"/>
      <c r="L728" s="292"/>
      <c r="M728" s="292"/>
      <c r="N728" s="292"/>
      <c r="O728" s="292"/>
      <c r="P728" s="292"/>
      <c r="Q728" s="292">
        <f>Q727</f>
        <v>12</v>
      </c>
      <c r="R728" s="292"/>
      <c r="S728" s="292"/>
      <c r="T728" s="292"/>
      <c r="U728" s="292"/>
      <c r="V728" s="292"/>
      <c r="W728" s="292"/>
      <c r="X728" s="292"/>
      <c r="Y728" s="292"/>
      <c r="Z728" s="292"/>
      <c r="AA728" s="292"/>
      <c r="AB728" s="292"/>
      <c r="AC728" s="292"/>
      <c r="AD728" s="292"/>
      <c r="AE728" s="407">
        <f>AE727</f>
        <v>0</v>
      </c>
      <c r="AF728" s="407">
        <f t="shared" ref="AF728" si="2043">AF727</f>
        <v>0</v>
      </c>
      <c r="AG728" s="407">
        <f t="shared" ref="AG728" si="2044">AG727</f>
        <v>0</v>
      </c>
      <c r="AH728" s="407">
        <f t="shared" ref="AH728" si="2045">AH727</f>
        <v>0</v>
      </c>
      <c r="AI728" s="407">
        <f t="shared" ref="AI728" si="2046">AI727</f>
        <v>0</v>
      </c>
      <c r="AJ728" s="407">
        <f t="shared" ref="AJ728" si="2047">AJ727</f>
        <v>0</v>
      </c>
      <c r="AK728" s="407">
        <f t="shared" ref="AK728" si="2048">AK727</f>
        <v>0</v>
      </c>
      <c r="AL728" s="407">
        <f t="shared" ref="AL728" si="2049">AL727</f>
        <v>0</v>
      </c>
      <c r="AM728" s="407">
        <f t="shared" ref="AM728" si="2050">AM727</f>
        <v>0</v>
      </c>
      <c r="AN728" s="407">
        <f t="shared" ref="AN728" si="2051">AN727</f>
        <v>0</v>
      </c>
      <c r="AO728" s="407">
        <f t="shared" ref="AO728" si="2052">AO727</f>
        <v>0</v>
      </c>
      <c r="AP728" s="407">
        <f t="shared" ref="AP728" si="2053">AP727</f>
        <v>0</v>
      </c>
      <c r="AQ728" s="407">
        <f t="shared" ref="AQ728" si="2054">AQ727</f>
        <v>0</v>
      </c>
      <c r="AR728" s="407">
        <f t="shared" ref="AR728" si="2055">AR727</f>
        <v>0</v>
      </c>
      <c r="AS728" s="303"/>
    </row>
    <row r="729" spans="1:45" outlineLevel="1">
      <c r="A729" s="521"/>
      <c r="B729" s="424"/>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408"/>
      <c r="AF729" s="421"/>
      <c r="AG729" s="421"/>
      <c r="AH729" s="421"/>
      <c r="AI729" s="421"/>
      <c r="AJ729" s="421"/>
      <c r="AK729" s="421"/>
      <c r="AL729" s="421"/>
      <c r="AM729" s="421"/>
      <c r="AN729" s="421"/>
      <c r="AO729" s="421"/>
      <c r="AP729" s="421"/>
      <c r="AQ729" s="421"/>
      <c r="AR729" s="421"/>
      <c r="AS729" s="303"/>
    </row>
    <row r="730" spans="1:45" outlineLevel="1">
      <c r="A730" s="521">
        <v>37</v>
      </c>
      <c r="B730" s="424" t="s">
        <v>129</v>
      </c>
      <c r="C730" s="288" t="s">
        <v>25</v>
      </c>
      <c r="D730" s="292"/>
      <c r="E730" s="292"/>
      <c r="F730" s="292"/>
      <c r="G730" s="292"/>
      <c r="H730" s="292"/>
      <c r="I730" s="292"/>
      <c r="J730" s="292"/>
      <c r="K730" s="292"/>
      <c r="L730" s="292"/>
      <c r="M730" s="292"/>
      <c r="N730" s="292"/>
      <c r="O730" s="292"/>
      <c r="P730" s="292"/>
      <c r="Q730" s="292">
        <v>12</v>
      </c>
      <c r="R730" s="292"/>
      <c r="S730" s="292"/>
      <c r="T730" s="292"/>
      <c r="U730" s="292"/>
      <c r="V730" s="292"/>
      <c r="W730" s="292"/>
      <c r="X730" s="292"/>
      <c r="Y730" s="292"/>
      <c r="Z730" s="292"/>
      <c r="AA730" s="292"/>
      <c r="AB730" s="292"/>
      <c r="AC730" s="292"/>
      <c r="AD730" s="292"/>
      <c r="AE730" s="422"/>
      <c r="AF730" s="406"/>
      <c r="AG730" s="406"/>
      <c r="AH730" s="406"/>
      <c r="AI730" s="406"/>
      <c r="AJ730" s="406"/>
      <c r="AK730" s="406"/>
      <c r="AL730" s="411"/>
      <c r="AM730" s="411"/>
      <c r="AN730" s="411"/>
      <c r="AO730" s="411"/>
      <c r="AP730" s="411"/>
      <c r="AQ730" s="411"/>
      <c r="AR730" s="411"/>
      <c r="AS730" s="293">
        <f>SUM(AE730:AR730)</f>
        <v>0</v>
      </c>
    </row>
    <row r="731" spans="1:45" outlineLevel="1">
      <c r="A731" s="521"/>
      <c r="B731" s="291" t="s">
        <v>309</v>
      </c>
      <c r="C731" s="288" t="s">
        <v>163</v>
      </c>
      <c r="D731" s="292"/>
      <c r="E731" s="292"/>
      <c r="F731" s="292"/>
      <c r="G731" s="292"/>
      <c r="H731" s="292"/>
      <c r="I731" s="292"/>
      <c r="J731" s="292"/>
      <c r="K731" s="292"/>
      <c r="L731" s="292"/>
      <c r="M731" s="292"/>
      <c r="N731" s="292"/>
      <c r="O731" s="292"/>
      <c r="P731" s="292"/>
      <c r="Q731" s="292">
        <f>Q730</f>
        <v>12</v>
      </c>
      <c r="R731" s="292"/>
      <c r="S731" s="292"/>
      <c r="T731" s="292"/>
      <c r="U731" s="292"/>
      <c r="V731" s="292"/>
      <c r="W731" s="292"/>
      <c r="X731" s="292"/>
      <c r="Y731" s="292"/>
      <c r="Z731" s="292"/>
      <c r="AA731" s="292"/>
      <c r="AB731" s="292"/>
      <c r="AC731" s="292"/>
      <c r="AD731" s="292"/>
      <c r="AE731" s="407">
        <f>AE730</f>
        <v>0</v>
      </c>
      <c r="AF731" s="407">
        <f t="shared" ref="AF731" si="2056">AF730</f>
        <v>0</v>
      </c>
      <c r="AG731" s="407">
        <f t="shared" ref="AG731" si="2057">AG730</f>
        <v>0</v>
      </c>
      <c r="AH731" s="407">
        <f t="shared" ref="AH731" si="2058">AH730</f>
        <v>0</v>
      </c>
      <c r="AI731" s="407">
        <f t="shared" ref="AI731" si="2059">AI730</f>
        <v>0</v>
      </c>
      <c r="AJ731" s="407">
        <f t="shared" ref="AJ731" si="2060">AJ730</f>
        <v>0</v>
      </c>
      <c r="AK731" s="407">
        <f t="shared" ref="AK731" si="2061">AK730</f>
        <v>0</v>
      </c>
      <c r="AL731" s="407">
        <f t="shared" ref="AL731" si="2062">AL730</f>
        <v>0</v>
      </c>
      <c r="AM731" s="407">
        <f t="shared" ref="AM731" si="2063">AM730</f>
        <v>0</v>
      </c>
      <c r="AN731" s="407">
        <f t="shared" ref="AN731" si="2064">AN730</f>
        <v>0</v>
      </c>
      <c r="AO731" s="407">
        <f t="shared" ref="AO731" si="2065">AO730</f>
        <v>0</v>
      </c>
      <c r="AP731" s="407">
        <f t="shared" ref="AP731" si="2066">AP730</f>
        <v>0</v>
      </c>
      <c r="AQ731" s="407">
        <f t="shared" ref="AQ731" si="2067">AQ730</f>
        <v>0</v>
      </c>
      <c r="AR731" s="407">
        <f t="shared" ref="AR731" si="2068">AR730</f>
        <v>0</v>
      </c>
      <c r="AS731" s="303"/>
    </row>
    <row r="732" spans="1:45" outlineLevel="1">
      <c r="A732" s="521"/>
      <c r="B732" s="424"/>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408"/>
      <c r="AF732" s="421"/>
      <c r="AG732" s="421"/>
      <c r="AH732" s="421"/>
      <c r="AI732" s="421"/>
      <c r="AJ732" s="421"/>
      <c r="AK732" s="421"/>
      <c r="AL732" s="421"/>
      <c r="AM732" s="421"/>
      <c r="AN732" s="421"/>
      <c r="AO732" s="421"/>
      <c r="AP732" s="421"/>
      <c r="AQ732" s="421"/>
      <c r="AR732" s="421"/>
      <c r="AS732" s="303"/>
    </row>
    <row r="733" spans="1:45" outlineLevel="1">
      <c r="A733" s="521">
        <v>38</v>
      </c>
      <c r="B733" s="424" t="s">
        <v>130</v>
      </c>
      <c r="C733" s="288" t="s">
        <v>25</v>
      </c>
      <c r="D733" s="292"/>
      <c r="E733" s="292"/>
      <c r="F733" s="292"/>
      <c r="G733" s="292"/>
      <c r="H733" s="292"/>
      <c r="I733" s="292"/>
      <c r="J733" s="292"/>
      <c r="K733" s="292"/>
      <c r="L733" s="292"/>
      <c r="M733" s="292"/>
      <c r="N733" s="292"/>
      <c r="O733" s="292"/>
      <c r="P733" s="292"/>
      <c r="Q733" s="292">
        <v>12</v>
      </c>
      <c r="R733" s="292"/>
      <c r="S733" s="292"/>
      <c r="T733" s="292"/>
      <c r="U733" s="292"/>
      <c r="V733" s="292"/>
      <c r="W733" s="292"/>
      <c r="X733" s="292"/>
      <c r="Y733" s="292"/>
      <c r="Z733" s="292"/>
      <c r="AA733" s="292"/>
      <c r="AB733" s="292"/>
      <c r="AC733" s="292"/>
      <c r="AD733" s="292"/>
      <c r="AE733" s="422"/>
      <c r="AF733" s="406"/>
      <c r="AG733" s="406"/>
      <c r="AH733" s="406"/>
      <c r="AI733" s="406"/>
      <c r="AJ733" s="406"/>
      <c r="AK733" s="406"/>
      <c r="AL733" s="411"/>
      <c r="AM733" s="411"/>
      <c r="AN733" s="411"/>
      <c r="AO733" s="411"/>
      <c r="AP733" s="411"/>
      <c r="AQ733" s="411"/>
      <c r="AR733" s="411"/>
      <c r="AS733" s="293">
        <f>SUM(AE733:AR733)</f>
        <v>0</v>
      </c>
    </row>
    <row r="734" spans="1:45" outlineLevel="1">
      <c r="A734" s="521"/>
      <c r="B734" s="291" t="s">
        <v>309</v>
      </c>
      <c r="C734" s="288" t="s">
        <v>163</v>
      </c>
      <c r="D734" s="292"/>
      <c r="E734" s="292"/>
      <c r="F734" s="292"/>
      <c r="G734" s="292"/>
      <c r="H734" s="292"/>
      <c r="I734" s="292"/>
      <c r="J734" s="292"/>
      <c r="K734" s="292"/>
      <c r="L734" s="292"/>
      <c r="M734" s="292"/>
      <c r="N734" s="292"/>
      <c r="O734" s="292"/>
      <c r="P734" s="292"/>
      <c r="Q734" s="292">
        <f>Q733</f>
        <v>12</v>
      </c>
      <c r="R734" s="292"/>
      <c r="S734" s="292"/>
      <c r="T734" s="292"/>
      <c r="U734" s="292"/>
      <c r="V734" s="292"/>
      <c r="W734" s="292"/>
      <c r="X734" s="292"/>
      <c r="Y734" s="292"/>
      <c r="Z734" s="292"/>
      <c r="AA734" s="292"/>
      <c r="AB734" s="292"/>
      <c r="AC734" s="292"/>
      <c r="AD734" s="292"/>
      <c r="AE734" s="407">
        <f>AE733</f>
        <v>0</v>
      </c>
      <c r="AF734" s="407">
        <f t="shared" ref="AF734" si="2069">AF733</f>
        <v>0</v>
      </c>
      <c r="AG734" s="407">
        <f t="shared" ref="AG734" si="2070">AG733</f>
        <v>0</v>
      </c>
      <c r="AH734" s="407">
        <f t="shared" ref="AH734" si="2071">AH733</f>
        <v>0</v>
      </c>
      <c r="AI734" s="407">
        <f t="shared" ref="AI734" si="2072">AI733</f>
        <v>0</v>
      </c>
      <c r="AJ734" s="407">
        <f t="shared" ref="AJ734" si="2073">AJ733</f>
        <v>0</v>
      </c>
      <c r="AK734" s="407">
        <f t="shared" ref="AK734" si="2074">AK733</f>
        <v>0</v>
      </c>
      <c r="AL734" s="407">
        <f t="shared" ref="AL734" si="2075">AL733</f>
        <v>0</v>
      </c>
      <c r="AM734" s="407">
        <f t="shared" ref="AM734" si="2076">AM733</f>
        <v>0</v>
      </c>
      <c r="AN734" s="407">
        <f t="shared" ref="AN734" si="2077">AN733</f>
        <v>0</v>
      </c>
      <c r="AO734" s="407">
        <f t="shared" ref="AO734" si="2078">AO733</f>
        <v>0</v>
      </c>
      <c r="AP734" s="407">
        <f t="shared" ref="AP734" si="2079">AP733</f>
        <v>0</v>
      </c>
      <c r="AQ734" s="407">
        <f t="shared" ref="AQ734" si="2080">AQ733</f>
        <v>0</v>
      </c>
      <c r="AR734" s="407">
        <f t="shared" ref="AR734" si="2081">AR733</f>
        <v>0</v>
      </c>
      <c r="AS734" s="303"/>
    </row>
    <row r="735" spans="1:45" outlineLevel="1">
      <c r="A735" s="521"/>
      <c r="B735" s="424"/>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408"/>
      <c r="AF735" s="421"/>
      <c r="AG735" s="421"/>
      <c r="AH735" s="421"/>
      <c r="AI735" s="421"/>
      <c r="AJ735" s="421"/>
      <c r="AK735" s="421"/>
      <c r="AL735" s="421"/>
      <c r="AM735" s="421"/>
      <c r="AN735" s="421"/>
      <c r="AO735" s="421"/>
      <c r="AP735" s="421"/>
      <c r="AQ735" s="421"/>
      <c r="AR735" s="421"/>
      <c r="AS735" s="303"/>
    </row>
    <row r="736" spans="1:45" ht="30" outlineLevel="1">
      <c r="A736" s="521">
        <v>39</v>
      </c>
      <c r="B736" s="424" t="s">
        <v>131</v>
      </c>
      <c r="C736" s="288" t="s">
        <v>25</v>
      </c>
      <c r="D736" s="292"/>
      <c r="E736" s="292"/>
      <c r="F736" s="292"/>
      <c r="G736" s="292"/>
      <c r="H736" s="292"/>
      <c r="I736" s="292"/>
      <c r="J736" s="292"/>
      <c r="K736" s="292"/>
      <c r="L736" s="292"/>
      <c r="M736" s="292"/>
      <c r="N736" s="292"/>
      <c r="O736" s="292"/>
      <c r="P736" s="292"/>
      <c r="Q736" s="292">
        <v>12</v>
      </c>
      <c r="R736" s="292"/>
      <c r="S736" s="292"/>
      <c r="T736" s="292"/>
      <c r="U736" s="292"/>
      <c r="V736" s="292"/>
      <c r="W736" s="292"/>
      <c r="X736" s="292"/>
      <c r="Y736" s="292"/>
      <c r="Z736" s="292"/>
      <c r="AA736" s="292"/>
      <c r="AB736" s="292"/>
      <c r="AC736" s="292"/>
      <c r="AD736" s="292"/>
      <c r="AE736" s="422"/>
      <c r="AF736" s="406"/>
      <c r="AG736" s="406"/>
      <c r="AH736" s="406"/>
      <c r="AI736" s="406"/>
      <c r="AJ736" s="406"/>
      <c r="AK736" s="406"/>
      <c r="AL736" s="411"/>
      <c r="AM736" s="411"/>
      <c r="AN736" s="411"/>
      <c r="AO736" s="411"/>
      <c r="AP736" s="411"/>
      <c r="AQ736" s="411"/>
      <c r="AR736" s="411"/>
      <c r="AS736" s="293">
        <f>SUM(AE736:AR736)</f>
        <v>0</v>
      </c>
    </row>
    <row r="737" spans="1:45" outlineLevel="1">
      <c r="A737" s="521"/>
      <c r="B737" s="291" t="s">
        <v>309</v>
      </c>
      <c r="C737" s="288" t="s">
        <v>163</v>
      </c>
      <c r="D737" s="292"/>
      <c r="E737" s="292"/>
      <c r="F737" s="292"/>
      <c r="G737" s="292"/>
      <c r="H737" s="292"/>
      <c r="I737" s="292"/>
      <c r="J737" s="292"/>
      <c r="K737" s="292"/>
      <c r="L737" s="292"/>
      <c r="M737" s="292"/>
      <c r="N737" s="292"/>
      <c r="O737" s="292"/>
      <c r="P737" s="292"/>
      <c r="Q737" s="292">
        <f>Q736</f>
        <v>12</v>
      </c>
      <c r="R737" s="292"/>
      <c r="S737" s="292"/>
      <c r="T737" s="292"/>
      <c r="U737" s="292"/>
      <c r="V737" s="292"/>
      <c r="W737" s="292"/>
      <c r="X737" s="292"/>
      <c r="Y737" s="292"/>
      <c r="Z737" s="292"/>
      <c r="AA737" s="292"/>
      <c r="AB737" s="292"/>
      <c r="AC737" s="292"/>
      <c r="AD737" s="292"/>
      <c r="AE737" s="407">
        <f>AE736</f>
        <v>0</v>
      </c>
      <c r="AF737" s="407">
        <f t="shared" ref="AF737" si="2082">AF736</f>
        <v>0</v>
      </c>
      <c r="AG737" s="407">
        <f t="shared" ref="AG737" si="2083">AG736</f>
        <v>0</v>
      </c>
      <c r="AH737" s="407">
        <f t="shared" ref="AH737" si="2084">AH736</f>
        <v>0</v>
      </c>
      <c r="AI737" s="407">
        <f t="shared" ref="AI737" si="2085">AI736</f>
        <v>0</v>
      </c>
      <c r="AJ737" s="407">
        <f t="shared" ref="AJ737" si="2086">AJ736</f>
        <v>0</v>
      </c>
      <c r="AK737" s="407">
        <f t="shared" ref="AK737" si="2087">AK736</f>
        <v>0</v>
      </c>
      <c r="AL737" s="407">
        <f t="shared" ref="AL737" si="2088">AL736</f>
        <v>0</v>
      </c>
      <c r="AM737" s="407">
        <f t="shared" ref="AM737" si="2089">AM736</f>
        <v>0</v>
      </c>
      <c r="AN737" s="407">
        <f t="shared" ref="AN737" si="2090">AN736</f>
        <v>0</v>
      </c>
      <c r="AO737" s="407">
        <f t="shared" ref="AO737" si="2091">AO736</f>
        <v>0</v>
      </c>
      <c r="AP737" s="407">
        <f t="shared" ref="AP737" si="2092">AP736</f>
        <v>0</v>
      </c>
      <c r="AQ737" s="407">
        <f t="shared" ref="AQ737" si="2093">AQ736</f>
        <v>0</v>
      </c>
      <c r="AR737" s="407">
        <f t="shared" ref="AR737" si="2094">AR736</f>
        <v>0</v>
      </c>
      <c r="AS737" s="303"/>
    </row>
    <row r="738" spans="1:45" outlineLevel="1">
      <c r="A738" s="521"/>
      <c r="B738" s="424"/>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408"/>
      <c r="AF738" s="421"/>
      <c r="AG738" s="421"/>
      <c r="AH738" s="421"/>
      <c r="AI738" s="421"/>
      <c r="AJ738" s="421"/>
      <c r="AK738" s="421"/>
      <c r="AL738" s="421"/>
      <c r="AM738" s="421"/>
      <c r="AN738" s="421"/>
      <c r="AO738" s="421"/>
      <c r="AP738" s="421"/>
      <c r="AQ738" s="421"/>
      <c r="AR738" s="421"/>
      <c r="AS738" s="303"/>
    </row>
    <row r="739" spans="1:45" ht="30" outlineLevel="1">
      <c r="A739" s="521">
        <v>40</v>
      </c>
      <c r="B739" s="424" t="s">
        <v>132</v>
      </c>
      <c r="C739" s="288" t="s">
        <v>25</v>
      </c>
      <c r="D739" s="292"/>
      <c r="E739" s="292"/>
      <c r="F739" s="292"/>
      <c r="G739" s="292"/>
      <c r="H739" s="292"/>
      <c r="I739" s="292"/>
      <c r="J739" s="292"/>
      <c r="K739" s="292"/>
      <c r="L739" s="292"/>
      <c r="M739" s="292"/>
      <c r="N739" s="292"/>
      <c r="O739" s="292"/>
      <c r="P739" s="292"/>
      <c r="Q739" s="292">
        <v>12</v>
      </c>
      <c r="R739" s="292"/>
      <c r="S739" s="292"/>
      <c r="T739" s="292"/>
      <c r="U739" s="292"/>
      <c r="V739" s="292"/>
      <c r="W739" s="292"/>
      <c r="X739" s="292"/>
      <c r="Y739" s="292"/>
      <c r="Z739" s="292"/>
      <c r="AA739" s="292"/>
      <c r="AB739" s="292"/>
      <c r="AC739" s="292"/>
      <c r="AD739" s="292"/>
      <c r="AE739" s="422"/>
      <c r="AF739" s="406"/>
      <c r="AG739" s="406"/>
      <c r="AH739" s="406"/>
      <c r="AI739" s="406"/>
      <c r="AJ739" s="406"/>
      <c r="AK739" s="406"/>
      <c r="AL739" s="411"/>
      <c r="AM739" s="411"/>
      <c r="AN739" s="411"/>
      <c r="AO739" s="411"/>
      <c r="AP739" s="411"/>
      <c r="AQ739" s="411"/>
      <c r="AR739" s="411"/>
      <c r="AS739" s="293">
        <f>SUM(AE739:AR739)</f>
        <v>0</v>
      </c>
    </row>
    <row r="740" spans="1:45" outlineLevel="1">
      <c r="A740" s="521"/>
      <c r="B740" s="291" t="s">
        <v>309</v>
      </c>
      <c r="C740" s="288" t="s">
        <v>163</v>
      </c>
      <c r="D740" s="292"/>
      <c r="E740" s="292"/>
      <c r="F740" s="292"/>
      <c r="G740" s="292"/>
      <c r="H740" s="292"/>
      <c r="I740" s="292"/>
      <c r="J740" s="292"/>
      <c r="K740" s="292"/>
      <c r="L740" s="292"/>
      <c r="M740" s="292"/>
      <c r="N740" s="292"/>
      <c r="O740" s="292"/>
      <c r="P740" s="292"/>
      <c r="Q740" s="292">
        <f>Q739</f>
        <v>12</v>
      </c>
      <c r="R740" s="292"/>
      <c r="S740" s="292"/>
      <c r="T740" s="292"/>
      <c r="U740" s="292"/>
      <c r="V740" s="292"/>
      <c r="W740" s="292"/>
      <c r="X740" s="292"/>
      <c r="Y740" s="292"/>
      <c r="Z740" s="292"/>
      <c r="AA740" s="292"/>
      <c r="AB740" s="292"/>
      <c r="AC740" s="292"/>
      <c r="AD740" s="292"/>
      <c r="AE740" s="407">
        <f>AE739</f>
        <v>0</v>
      </c>
      <c r="AF740" s="407">
        <f t="shared" ref="AF740" si="2095">AF739</f>
        <v>0</v>
      </c>
      <c r="AG740" s="407">
        <f t="shared" ref="AG740" si="2096">AG739</f>
        <v>0</v>
      </c>
      <c r="AH740" s="407">
        <f t="shared" ref="AH740" si="2097">AH739</f>
        <v>0</v>
      </c>
      <c r="AI740" s="407">
        <f t="shared" ref="AI740" si="2098">AI739</f>
        <v>0</v>
      </c>
      <c r="AJ740" s="407">
        <f t="shared" ref="AJ740" si="2099">AJ739</f>
        <v>0</v>
      </c>
      <c r="AK740" s="407">
        <f t="shared" ref="AK740" si="2100">AK739</f>
        <v>0</v>
      </c>
      <c r="AL740" s="407">
        <f t="shared" ref="AL740" si="2101">AL739</f>
        <v>0</v>
      </c>
      <c r="AM740" s="407">
        <f t="shared" ref="AM740" si="2102">AM739</f>
        <v>0</v>
      </c>
      <c r="AN740" s="407">
        <f t="shared" ref="AN740" si="2103">AN739</f>
        <v>0</v>
      </c>
      <c r="AO740" s="407">
        <f t="shared" ref="AO740" si="2104">AO739</f>
        <v>0</v>
      </c>
      <c r="AP740" s="407">
        <f t="shared" ref="AP740" si="2105">AP739</f>
        <v>0</v>
      </c>
      <c r="AQ740" s="407">
        <f t="shared" ref="AQ740" si="2106">AQ739</f>
        <v>0</v>
      </c>
      <c r="AR740" s="407">
        <f t="shared" ref="AR740" si="2107">AR739</f>
        <v>0</v>
      </c>
      <c r="AS740" s="303"/>
    </row>
    <row r="741" spans="1:45" outlineLevel="1">
      <c r="A741" s="521"/>
      <c r="B741" s="424"/>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408"/>
      <c r="AF741" s="421"/>
      <c r="AG741" s="421"/>
      <c r="AH741" s="421"/>
      <c r="AI741" s="421"/>
      <c r="AJ741" s="421"/>
      <c r="AK741" s="421"/>
      <c r="AL741" s="421"/>
      <c r="AM741" s="421"/>
      <c r="AN741" s="421"/>
      <c r="AO741" s="421"/>
      <c r="AP741" s="421"/>
      <c r="AQ741" s="421"/>
      <c r="AR741" s="421"/>
      <c r="AS741" s="303"/>
    </row>
    <row r="742" spans="1:45" ht="30" outlineLevel="1">
      <c r="A742" s="521">
        <v>41</v>
      </c>
      <c r="B742" s="424" t="s">
        <v>133</v>
      </c>
      <c r="C742" s="288" t="s">
        <v>25</v>
      </c>
      <c r="D742" s="292"/>
      <c r="E742" s="292"/>
      <c r="F742" s="292"/>
      <c r="G742" s="292"/>
      <c r="H742" s="292"/>
      <c r="I742" s="292"/>
      <c r="J742" s="292"/>
      <c r="K742" s="292"/>
      <c r="L742" s="292"/>
      <c r="M742" s="292"/>
      <c r="N742" s="292"/>
      <c r="O742" s="292"/>
      <c r="P742" s="292"/>
      <c r="Q742" s="292">
        <v>12</v>
      </c>
      <c r="R742" s="292"/>
      <c r="S742" s="292"/>
      <c r="T742" s="292"/>
      <c r="U742" s="292"/>
      <c r="V742" s="292"/>
      <c r="W742" s="292"/>
      <c r="X742" s="292"/>
      <c r="Y742" s="292"/>
      <c r="Z742" s="292"/>
      <c r="AA742" s="292"/>
      <c r="AB742" s="292"/>
      <c r="AC742" s="292"/>
      <c r="AD742" s="292"/>
      <c r="AE742" s="422"/>
      <c r="AF742" s="406"/>
      <c r="AG742" s="406"/>
      <c r="AH742" s="406"/>
      <c r="AI742" s="406"/>
      <c r="AJ742" s="406"/>
      <c r="AK742" s="406"/>
      <c r="AL742" s="411"/>
      <c r="AM742" s="411"/>
      <c r="AN742" s="411"/>
      <c r="AO742" s="411"/>
      <c r="AP742" s="411"/>
      <c r="AQ742" s="411"/>
      <c r="AR742" s="411"/>
      <c r="AS742" s="293">
        <f>SUM(AE742:AR742)</f>
        <v>0</v>
      </c>
    </row>
    <row r="743" spans="1:45" outlineLevel="1">
      <c r="A743" s="521"/>
      <c r="B743" s="291" t="s">
        <v>309</v>
      </c>
      <c r="C743" s="288" t="s">
        <v>163</v>
      </c>
      <c r="D743" s="292"/>
      <c r="E743" s="292"/>
      <c r="F743" s="292"/>
      <c r="G743" s="292"/>
      <c r="H743" s="292"/>
      <c r="I743" s="292"/>
      <c r="J743" s="292"/>
      <c r="K743" s="292"/>
      <c r="L743" s="292"/>
      <c r="M743" s="292"/>
      <c r="N743" s="292"/>
      <c r="O743" s="292"/>
      <c r="P743" s="292"/>
      <c r="Q743" s="292">
        <f>Q742</f>
        <v>12</v>
      </c>
      <c r="R743" s="292"/>
      <c r="S743" s="292"/>
      <c r="T743" s="292"/>
      <c r="U743" s="292"/>
      <c r="V743" s="292"/>
      <c r="W743" s="292"/>
      <c r="X743" s="292"/>
      <c r="Y743" s="292"/>
      <c r="Z743" s="292"/>
      <c r="AA743" s="292"/>
      <c r="AB743" s="292"/>
      <c r="AC743" s="292"/>
      <c r="AD743" s="292"/>
      <c r="AE743" s="407">
        <f>AE742</f>
        <v>0</v>
      </c>
      <c r="AF743" s="407">
        <f t="shared" ref="AF743" si="2108">AF742</f>
        <v>0</v>
      </c>
      <c r="AG743" s="407">
        <f t="shared" ref="AG743" si="2109">AG742</f>
        <v>0</v>
      </c>
      <c r="AH743" s="407">
        <f t="shared" ref="AH743" si="2110">AH742</f>
        <v>0</v>
      </c>
      <c r="AI743" s="407">
        <f t="shared" ref="AI743" si="2111">AI742</f>
        <v>0</v>
      </c>
      <c r="AJ743" s="407">
        <f t="shared" ref="AJ743" si="2112">AJ742</f>
        <v>0</v>
      </c>
      <c r="AK743" s="407">
        <f t="shared" ref="AK743" si="2113">AK742</f>
        <v>0</v>
      </c>
      <c r="AL743" s="407">
        <f t="shared" ref="AL743" si="2114">AL742</f>
        <v>0</v>
      </c>
      <c r="AM743" s="407">
        <f t="shared" ref="AM743" si="2115">AM742</f>
        <v>0</v>
      </c>
      <c r="AN743" s="407">
        <f t="shared" ref="AN743" si="2116">AN742</f>
        <v>0</v>
      </c>
      <c r="AO743" s="407">
        <f t="shared" ref="AO743" si="2117">AO742</f>
        <v>0</v>
      </c>
      <c r="AP743" s="407">
        <f t="shared" ref="AP743" si="2118">AP742</f>
        <v>0</v>
      </c>
      <c r="AQ743" s="407">
        <f t="shared" ref="AQ743" si="2119">AQ742</f>
        <v>0</v>
      </c>
      <c r="AR743" s="407">
        <f t="shared" ref="AR743" si="2120">AR742</f>
        <v>0</v>
      </c>
      <c r="AS743" s="303"/>
    </row>
    <row r="744" spans="1:45" outlineLevel="1">
      <c r="A744" s="521"/>
      <c r="B744" s="424"/>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408"/>
      <c r="AF744" s="421"/>
      <c r="AG744" s="421"/>
      <c r="AH744" s="421"/>
      <c r="AI744" s="421"/>
      <c r="AJ744" s="421"/>
      <c r="AK744" s="421"/>
      <c r="AL744" s="421"/>
      <c r="AM744" s="421"/>
      <c r="AN744" s="421"/>
      <c r="AO744" s="421"/>
      <c r="AP744" s="421"/>
      <c r="AQ744" s="421"/>
      <c r="AR744" s="421"/>
      <c r="AS744" s="303"/>
    </row>
    <row r="745" spans="1:45" ht="30" outlineLevel="1">
      <c r="A745" s="521">
        <v>42</v>
      </c>
      <c r="B745" s="424" t="s">
        <v>134</v>
      </c>
      <c r="C745" s="288" t="s">
        <v>25</v>
      </c>
      <c r="D745" s="292"/>
      <c r="E745" s="292"/>
      <c r="F745" s="292"/>
      <c r="G745" s="292"/>
      <c r="H745" s="292"/>
      <c r="I745" s="292"/>
      <c r="J745" s="292"/>
      <c r="K745" s="292"/>
      <c r="L745" s="292"/>
      <c r="M745" s="292"/>
      <c r="N745" s="292"/>
      <c r="O745" s="292"/>
      <c r="P745" s="292"/>
      <c r="Q745" s="288"/>
      <c r="R745" s="292"/>
      <c r="S745" s="292"/>
      <c r="T745" s="292"/>
      <c r="U745" s="292"/>
      <c r="V745" s="292"/>
      <c r="W745" s="292"/>
      <c r="X745" s="292"/>
      <c r="Y745" s="292"/>
      <c r="Z745" s="292"/>
      <c r="AA745" s="292"/>
      <c r="AB745" s="292"/>
      <c r="AC745" s="292"/>
      <c r="AD745" s="292"/>
      <c r="AE745" s="422"/>
      <c r="AF745" s="406"/>
      <c r="AG745" s="406"/>
      <c r="AH745" s="406"/>
      <c r="AI745" s="406"/>
      <c r="AJ745" s="406"/>
      <c r="AK745" s="406"/>
      <c r="AL745" s="411"/>
      <c r="AM745" s="411"/>
      <c r="AN745" s="411"/>
      <c r="AO745" s="411"/>
      <c r="AP745" s="411"/>
      <c r="AQ745" s="411"/>
      <c r="AR745" s="411"/>
      <c r="AS745" s="293">
        <f>SUM(AE745:AR745)</f>
        <v>0</v>
      </c>
    </row>
    <row r="746" spans="1:45" outlineLevel="1">
      <c r="A746" s="521"/>
      <c r="B746" s="291" t="s">
        <v>309</v>
      </c>
      <c r="C746" s="288" t="s">
        <v>163</v>
      </c>
      <c r="D746" s="292"/>
      <c r="E746" s="292"/>
      <c r="F746" s="292"/>
      <c r="G746" s="292"/>
      <c r="H746" s="292"/>
      <c r="I746" s="292"/>
      <c r="J746" s="292"/>
      <c r="K746" s="292"/>
      <c r="L746" s="292"/>
      <c r="M746" s="292"/>
      <c r="N746" s="292"/>
      <c r="O746" s="292"/>
      <c r="P746" s="292"/>
      <c r="Q746" s="464"/>
      <c r="R746" s="292"/>
      <c r="S746" s="292"/>
      <c r="T746" s="292"/>
      <c r="U746" s="292"/>
      <c r="V746" s="292"/>
      <c r="W746" s="292"/>
      <c r="X746" s="292"/>
      <c r="Y746" s="292"/>
      <c r="Z746" s="292"/>
      <c r="AA746" s="292"/>
      <c r="AB746" s="292"/>
      <c r="AC746" s="292"/>
      <c r="AD746" s="292"/>
      <c r="AE746" s="407">
        <f>AE745</f>
        <v>0</v>
      </c>
      <c r="AF746" s="407">
        <f t="shared" ref="AF746" si="2121">AF745</f>
        <v>0</v>
      </c>
      <c r="AG746" s="407">
        <f t="shared" ref="AG746" si="2122">AG745</f>
        <v>0</v>
      </c>
      <c r="AH746" s="407">
        <f t="shared" ref="AH746" si="2123">AH745</f>
        <v>0</v>
      </c>
      <c r="AI746" s="407">
        <f t="shared" ref="AI746" si="2124">AI745</f>
        <v>0</v>
      </c>
      <c r="AJ746" s="407">
        <f t="shared" ref="AJ746" si="2125">AJ745</f>
        <v>0</v>
      </c>
      <c r="AK746" s="407">
        <f t="shared" ref="AK746" si="2126">AK745</f>
        <v>0</v>
      </c>
      <c r="AL746" s="407">
        <f t="shared" ref="AL746" si="2127">AL745</f>
        <v>0</v>
      </c>
      <c r="AM746" s="407">
        <f t="shared" ref="AM746" si="2128">AM745</f>
        <v>0</v>
      </c>
      <c r="AN746" s="407">
        <f t="shared" ref="AN746" si="2129">AN745</f>
        <v>0</v>
      </c>
      <c r="AO746" s="407">
        <f t="shared" ref="AO746" si="2130">AO745</f>
        <v>0</v>
      </c>
      <c r="AP746" s="407">
        <f t="shared" ref="AP746" si="2131">AP745</f>
        <v>0</v>
      </c>
      <c r="AQ746" s="407">
        <f t="shared" ref="AQ746" si="2132">AQ745</f>
        <v>0</v>
      </c>
      <c r="AR746" s="407">
        <f t="shared" ref="AR746" si="2133">AR745</f>
        <v>0</v>
      </c>
      <c r="AS746" s="303"/>
    </row>
    <row r="747" spans="1:45" outlineLevel="1">
      <c r="A747" s="521"/>
      <c r="B747" s="424"/>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408"/>
      <c r="AF747" s="421"/>
      <c r="AG747" s="421"/>
      <c r="AH747" s="421"/>
      <c r="AI747" s="421"/>
      <c r="AJ747" s="421"/>
      <c r="AK747" s="421"/>
      <c r="AL747" s="421"/>
      <c r="AM747" s="421"/>
      <c r="AN747" s="421"/>
      <c r="AO747" s="421"/>
      <c r="AP747" s="421"/>
      <c r="AQ747" s="421"/>
      <c r="AR747" s="421"/>
      <c r="AS747" s="303"/>
    </row>
    <row r="748" spans="1:45" outlineLevel="1">
      <c r="A748" s="521">
        <v>43</v>
      </c>
      <c r="B748" s="424" t="s">
        <v>135</v>
      </c>
      <c r="C748" s="288" t="s">
        <v>25</v>
      </c>
      <c r="D748" s="292"/>
      <c r="E748" s="292"/>
      <c r="F748" s="292"/>
      <c r="G748" s="292"/>
      <c r="H748" s="292"/>
      <c r="I748" s="292"/>
      <c r="J748" s="292"/>
      <c r="K748" s="292"/>
      <c r="L748" s="292"/>
      <c r="M748" s="292"/>
      <c r="N748" s="292"/>
      <c r="O748" s="292"/>
      <c r="P748" s="292"/>
      <c r="Q748" s="292">
        <v>12</v>
      </c>
      <c r="R748" s="292"/>
      <c r="S748" s="292"/>
      <c r="T748" s="292"/>
      <c r="U748" s="292"/>
      <c r="V748" s="292"/>
      <c r="W748" s="292"/>
      <c r="X748" s="292"/>
      <c r="Y748" s="292"/>
      <c r="Z748" s="292"/>
      <c r="AA748" s="292"/>
      <c r="AB748" s="292"/>
      <c r="AC748" s="292"/>
      <c r="AD748" s="292"/>
      <c r="AE748" s="422"/>
      <c r="AF748" s="406"/>
      <c r="AG748" s="406"/>
      <c r="AH748" s="406"/>
      <c r="AI748" s="406"/>
      <c r="AJ748" s="406"/>
      <c r="AK748" s="406"/>
      <c r="AL748" s="411"/>
      <c r="AM748" s="411"/>
      <c r="AN748" s="411"/>
      <c r="AO748" s="411"/>
      <c r="AP748" s="411"/>
      <c r="AQ748" s="411"/>
      <c r="AR748" s="411"/>
      <c r="AS748" s="293">
        <f>SUM(AE748:AR748)</f>
        <v>0</v>
      </c>
    </row>
    <row r="749" spans="1:45" outlineLevel="1">
      <c r="A749" s="521"/>
      <c r="B749" s="291" t="s">
        <v>309</v>
      </c>
      <c r="C749" s="288" t="s">
        <v>163</v>
      </c>
      <c r="D749" s="292"/>
      <c r="E749" s="292"/>
      <c r="F749" s="292"/>
      <c r="G749" s="292"/>
      <c r="H749" s="292"/>
      <c r="I749" s="292"/>
      <c r="J749" s="292"/>
      <c r="K749" s="292"/>
      <c r="L749" s="292"/>
      <c r="M749" s="292"/>
      <c r="N749" s="292"/>
      <c r="O749" s="292"/>
      <c r="P749" s="292"/>
      <c r="Q749" s="292">
        <f>Q748</f>
        <v>12</v>
      </c>
      <c r="R749" s="292"/>
      <c r="S749" s="292"/>
      <c r="T749" s="292"/>
      <c r="U749" s="292"/>
      <c r="V749" s="292"/>
      <c r="W749" s="292"/>
      <c r="X749" s="292"/>
      <c r="Y749" s="292"/>
      <c r="Z749" s="292"/>
      <c r="AA749" s="292"/>
      <c r="AB749" s="292"/>
      <c r="AC749" s="292"/>
      <c r="AD749" s="292"/>
      <c r="AE749" s="407">
        <f>AE748</f>
        <v>0</v>
      </c>
      <c r="AF749" s="407">
        <f t="shared" ref="AF749" si="2134">AF748</f>
        <v>0</v>
      </c>
      <c r="AG749" s="407">
        <f t="shared" ref="AG749" si="2135">AG748</f>
        <v>0</v>
      </c>
      <c r="AH749" s="407">
        <f t="shared" ref="AH749" si="2136">AH748</f>
        <v>0</v>
      </c>
      <c r="AI749" s="407">
        <f t="shared" ref="AI749" si="2137">AI748</f>
        <v>0</v>
      </c>
      <c r="AJ749" s="407">
        <f t="shared" ref="AJ749" si="2138">AJ748</f>
        <v>0</v>
      </c>
      <c r="AK749" s="407">
        <f t="shared" ref="AK749" si="2139">AK748</f>
        <v>0</v>
      </c>
      <c r="AL749" s="407">
        <f t="shared" ref="AL749" si="2140">AL748</f>
        <v>0</v>
      </c>
      <c r="AM749" s="407">
        <f t="shared" ref="AM749" si="2141">AM748</f>
        <v>0</v>
      </c>
      <c r="AN749" s="407">
        <f t="shared" ref="AN749" si="2142">AN748</f>
        <v>0</v>
      </c>
      <c r="AO749" s="407">
        <f t="shared" ref="AO749" si="2143">AO748</f>
        <v>0</v>
      </c>
      <c r="AP749" s="407">
        <f t="shared" ref="AP749" si="2144">AP748</f>
        <v>0</v>
      </c>
      <c r="AQ749" s="407">
        <f t="shared" ref="AQ749" si="2145">AQ748</f>
        <v>0</v>
      </c>
      <c r="AR749" s="407">
        <f t="shared" ref="AR749" si="2146">AR748</f>
        <v>0</v>
      </c>
      <c r="AS749" s="303"/>
    </row>
    <row r="750" spans="1:45" outlineLevel="1">
      <c r="A750" s="521"/>
      <c r="B750" s="424"/>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408"/>
      <c r="AF750" s="421"/>
      <c r="AG750" s="421"/>
      <c r="AH750" s="421"/>
      <c r="AI750" s="421"/>
      <c r="AJ750" s="421"/>
      <c r="AK750" s="421"/>
      <c r="AL750" s="421"/>
      <c r="AM750" s="421"/>
      <c r="AN750" s="421"/>
      <c r="AO750" s="421"/>
      <c r="AP750" s="421"/>
      <c r="AQ750" s="421"/>
      <c r="AR750" s="421"/>
      <c r="AS750" s="303"/>
    </row>
    <row r="751" spans="1:45" ht="30" outlineLevel="1">
      <c r="A751" s="521">
        <v>44</v>
      </c>
      <c r="B751" s="424" t="s">
        <v>136</v>
      </c>
      <c r="C751" s="288" t="s">
        <v>25</v>
      </c>
      <c r="D751" s="292"/>
      <c r="E751" s="292"/>
      <c r="F751" s="292"/>
      <c r="G751" s="292"/>
      <c r="H751" s="292"/>
      <c r="I751" s="292"/>
      <c r="J751" s="292"/>
      <c r="K751" s="292"/>
      <c r="L751" s="292"/>
      <c r="M751" s="292"/>
      <c r="N751" s="292"/>
      <c r="O751" s="292"/>
      <c r="P751" s="292"/>
      <c r="Q751" s="292">
        <v>12</v>
      </c>
      <c r="R751" s="292"/>
      <c r="S751" s="292"/>
      <c r="T751" s="292"/>
      <c r="U751" s="292"/>
      <c r="V751" s="292"/>
      <c r="W751" s="292"/>
      <c r="X751" s="292"/>
      <c r="Y751" s="292"/>
      <c r="Z751" s="292"/>
      <c r="AA751" s="292"/>
      <c r="AB751" s="292"/>
      <c r="AC751" s="292"/>
      <c r="AD751" s="292"/>
      <c r="AE751" s="422"/>
      <c r="AF751" s="406"/>
      <c r="AG751" s="406"/>
      <c r="AH751" s="406"/>
      <c r="AI751" s="406"/>
      <c r="AJ751" s="406"/>
      <c r="AK751" s="406"/>
      <c r="AL751" s="411"/>
      <c r="AM751" s="411"/>
      <c r="AN751" s="411"/>
      <c r="AO751" s="411"/>
      <c r="AP751" s="411"/>
      <c r="AQ751" s="411"/>
      <c r="AR751" s="411"/>
      <c r="AS751" s="293">
        <f>SUM(AE751:AR751)</f>
        <v>0</v>
      </c>
    </row>
    <row r="752" spans="1:45" outlineLevel="1">
      <c r="A752" s="521"/>
      <c r="B752" s="291" t="s">
        <v>309</v>
      </c>
      <c r="C752" s="288" t="s">
        <v>163</v>
      </c>
      <c r="D752" s="292"/>
      <c r="E752" s="292"/>
      <c r="F752" s="292"/>
      <c r="G752" s="292"/>
      <c r="H752" s="292"/>
      <c r="I752" s="292"/>
      <c r="J752" s="292"/>
      <c r="K752" s="292"/>
      <c r="L752" s="292"/>
      <c r="M752" s="292"/>
      <c r="N752" s="292"/>
      <c r="O752" s="292"/>
      <c r="P752" s="292"/>
      <c r="Q752" s="292">
        <f>Q751</f>
        <v>12</v>
      </c>
      <c r="R752" s="292"/>
      <c r="S752" s="292"/>
      <c r="T752" s="292"/>
      <c r="U752" s="292"/>
      <c r="V752" s="292"/>
      <c r="W752" s="292"/>
      <c r="X752" s="292"/>
      <c r="Y752" s="292"/>
      <c r="Z752" s="292"/>
      <c r="AA752" s="292"/>
      <c r="AB752" s="292"/>
      <c r="AC752" s="292"/>
      <c r="AD752" s="292"/>
      <c r="AE752" s="407">
        <f>AE751</f>
        <v>0</v>
      </c>
      <c r="AF752" s="407">
        <f t="shared" ref="AF752" si="2147">AF751</f>
        <v>0</v>
      </c>
      <c r="AG752" s="407">
        <f t="shared" ref="AG752" si="2148">AG751</f>
        <v>0</v>
      </c>
      <c r="AH752" s="407">
        <f t="shared" ref="AH752" si="2149">AH751</f>
        <v>0</v>
      </c>
      <c r="AI752" s="407">
        <f t="shared" ref="AI752" si="2150">AI751</f>
        <v>0</v>
      </c>
      <c r="AJ752" s="407">
        <f t="shared" ref="AJ752" si="2151">AJ751</f>
        <v>0</v>
      </c>
      <c r="AK752" s="407">
        <f t="shared" ref="AK752" si="2152">AK751</f>
        <v>0</v>
      </c>
      <c r="AL752" s="407">
        <f t="shared" ref="AL752" si="2153">AL751</f>
        <v>0</v>
      </c>
      <c r="AM752" s="407">
        <f t="shared" ref="AM752" si="2154">AM751</f>
        <v>0</v>
      </c>
      <c r="AN752" s="407">
        <f t="shared" ref="AN752" si="2155">AN751</f>
        <v>0</v>
      </c>
      <c r="AO752" s="407">
        <f t="shared" ref="AO752" si="2156">AO751</f>
        <v>0</v>
      </c>
      <c r="AP752" s="407">
        <f t="shared" ref="AP752" si="2157">AP751</f>
        <v>0</v>
      </c>
      <c r="AQ752" s="407">
        <f t="shared" ref="AQ752" si="2158">AQ751</f>
        <v>0</v>
      </c>
      <c r="AR752" s="407">
        <f t="shared" ref="AR752" si="2159">AR751</f>
        <v>0</v>
      </c>
      <c r="AS752" s="303"/>
    </row>
    <row r="753" spans="1:45" outlineLevel="1">
      <c r="A753" s="521"/>
      <c r="B753" s="424"/>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408"/>
      <c r="AF753" s="421"/>
      <c r="AG753" s="421"/>
      <c r="AH753" s="421"/>
      <c r="AI753" s="421"/>
      <c r="AJ753" s="421"/>
      <c r="AK753" s="421"/>
      <c r="AL753" s="421"/>
      <c r="AM753" s="421"/>
      <c r="AN753" s="421"/>
      <c r="AO753" s="421"/>
      <c r="AP753" s="421"/>
      <c r="AQ753" s="421"/>
      <c r="AR753" s="421"/>
      <c r="AS753" s="303"/>
    </row>
    <row r="754" spans="1:45" ht="30" outlineLevel="1">
      <c r="A754" s="521">
        <v>45</v>
      </c>
      <c r="B754" s="424" t="s">
        <v>137</v>
      </c>
      <c r="C754" s="288" t="s">
        <v>25</v>
      </c>
      <c r="D754" s="292"/>
      <c r="E754" s="292"/>
      <c r="F754" s="292"/>
      <c r="G754" s="292"/>
      <c r="H754" s="292"/>
      <c r="I754" s="292"/>
      <c r="J754" s="292"/>
      <c r="K754" s="292"/>
      <c r="L754" s="292"/>
      <c r="M754" s="292"/>
      <c r="N754" s="292"/>
      <c r="O754" s="292"/>
      <c r="P754" s="292"/>
      <c r="Q754" s="292">
        <v>12</v>
      </c>
      <c r="R754" s="292"/>
      <c r="S754" s="292"/>
      <c r="T754" s="292"/>
      <c r="U754" s="292"/>
      <c r="V754" s="292"/>
      <c r="W754" s="292"/>
      <c r="X754" s="292"/>
      <c r="Y754" s="292"/>
      <c r="Z754" s="292"/>
      <c r="AA754" s="292"/>
      <c r="AB754" s="292"/>
      <c r="AC754" s="292"/>
      <c r="AD754" s="292"/>
      <c r="AE754" s="422"/>
      <c r="AF754" s="406"/>
      <c r="AG754" s="406"/>
      <c r="AH754" s="406"/>
      <c r="AI754" s="406"/>
      <c r="AJ754" s="406"/>
      <c r="AK754" s="406"/>
      <c r="AL754" s="411"/>
      <c r="AM754" s="411"/>
      <c r="AN754" s="411"/>
      <c r="AO754" s="411"/>
      <c r="AP754" s="411"/>
      <c r="AQ754" s="411"/>
      <c r="AR754" s="411"/>
      <c r="AS754" s="293">
        <f>SUM(AE754:AR754)</f>
        <v>0</v>
      </c>
    </row>
    <row r="755" spans="1:45" outlineLevel="1">
      <c r="A755" s="521"/>
      <c r="B755" s="291" t="s">
        <v>309</v>
      </c>
      <c r="C755" s="288" t="s">
        <v>163</v>
      </c>
      <c r="D755" s="292"/>
      <c r="E755" s="292"/>
      <c r="F755" s="292"/>
      <c r="G755" s="292"/>
      <c r="H755" s="292"/>
      <c r="I755" s="292"/>
      <c r="J755" s="292"/>
      <c r="K755" s="292"/>
      <c r="L755" s="292"/>
      <c r="M755" s="292"/>
      <c r="N755" s="292"/>
      <c r="O755" s="292"/>
      <c r="P755" s="292"/>
      <c r="Q755" s="292">
        <f>Q754</f>
        <v>12</v>
      </c>
      <c r="R755" s="292"/>
      <c r="S755" s="292"/>
      <c r="T755" s="292"/>
      <c r="U755" s="292"/>
      <c r="V755" s="292"/>
      <c r="W755" s="292"/>
      <c r="X755" s="292"/>
      <c r="Y755" s="292"/>
      <c r="Z755" s="292"/>
      <c r="AA755" s="292"/>
      <c r="AB755" s="292"/>
      <c r="AC755" s="292"/>
      <c r="AD755" s="292"/>
      <c r="AE755" s="407">
        <f>AE754</f>
        <v>0</v>
      </c>
      <c r="AF755" s="407">
        <f t="shared" ref="AF755" si="2160">AF754</f>
        <v>0</v>
      </c>
      <c r="AG755" s="407">
        <f t="shared" ref="AG755" si="2161">AG754</f>
        <v>0</v>
      </c>
      <c r="AH755" s="407">
        <f t="shared" ref="AH755" si="2162">AH754</f>
        <v>0</v>
      </c>
      <c r="AI755" s="407">
        <f t="shared" ref="AI755" si="2163">AI754</f>
        <v>0</v>
      </c>
      <c r="AJ755" s="407">
        <f t="shared" ref="AJ755" si="2164">AJ754</f>
        <v>0</v>
      </c>
      <c r="AK755" s="407">
        <f t="shared" ref="AK755" si="2165">AK754</f>
        <v>0</v>
      </c>
      <c r="AL755" s="407">
        <f t="shared" ref="AL755" si="2166">AL754</f>
        <v>0</v>
      </c>
      <c r="AM755" s="407">
        <f t="shared" ref="AM755" si="2167">AM754</f>
        <v>0</v>
      </c>
      <c r="AN755" s="407">
        <f t="shared" ref="AN755" si="2168">AN754</f>
        <v>0</v>
      </c>
      <c r="AO755" s="407">
        <f t="shared" ref="AO755" si="2169">AO754</f>
        <v>0</v>
      </c>
      <c r="AP755" s="407">
        <f t="shared" ref="AP755" si="2170">AP754</f>
        <v>0</v>
      </c>
      <c r="AQ755" s="407">
        <f t="shared" ref="AQ755" si="2171">AQ754</f>
        <v>0</v>
      </c>
      <c r="AR755" s="407">
        <f t="shared" ref="AR755" si="2172">AR754</f>
        <v>0</v>
      </c>
      <c r="AS755" s="303"/>
    </row>
    <row r="756" spans="1:45" outlineLevel="1">
      <c r="A756" s="521"/>
      <c r="B756" s="424"/>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408"/>
      <c r="AF756" s="421"/>
      <c r="AG756" s="421"/>
      <c r="AH756" s="421"/>
      <c r="AI756" s="421"/>
      <c r="AJ756" s="421"/>
      <c r="AK756" s="421"/>
      <c r="AL756" s="421"/>
      <c r="AM756" s="421"/>
      <c r="AN756" s="421"/>
      <c r="AO756" s="421"/>
      <c r="AP756" s="421"/>
      <c r="AQ756" s="421"/>
      <c r="AR756" s="421"/>
      <c r="AS756" s="303"/>
    </row>
    <row r="757" spans="1:45" ht="30" outlineLevel="1">
      <c r="A757" s="521">
        <v>46</v>
      </c>
      <c r="B757" s="424" t="s">
        <v>138</v>
      </c>
      <c r="C757" s="288" t="s">
        <v>25</v>
      </c>
      <c r="D757" s="292"/>
      <c r="E757" s="292"/>
      <c r="F757" s="292"/>
      <c r="G757" s="292"/>
      <c r="H757" s="292"/>
      <c r="I757" s="292"/>
      <c r="J757" s="292"/>
      <c r="K757" s="292"/>
      <c r="L757" s="292"/>
      <c r="M757" s="292"/>
      <c r="N757" s="292"/>
      <c r="O757" s="292"/>
      <c r="P757" s="292"/>
      <c r="Q757" s="292">
        <v>12</v>
      </c>
      <c r="R757" s="292"/>
      <c r="S757" s="292"/>
      <c r="T757" s="292"/>
      <c r="U757" s="292"/>
      <c r="V757" s="292"/>
      <c r="W757" s="292"/>
      <c r="X757" s="292"/>
      <c r="Y757" s="292"/>
      <c r="Z757" s="292"/>
      <c r="AA757" s="292"/>
      <c r="AB757" s="292"/>
      <c r="AC757" s="292"/>
      <c r="AD757" s="292"/>
      <c r="AE757" s="422"/>
      <c r="AF757" s="406"/>
      <c r="AG757" s="406"/>
      <c r="AH757" s="406"/>
      <c r="AI757" s="406"/>
      <c r="AJ757" s="406"/>
      <c r="AK757" s="406"/>
      <c r="AL757" s="411"/>
      <c r="AM757" s="411"/>
      <c r="AN757" s="411"/>
      <c r="AO757" s="411"/>
      <c r="AP757" s="411"/>
      <c r="AQ757" s="411"/>
      <c r="AR757" s="411"/>
      <c r="AS757" s="293">
        <f>SUM(AE757:AR757)</f>
        <v>0</v>
      </c>
    </row>
    <row r="758" spans="1:45" outlineLevel="1">
      <c r="A758" s="521"/>
      <c r="B758" s="291" t="s">
        <v>309</v>
      </c>
      <c r="C758" s="288" t="s">
        <v>163</v>
      </c>
      <c r="D758" s="292"/>
      <c r="E758" s="292"/>
      <c r="F758" s="292"/>
      <c r="G758" s="292"/>
      <c r="H758" s="292"/>
      <c r="I758" s="292"/>
      <c r="J758" s="292"/>
      <c r="K758" s="292"/>
      <c r="L758" s="292"/>
      <c r="M758" s="292"/>
      <c r="N758" s="292"/>
      <c r="O758" s="292"/>
      <c r="P758" s="292"/>
      <c r="Q758" s="292">
        <f>Q757</f>
        <v>12</v>
      </c>
      <c r="R758" s="292"/>
      <c r="S758" s="292"/>
      <c r="T758" s="292"/>
      <c r="U758" s="292"/>
      <c r="V758" s="292"/>
      <c r="W758" s="292"/>
      <c r="X758" s="292"/>
      <c r="Y758" s="292"/>
      <c r="Z758" s="292"/>
      <c r="AA758" s="292"/>
      <c r="AB758" s="292"/>
      <c r="AC758" s="292"/>
      <c r="AD758" s="292"/>
      <c r="AE758" s="407">
        <f>AE757</f>
        <v>0</v>
      </c>
      <c r="AF758" s="407">
        <f t="shared" ref="AF758" si="2173">AF757</f>
        <v>0</v>
      </c>
      <c r="AG758" s="407">
        <f t="shared" ref="AG758" si="2174">AG757</f>
        <v>0</v>
      </c>
      <c r="AH758" s="407">
        <f t="shared" ref="AH758" si="2175">AH757</f>
        <v>0</v>
      </c>
      <c r="AI758" s="407">
        <f t="shared" ref="AI758" si="2176">AI757</f>
        <v>0</v>
      </c>
      <c r="AJ758" s="407">
        <f t="shared" ref="AJ758" si="2177">AJ757</f>
        <v>0</v>
      </c>
      <c r="AK758" s="407">
        <f t="shared" ref="AK758" si="2178">AK757</f>
        <v>0</v>
      </c>
      <c r="AL758" s="407">
        <f t="shared" ref="AL758" si="2179">AL757</f>
        <v>0</v>
      </c>
      <c r="AM758" s="407">
        <f t="shared" ref="AM758" si="2180">AM757</f>
        <v>0</v>
      </c>
      <c r="AN758" s="407">
        <f t="shared" ref="AN758" si="2181">AN757</f>
        <v>0</v>
      </c>
      <c r="AO758" s="407">
        <f t="shared" ref="AO758" si="2182">AO757</f>
        <v>0</v>
      </c>
      <c r="AP758" s="407">
        <f t="shared" ref="AP758" si="2183">AP757</f>
        <v>0</v>
      </c>
      <c r="AQ758" s="407">
        <f t="shared" ref="AQ758" si="2184">AQ757</f>
        <v>0</v>
      </c>
      <c r="AR758" s="407">
        <f t="shared" ref="AR758" si="2185">AR757</f>
        <v>0</v>
      </c>
      <c r="AS758" s="303"/>
    </row>
    <row r="759" spans="1:45" outlineLevel="1">
      <c r="A759" s="521"/>
      <c r="B759" s="424"/>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408"/>
      <c r="AF759" s="421"/>
      <c r="AG759" s="421"/>
      <c r="AH759" s="421"/>
      <c r="AI759" s="421"/>
      <c r="AJ759" s="421"/>
      <c r="AK759" s="421"/>
      <c r="AL759" s="421"/>
      <c r="AM759" s="421"/>
      <c r="AN759" s="421"/>
      <c r="AO759" s="421"/>
      <c r="AP759" s="421"/>
      <c r="AQ759" s="421"/>
      <c r="AR759" s="421"/>
      <c r="AS759" s="303"/>
    </row>
    <row r="760" spans="1:45" ht="30" outlineLevel="1">
      <c r="A760" s="521">
        <v>47</v>
      </c>
      <c r="B760" s="424" t="s">
        <v>139</v>
      </c>
      <c r="C760" s="288" t="s">
        <v>25</v>
      </c>
      <c r="D760" s="292"/>
      <c r="E760" s="292"/>
      <c r="F760" s="292"/>
      <c r="G760" s="292"/>
      <c r="H760" s="292"/>
      <c r="I760" s="292"/>
      <c r="J760" s="292"/>
      <c r="K760" s="292"/>
      <c r="L760" s="292"/>
      <c r="M760" s="292"/>
      <c r="N760" s="292"/>
      <c r="O760" s="292"/>
      <c r="P760" s="292"/>
      <c r="Q760" s="292">
        <v>12</v>
      </c>
      <c r="R760" s="292"/>
      <c r="S760" s="292"/>
      <c r="T760" s="292"/>
      <c r="U760" s="292"/>
      <c r="V760" s="292"/>
      <c r="W760" s="292"/>
      <c r="X760" s="292"/>
      <c r="Y760" s="292"/>
      <c r="Z760" s="292"/>
      <c r="AA760" s="292"/>
      <c r="AB760" s="292"/>
      <c r="AC760" s="292"/>
      <c r="AD760" s="292"/>
      <c r="AE760" s="422"/>
      <c r="AF760" s="406"/>
      <c r="AG760" s="406"/>
      <c r="AH760" s="406"/>
      <c r="AI760" s="406"/>
      <c r="AJ760" s="406"/>
      <c r="AK760" s="406"/>
      <c r="AL760" s="411"/>
      <c r="AM760" s="411"/>
      <c r="AN760" s="411"/>
      <c r="AO760" s="411"/>
      <c r="AP760" s="411"/>
      <c r="AQ760" s="411"/>
      <c r="AR760" s="411"/>
      <c r="AS760" s="293">
        <f>SUM(AE760:AR760)</f>
        <v>0</v>
      </c>
    </row>
    <row r="761" spans="1:45" outlineLevel="1">
      <c r="A761" s="521"/>
      <c r="B761" s="291" t="s">
        <v>309</v>
      </c>
      <c r="C761" s="288" t="s">
        <v>163</v>
      </c>
      <c r="D761" s="292"/>
      <c r="E761" s="292"/>
      <c r="F761" s="292"/>
      <c r="G761" s="292"/>
      <c r="H761" s="292"/>
      <c r="I761" s="292"/>
      <c r="J761" s="292"/>
      <c r="K761" s="292"/>
      <c r="L761" s="292"/>
      <c r="M761" s="292"/>
      <c r="N761" s="292"/>
      <c r="O761" s="292"/>
      <c r="P761" s="292"/>
      <c r="Q761" s="292">
        <f>Q760</f>
        <v>12</v>
      </c>
      <c r="R761" s="292"/>
      <c r="S761" s="292"/>
      <c r="T761" s="292"/>
      <c r="U761" s="292"/>
      <c r="V761" s="292"/>
      <c r="W761" s="292"/>
      <c r="X761" s="292"/>
      <c r="Y761" s="292"/>
      <c r="Z761" s="292"/>
      <c r="AA761" s="292"/>
      <c r="AB761" s="292"/>
      <c r="AC761" s="292"/>
      <c r="AD761" s="292"/>
      <c r="AE761" s="407">
        <f>AE760</f>
        <v>0</v>
      </c>
      <c r="AF761" s="407">
        <f t="shared" ref="AF761" si="2186">AF760</f>
        <v>0</v>
      </c>
      <c r="AG761" s="407">
        <f t="shared" ref="AG761" si="2187">AG760</f>
        <v>0</v>
      </c>
      <c r="AH761" s="407">
        <f t="shared" ref="AH761" si="2188">AH760</f>
        <v>0</v>
      </c>
      <c r="AI761" s="407">
        <f t="shared" ref="AI761" si="2189">AI760</f>
        <v>0</v>
      </c>
      <c r="AJ761" s="407">
        <f t="shared" ref="AJ761" si="2190">AJ760</f>
        <v>0</v>
      </c>
      <c r="AK761" s="407">
        <f t="shared" ref="AK761" si="2191">AK760</f>
        <v>0</v>
      </c>
      <c r="AL761" s="407">
        <f t="shared" ref="AL761" si="2192">AL760</f>
        <v>0</v>
      </c>
      <c r="AM761" s="407">
        <f t="shared" ref="AM761" si="2193">AM760</f>
        <v>0</v>
      </c>
      <c r="AN761" s="407">
        <f t="shared" ref="AN761" si="2194">AN760</f>
        <v>0</v>
      </c>
      <c r="AO761" s="407">
        <f t="shared" ref="AO761" si="2195">AO760</f>
        <v>0</v>
      </c>
      <c r="AP761" s="407">
        <f t="shared" ref="AP761" si="2196">AP760</f>
        <v>0</v>
      </c>
      <c r="AQ761" s="407">
        <f t="shared" ref="AQ761" si="2197">AQ760</f>
        <v>0</v>
      </c>
      <c r="AR761" s="407">
        <f t="shared" ref="AR761" si="2198">AR760</f>
        <v>0</v>
      </c>
      <c r="AS761" s="303"/>
    </row>
    <row r="762" spans="1:45" outlineLevel="1">
      <c r="A762" s="521"/>
      <c r="B762" s="424"/>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408"/>
      <c r="AF762" s="421"/>
      <c r="AG762" s="421"/>
      <c r="AH762" s="421"/>
      <c r="AI762" s="421"/>
      <c r="AJ762" s="421"/>
      <c r="AK762" s="421"/>
      <c r="AL762" s="421"/>
      <c r="AM762" s="421"/>
      <c r="AN762" s="421"/>
      <c r="AO762" s="421"/>
      <c r="AP762" s="421"/>
      <c r="AQ762" s="421"/>
      <c r="AR762" s="421"/>
      <c r="AS762" s="303"/>
    </row>
    <row r="763" spans="1:45" ht="30" outlineLevel="1">
      <c r="A763" s="521">
        <v>48</v>
      </c>
      <c r="B763" s="424" t="s">
        <v>140</v>
      </c>
      <c r="C763" s="288" t="s">
        <v>25</v>
      </c>
      <c r="D763" s="292"/>
      <c r="E763" s="292"/>
      <c r="F763" s="292"/>
      <c r="G763" s="292"/>
      <c r="H763" s="292"/>
      <c r="I763" s="292"/>
      <c r="J763" s="292"/>
      <c r="K763" s="292"/>
      <c r="L763" s="292"/>
      <c r="M763" s="292"/>
      <c r="N763" s="292"/>
      <c r="O763" s="292"/>
      <c r="P763" s="292"/>
      <c r="Q763" s="292">
        <v>12</v>
      </c>
      <c r="R763" s="292"/>
      <c r="S763" s="292"/>
      <c r="T763" s="292"/>
      <c r="U763" s="292"/>
      <c r="V763" s="292"/>
      <c r="W763" s="292"/>
      <c r="X763" s="292"/>
      <c r="Y763" s="292"/>
      <c r="Z763" s="292"/>
      <c r="AA763" s="292"/>
      <c r="AB763" s="292"/>
      <c r="AC763" s="292"/>
      <c r="AD763" s="292"/>
      <c r="AE763" s="422"/>
      <c r="AF763" s="406"/>
      <c r="AG763" s="406"/>
      <c r="AH763" s="406"/>
      <c r="AI763" s="406"/>
      <c r="AJ763" s="406"/>
      <c r="AK763" s="406"/>
      <c r="AL763" s="411"/>
      <c r="AM763" s="411"/>
      <c r="AN763" s="411"/>
      <c r="AO763" s="411"/>
      <c r="AP763" s="411"/>
      <c r="AQ763" s="411"/>
      <c r="AR763" s="411"/>
      <c r="AS763" s="293">
        <f>SUM(AE763:AR763)</f>
        <v>0</v>
      </c>
    </row>
    <row r="764" spans="1:45" outlineLevel="1">
      <c r="A764" s="521"/>
      <c r="B764" s="291" t="s">
        <v>309</v>
      </c>
      <c r="C764" s="288" t="s">
        <v>163</v>
      </c>
      <c r="D764" s="292"/>
      <c r="E764" s="292"/>
      <c r="F764" s="292"/>
      <c r="G764" s="292"/>
      <c r="H764" s="292"/>
      <c r="I764" s="292"/>
      <c r="J764" s="292"/>
      <c r="K764" s="292"/>
      <c r="L764" s="292"/>
      <c r="M764" s="292"/>
      <c r="N764" s="292"/>
      <c r="O764" s="292"/>
      <c r="P764" s="292"/>
      <c r="Q764" s="292">
        <f>Q763</f>
        <v>12</v>
      </c>
      <c r="R764" s="292"/>
      <c r="S764" s="292"/>
      <c r="T764" s="292"/>
      <c r="U764" s="292"/>
      <c r="V764" s="292"/>
      <c r="W764" s="292"/>
      <c r="X764" s="292"/>
      <c r="Y764" s="292"/>
      <c r="Z764" s="292"/>
      <c r="AA764" s="292"/>
      <c r="AB764" s="292"/>
      <c r="AC764" s="292"/>
      <c r="AD764" s="292"/>
      <c r="AE764" s="407">
        <f>AE763</f>
        <v>0</v>
      </c>
      <c r="AF764" s="407">
        <f t="shared" ref="AF764" si="2199">AF763</f>
        <v>0</v>
      </c>
      <c r="AG764" s="407">
        <f t="shared" ref="AG764" si="2200">AG763</f>
        <v>0</v>
      </c>
      <c r="AH764" s="407">
        <f t="shared" ref="AH764" si="2201">AH763</f>
        <v>0</v>
      </c>
      <c r="AI764" s="407">
        <f t="shared" ref="AI764" si="2202">AI763</f>
        <v>0</v>
      </c>
      <c r="AJ764" s="407">
        <f t="shared" ref="AJ764" si="2203">AJ763</f>
        <v>0</v>
      </c>
      <c r="AK764" s="407">
        <f t="shared" ref="AK764" si="2204">AK763</f>
        <v>0</v>
      </c>
      <c r="AL764" s="407">
        <f t="shared" ref="AL764" si="2205">AL763</f>
        <v>0</v>
      </c>
      <c r="AM764" s="407">
        <f t="shared" ref="AM764" si="2206">AM763</f>
        <v>0</v>
      </c>
      <c r="AN764" s="407">
        <f t="shared" ref="AN764" si="2207">AN763</f>
        <v>0</v>
      </c>
      <c r="AO764" s="407">
        <f t="shared" ref="AO764" si="2208">AO763</f>
        <v>0</v>
      </c>
      <c r="AP764" s="407">
        <f t="shared" ref="AP764" si="2209">AP763</f>
        <v>0</v>
      </c>
      <c r="AQ764" s="407">
        <f t="shared" ref="AQ764" si="2210">AQ763</f>
        <v>0</v>
      </c>
      <c r="AR764" s="407">
        <f t="shared" ref="AR764" si="2211">AR763</f>
        <v>0</v>
      </c>
      <c r="AS764" s="303"/>
    </row>
    <row r="765" spans="1:45" outlineLevel="1">
      <c r="A765" s="521"/>
      <c r="B765" s="424"/>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408"/>
      <c r="AF765" s="421"/>
      <c r="AG765" s="421"/>
      <c r="AH765" s="421"/>
      <c r="AI765" s="421"/>
      <c r="AJ765" s="421"/>
      <c r="AK765" s="421"/>
      <c r="AL765" s="421"/>
      <c r="AM765" s="421"/>
      <c r="AN765" s="421"/>
      <c r="AO765" s="421"/>
      <c r="AP765" s="421"/>
      <c r="AQ765" s="421"/>
      <c r="AR765" s="421"/>
      <c r="AS765" s="303"/>
    </row>
    <row r="766" spans="1:45" ht="30" outlineLevel="1">
      <c r="A766" s="521">
        <v>49</v>
      </c>
      <c r="B766" s="424" t="s">
        <v>141</v>
      </c>
      <c r="C766" s="288" t="s">
        <v>25</v>
      </c>
      <c r="D766" s="292"/>
      <c r="E766" s="292"/>
      <c r="F766" s="292"/>
      <c r="G766" s="292"/>
      <c r="H766" s="292"/>
      <c r="I766" s="292"/>
      <c r="J766" s="292"/>
      <c r="K766" s="292"/>
      <c r="L766" s="292"/>
      <c r="M766" s="292"/>
      <c r="N766" s="292"/>
      <c r="O766" s="292"/>
      <c r="P766" s="292"/>
      <c r="Q766" s="292">
        <v>12</v>
      </c>
      <c r="R766" s="292"/>
      <c r="S766" s="292"/>
      <c r="T766" s="292"/>
      <c r="U766" s="292"/>
      <c r="V766" s="292"/>
      <c r="W766" s="292"/>
      <c r="X766" s="292"/>
      <c r="Y766" s="292"/>
      <c r="Z766" s="292"/>
      <c r="AA766" s="292"/>
      <c r="AB766" s="292"/>
      <c r="AC766" s="292"/>
      <c r="AD766" s="292"/>
      <c r="AE766" s="422"/>
      <c r="AF766" s="406"/>
      <c r="AG766" s="406"/>
      <c r="AH766" s="406"/>
      <c r="AI766" s="406"/>
      <c r="AJ766" s="406"/>
      <c r="AK766" s="406"/>
      <c r="AL766" s="411"/>
      <c r="AM766" s="411"/>
      <c r="AN766" s="411"/>
      <c r="AO766" s="411"/>
      <c r="AP766" s="411"/>
      <c r="AQ766" s="411"/>
      <c r="AR766" s="411"/>
      <c r="AS766" s="293">
        <f>SUM(AE766:AR766)</f>
        <v>0</v>
      </c>
    </row>
    <row r="767" spans="1:45" outlineLevel="1">
      <c r="A767" s="521"/>
      <c r="B767" s="291" t="s">
        <v>309</v>
      </c>
      <c r="C767" s="288" t="s">
        <v>163</v>
      </c>
      <c r="D767" s="292"/>
      <c r="E767" s="292"/>
      <c r="F767" s="292"/>
      <c r="G767" s="292"/>
      <c r="H767" s="292"/>
      <c r="I767" s="292"/>
      <c r="J767" s="292"/>
      <c r="K767" s="292"/>
      <c r="L767" s="292"/>
      <c r="M767" s="292"/>
      <c r="N767" s="292"/>
      <c r="O767" s="292"/>
      <c r="P767" s="292"/>
      <c r="Q767" s="292">
        <f>Q766</f>
        <v>12</v>
      </c>
      <c r="R767" s="292"/>
      <c r="S767" s="292"/>
      <c r="T767" s="292"/>
      <c r="U767" s="292"/>
      <c r="V767" s="292"/>
      <c r="W767" s="292"/>
      <c r="X767" s="292"/>
      <c r="Y767" s="292"/>
      <c r="Z767" s="292"/>
      <c r="AA767" s="292"/>
      <c r="AB767" s="292"/>
      <c r="AC767" s="292"/>
      <c r="AD767" s="292"/>
      <c r="AE767" s="407">
        <f>AE766</f>
        <v>0</v>
      </c>
      <c r="AF767" s="407">
        <f t="shared" ref="AF767" si="2212">AF766</f>
        <v>0</v>
      </c>
      <c r="AG767" s="407">
        <f t="shared" ref="AG767" si="2213">AG766</f>
        <v>0</v>
      </c>
      <c r="AH767" s="407">
        <f t="shared" ref="AH767" si="2214">AH766</f>
        <v>0</v>
      </c>
      <c r="AI767" s="407">
        <f t="shared" ref="AI767" si="2215">AI766</f>
        <v>0</v>
      </c>
      <c r="AJ767" s="407">
        <f t="shared" ref="AJ767" si="2216">AJ766</f>
        <v>0</v>
      </c>
      <c r="AK767" s="407">
        <f t="shared" ref="AK767" si="2217">AK766</f>
        <v>0</v>
      </c>
      <c r="AL767" s="407">
        <f t="shared" ref="AL767" si="2218">AL766</f>
        <v>0</v>
      </c>
      <c r="AM767" s="407">
        <f t="shared" ref="AM767" si="2219">AM766</f>
        <v>0</v>
      </c>
      <c r="AN767" s="407">
        <f t="shared" ref="AN767" si="2220">AN766</f>
        <v>0</v>
      </c>
      <c r="AO767" s="407">
        <f t="shared" ref="AO767" si="2221">AO766</f>
        <v>0</v>
      </c>
      <c r="AP767" s="407">
        <f t="shared" ref="AP767" si="2222">AP766</f>
        <v>0</v>
      </c>
      <c r="AQ767" s="407">
        <f t="shared" ref="AQ767" si="2223">AQ766</f>
        <v>0</v>
      </c>
      <c r="AR767" s="407">
        <f t="shared" ref="AR767" si="2224">AR766</f>
        <v>0</v>
      </c>
      <c r="AS767" s="303"/>
    </row>
    <row r="768" spans="1:45" outlineLevel="1">
      <c r="A768" s="521"/>
      <c r="B768" s="291"/>
      <c r="C768" s="302"/>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408"/>
      <c r="AF768" s="408"/>
      <c r="AG768" s="408"/>
      <c r="AH768" s="408"/>
      <c r="AI768" s="408"/>
      <c r="AJ768" s="408"/>
      <c r="AK768" s="408"/>
      <c r="AL768" s="408"/>
      <c r="AM768" s="408"/>
      <c r="AN768" s="408"/>
      <c r="AO768" s="408"/>
      <c r="AP768" s="408"/>
      <c r="AQ768" s="408"/>
      <c r="AR768" s="408"/>
      <c r="AS768" s="303"/>
    </row>
    <row r="769" spans="2:46" ht="15.75">
      <c r="B769" s="324" t="s">
        <v>310</v>
      </c>
      <c r="C769" s="326"/>
      <c r="D769" s="326">
        <f>SUM(D608:D767)</f>
        <v>90852092.601815522</v>
      </c>
      <c r="E769" s="326"/>
      <c r="F769" s="326"/>
      <c r="G769" s="326"/>
      <c r="H769" s="326"/>
      <c r="I769" s="326"/>
      <c r="J769" s="326"/>
      <c r="K769" s="326"/>
      <c r="L769" s="326"/>
      <c r="M769" s="326"/>
      <c r="N769" s="326"/>
      <c r="O769" s="326"/>
      <c r="P769" s="326"/>
      <c r="Q769" s="326"/>
      <c r="R769" s="865">
        <f>SUM(R608:R767)</f>
        <v>13988.381707950386</v>
      </c>
      <c r="S769" s="326"/>
      <c r="T769" s="326"/>
      <c r="U769" s="326"/>
      <c r="V769" s="326"/>
      <c r="W769" s="326"/>
      <c r="X769" s="326"/>
      <c r="Y769" s="326"/>
      <c r="Z769" s="326"/>
      <c r="AA769" s="326"/>
      <c r="AB769" s="326"/>
      <c r="AC769" s="326"/>
      <c r="AD769" s="326"/>
      <c r="AE769" s="326">
        <f>IF(AE606="kWh",SUMPRODUCT(D608:D767,AE608:AE767))</f>
        <v>10492842.824317908</v>
      </c>
      <c r="AF769" s="326">
        <f>IF(AF606="kWh",SUMPRODUCT(D608:D767,AF608:AF767))</f>
        <v>11140980.4564583</v>
      </c>
      <c r="AG769" s="326">
        <f>IF(AG606="kw",SUMPRODUCT(Q608:Q767,R608:R767,AG608:AG767),SUMPRODUCT(D608:D767,AG608:AG767))</f>
        <v>61817.230563242942</v>
      </c>
      <c r="AH769" s="326">
        <f>IF(AH606="kw",SUMPRODUCT(Q608:Q767,R608:R767,AH608:AH767),SUMPRODUCT(D608:D767,AH608:AH767))</f>
        <v>55815.254355872996</v>
      </c>
      <c r="AI769" s="326">
        <f>IF(AI606="kw",SUMPRODUCT(Q608:Q767,R608:R767,AI608:AI767),SUMPRODUCT(D608:D767,AI608:AI767))</f>
        <v>9548.0149106489243</v>
      </c>
      <c r="AJ769" s="326">
        <f>IF(AJ606="kw",SUMPRODUCT(Q608:Q767,R608:R767,AJ608:AJ767),SUMPRODUCT(D608:D767,AJ608:AJ767))</f>
        <v>0</v>
      </c>
      <c r="AK769" s="326">
        <f>IF(AK606="kw",SUMPRODUCT(Q608:Q767,R608:R767,AK608:AK767),SUMPRODUCT(D608:D767,AK608:AK767))</f>
        <v>839024.67979877652</v>
      </c>
      <c r="AL769" s="326">
        <f>IF(AL606="kw",SUMPRODUCT(Q608:Q767,R608:R767,AL608:AL767),SUMPRODUCT(D608:D767,AL608:AL767))</f>
        <v>0</v>
      </c>
      <c r="AM769" s="326">
        <f>IF(AM606="kw",SUMPRODUCT(Q608:Q767,R608:R767,AM608:AM767),SUMPRODUCT(D608:D767,AM608:AM767))</f>
        <v>0</v>
      </c>
      <c r="AN769" s="326">
        <f>IF(AN606="kw",SUMPRODUCT(Q608:Q767,R608:R767,AN608:AN767),SUMPRODUCT(D608:D767,AN608:AN767))</f>
        <v>0</v>
      </c>
      <c r="AO769" s="326">
        <f>IF(AO606="kw",SUMPRODUCT(Q608:Q767,R608:R767,AO608:AO767),SUMPRODUCT(D608:D767,AO608:AO767))</f>
        <v>0</v>
      </c>
      <c r="AP769" s="326">
        <f>IF(AP606="kw",SUMPRODUCT(Q608:Q767,R608:R767,AP608:AP767),SUMPRODUCT(D608:D767,AP608:AP767))</f>
        <v>0</v>
      </c>
      <c r="AQ769" s="326">
        <f>IF(AQ606="kw",SUMPRODUCT(Q608:Q767,R608:R767,AQ608:AQ767),SUMPRODUCT(D608:D767,AQ608:AQ767))</f>
        <v>0</v>
      </c>
      <c r="AR769" s="326">
        <f>IF(AR606="kw",SUMPRODUCT(Q608:Q767,R608:R767,AR608:AR767),SUMPRODUCT(D608:D767,AR608:AR767))</f>
        <v>0</v>
      </c>
      <c r="AS769" s="327"/>
    </row>
    <row r="770" spans="2:46" ht="15.75">
      <c r="B770" s="387" t="s">
        <v>311</v>
      </c>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f>HLOOKUP(AE605,'2. LRAMVA Threshold'!$B$42:$Q$60,10,FALSE)</f>
        <v>0</v>
      </c>
      <c r="AF770" s="388">
        <f>HLOOKUP(AF605,'2. LRAMVA Threshold'!$B$42:$Q$53,10,FALSE)</f>
        <v>0</v>
      </c>
      <c r="AG770" s="388">
        <f>HLOOKUP(AG415,'2. LRAMVA Threshold'!$B$42:$Q$53,10,FALSE)</f>
        <v>0</v>
      </c>
      <c r="AH770" s="388">
        <f>HLOOKUP(AH415,'2. LRAMVA Threshold'!$B$42:$Q$53,10,FALSE)</f>
        <v>0</v>
      </c>
      <c r="AI770" s="388">
        <f>HLOOKUP(AI415,'2. LRAMVA Threshold'!$B$42:$Q$53,10,FALSE)</f>
        <v>0</v>
      </c>
      <c r="AJ770" s="388">
        <f>HLOOKUP(AJ415,'2. LRAMVA Threshold'!$B$42:$Q$53,10,FALSE)</f>
        <v>0</v>
      </c>
      <c r="AK770" s="388">
        <f>HLOOKUP(AK415,'2. LRAMVA Threshold'!$B$42:$Q$53,10,FALSE)</f>
        <v>0</v>
      </c>
      <c r="AL770" s="388">
        <f>HLOOKUP(AL415,'2. LRAMVA Threshold'!$B$42:$Q$53,10,FALSE)</f>
        <v>0</v>
      </c>
      <c r="AM770" s="388">
        <f>HLOOKUP(AM415,'2. LRAMVA Threshold'!$B$42:$Q$53,10,FALSE)</f>
        <v>0</v>
      </c>
      <c r="AN770" s="388">
        <f>HLOOKUP(AN415,'2. LRAMVA Threshold'!$B$42:$Q$53,10,FALSE)</f>
        <v>0</v>
      </c>
      <c r="AO770" s="388">
        <f>HLOOKUP(AO415,'2. LRAMVA Threshold'!$B$42:$Q$53,10,FALSE)</f>
        <v>0</v>
      </c>
      <c r="AP770" s="388">
        <f>HLOOKUP(AP415,'2. LRAMVA Threshold'!$B$42:$Q$53,10,FALSE)</f>
        <v>0</v>
      </c>
      <c r="AQ770" s="388">
        <f>HLOOKUP(AQ415,'2. LRAMVA Threshold'!$B$42:$Q$53,10,FALSE)</f>
        <v>0</v>
      </c>
      <c r="AR770" s="388">
        <f>HLOOKUP(AR415,'2. LRAMVA Threshold'!$B$42:$Q$53,10,FALSE)</f>
        <v>0</v>
      </c>
      <c r="AS770" s="438"/>
    </row>
    <row r="771" spans="2:46">
      <c r="B771" s="390"/>
      <c r="C771" s="428"/>
      <c r="D771" s="429"/>
      <c r="E771" s="429"/>
      <c r="F771" s="429"/>
      <c r="G771" s="429"/>
      <c r="H771" s="429"/>
      <c r="I771" s="429"/>
      <c r="J771" s="429"/>
      <c r="K771" s="429"/>
      <c r="L771" s="429"/>
      <c r="M771" s="429"/>
      <c r="N771" s="392"/>
      <c r="O771" s="392"/>
      <c r="P771" s="392"/>
      <c r="Q771" s="429"/>
      <c r="R771" s="430"/>
      <c r="S771" s="429"/>
      <c r="T771" s="429"/>
      <c r="U771" s="429"/>
      <c r="V771" s="431"/>
      <c r="W771" s="431"/>
      <c r="X771" s="431"/>
      <c r="Y771" s="431"/>
      <c r="Z771" s="429"/>
      <c r="AA771" s="429"/>
      <c r="AB771" s="392"/>
      <c r="AC771" s="392"/>
      <c r="AD771" s="392"/>
      <c r="AE771" s="432"/>
      <c r="AF771" s="432"/>
      <c r="AG771" s="432"/>
      <c r="AH771" s="432"/>
      <c r="AI771" s="432"/>
      <c r="AJ771" s="432"/>
      <c r="AK771" s="432"/>
      <c r="AL771" s="395"/>
      <c r="AM771" s="395"/>
      <c r="AN771" s="395"/>
      <c r="AO771" s="395"/>
      <c r="AP771" s="395"/>
      <c r="AQ771" s="395"/>
      <c r="AR771" s="395"/>
      <c r="AS771" s="396"/>
    </row>
    <row r="772" spans="2:46">
      <c r="B772" s="321" t="s">
        <v>312</v>
      </c>
      <c r="C772" s="335"/>
      <c r="D772" s="335"/>
      <c r="E772" s="372"/>
      <c r="F772" s="372"/>
      <c r="G772" s="372"/>
      <c r="H772" s="372"/>
      <c r="I772" s="372"/>
      <c r="J772" s="372"/>
      <c r="K772" s="372"/>
      <c r="L772" s="372"/>
      <c r="M772" s="372"/>
      <c r="N772" s="372"/>
      <c r="O772" s="372"/>
      <c r="P772" s="372"/>
      <c r="Q772" s="372"/>
      <c r="R772" s="288"/>
      <c r="S772" s="337"/>
      <c r="T772" s="337"/>
      <c r="U772" s="337"/>
      <c r="V772" s="336"/>
      <c r="W772" s="336"/>
      <c r="X772" s="336"/>
      <c r="Y772" s="336"/>
      <c r="Z772" s="337"/>
      <c r="AA772" s="337"/>
      <c r="AB772" s="337"/>
      <c r="AC772" s="337"/>
      <c r="AD772" s="337"/>
      <c r="AE772" s="823">
        <f>HLOOKUP(AE$35,'3.  Distribution Rates'!$C$122:$P$135,10,FALSE)</f>
        <v>0</v>
      </c>
      <c r="AF772" s="823">
        <f>HLOOKUP(AF$35,'3.  Distribution Rates'!$C$122:$P$135,10,FALSE)</f>
        <v>0</v>
      </c>
      <c r="AG772" s="338">
        <f>HLOOKUP(AG$35,'3.  Distribution Rates'!$C$122:$P$135,10,FALSE)</f>
        <v>0</v>
      </c>
      <c r="AH772" s="338">
        <f>HLOOKUP(AH$35,'3.  Distribution Rates'!$C$122:$P$135,10,FALSE)</f>
        <v>0</v>
      </c>
      <c r="AI772" s="338">
        <f>HLOOKUP(AI$35,'3.  Distribution Rates'!$C$122:$P$135,10,FALSE)</f>
        <v>0</v>
      </c>
      <c r="AJ772" s="338">
        <f>HLOOKUP(AJ$35,'3.  Distribution Rates'!$C$122:$P$135,10,FALSE)</f>
        <v>0</v>
      </c>
      <c r="AK772" s="338">
        <f>HLOOKUP(AK$35,'3.  Distribution Rates'!$C$122:$P$135,10,FALSE)</f>
        <v>0</v>
      </c>
      <c r="AL772" s="338">
        <f>HLOOKUP(AL$35,'3.  Distribution Rates'!$C$122:$P$135,10,FALSE)</f>
        <v>0</v>
      </c>
      <c r="AM772" s="338">
        <f>HLOOKUP(AM$35,'3.  Distribution Rates'!$C$122:$P$135,10,FALSE)</f>
        <v>0</v>
      </c>
      <c r="AN772" s="338">
        <f>HLOOKUP(AN$35,'3.  Distribution Rates'!$C$122:$P$135,10,FALSE)</f>
        <v>0</v>
      </c>
      <c r="AO772" s="338">
        <f>HLOOKUP(AO$35,'3.  Distribution Rates'!$C$122:$P$135,10,FALSE)</f>
        <v>0</v>
      </c>
      <c r="AP772" s="338">
        <f>HLOOKUP(AP$35,'3.  Distribution Rates'!$C$122:$P$135,10,FALSE)</f>
        <v>0</v>
      </c>
      <c r="AQ772" s="338">
        <f>HLOOKUP(AQ$35,'3.  Distribution Rates'!$C$122:$P$135,10,FALSE)</f>
        <v>0</v>
      </c>
      <c r="AR772" s="338">
        <f>HLOOKUP(AR$35,'3.  Distribution Rates'!$C$122:$P$135,10,FALSE)</f>
        <v>0</v>
      </c>
      <c r="AS772" s="345"/>
      <c r="AT772" s="439"/>
    </row>
    <row r="773" spans="2:46">
      <c r="B773" s="321" t="s">
        <v>313</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LRAM'!AM141*AE772</f>
        <v>0</v>
      </c>
      <c r="AF773" s="374">
        <f>'4.  2011-2014 LRAM'!AN141*AF772</f>
        <v>0</v>
      </c>
      <c r="AG773" s="374">
        <f>'4.  2011-2014 LRAM'!AO141*AG772</f>
        <v>0</v>
      </c>
      <c r="AH773" s="374">
        <f>'4.  2011-2014 LRAM'!AP141*AH772</f>
        <v>0</v>
      </c>
      <c r="AI773" s="374">
        <f>'4.  2011-2014 LRAM'!AQ141*AI772</f>
        <v>0</v>
      </c>
      <c r="AJ773" s="374">
        <f>'4.  2011-2014 LRAM'!AR141*AJ772</f>
        <v>0</v>
      </c>
      <c r="AK773" s="374">
        <f>'4.  2011-2014 LRAM'!AS141*AK772</f>
        <v>0</v>
      </c>
      <c r="AL773" s="374">
        <f>'4.  2011-2014 LRAM'!AT141*AL772</f>
        <v>0</v>
      </c>
      <c r="AM773" s="374">
        <f>'4.  2011-2014 LRAM'!AU141*AM772</f>
        <v>0</v>
      </c>
      <c r="AN773" s="374">
        <f>'4.  2011-2014 LRAM'!AV141*AN772</f>
        <v>0</v>
      </c>
      <c r="AO773" s="374">
        <f>'4.  2011-2014 LRAM'!AW141*AO772</f>
        <v>0</v>
      </c>
      <c r="AP773" s="374">
        <f>'4.  2011-2014 LRAM'!AX141*AP772</f>
        <v>0</v>
      </c>
      <c r="AQ773" s="374">
        <f>'4.  2011-2014 LRAM'!AY141*AQ772</f>
        <v>0</v>
      </c>
      <c r="AR773" s="374">
        <f>'4.  2011-2014 LRAM'!AZ141*AR772</f>
        <v>0</v>
      </c>
      <c r="AS773" s="615">
        <f t="shared" ref="AS773:AS779" si="2225">SUM(AE773:AR773)</f>
        <v>0</v>
      </c>
      <c r="AT773" s="439"/>
    </row>
    <row r="774" spans="2:46">
      <c r="B774" s="321" t="s">
        <v>314</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LRAM'!AM280*AE772</f>
        <v>0</v>
      </c>
      <c r="AF774" s="374">
        <f>'4.  2011-2014 LRAM'!AN280*AF772</f>
        <v>0</v>
      </c>
      <c r="AG774" s="374">
        <f>'4.  2011-2014 LRAM'!AO280*AG772</f>
        <v>0</v>
      </c>
      <c r="AH774" s="374">
        <f>'4.  2011-2014 LRAM'!AP280*AH772</f>
        <v>0</v>
      </c>
      <c r="AI774" s="374">
        <f>'4.  2011-2014 LRAM'!AQ280*AI772</f>
        <v>0</v>
      </c>
      <c r="AJ774" s="374">
        <f>'4.  2011-2014 LRAM'!AR280*AJ772</f>
        <v>0</v>
      </c>
      <c r="AK774" s="374">
        <f>'4.  2011-2014 LRAM'!AS280*AK772</f>
        <v>0</v>
      </c>
      <c r="AL774" s="374">
        <f>'4.  2011-2014 LRAM'!AT280*AL772</f>
        <v>0</v>
      </c>
      <c r="AM774" s="374">
        <f>'4.  2011-2014 LRAM'!AU280*AM772</f>
        <v>0</v>
      </c>
      <c r="AN774" s="374">
        <f>'4.  2011-2014 LRAM'!AV280*AN772</f>
        <v>0</v>
      </c>
      <c r="AO774" s="374">
        <f>'4.  2011-2014 LRAM'!AW280*AO772</f>
        <v>0</v>
      </c>
      <c r="AP774" s="374">
        <f>'4.  2011-2014 LRAM'!AX280*AP772</f>
        <v>0</v>
      </c>
      <c r="AQ774" s="374">
        <f>'4.  2011-2014 LRAM'!AY280*AQ772</f>
        <v>0</v>
      </c>
      <c r="AR774" s="374">
        <f>'4.  2011-2014 LRAM'!AZ280*AR772</f>
        <v>0</v>
      </c>
      <c r="AS774" s="615">
        <f t="shared" si="2225"/>
        <v>0</v>
      </c>
      <c r="AT774" s="439"/>
    </row>
    <row r="775" spans="2:46">
      <c r="B775" s="321" t="s">
        <v>315</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'4.  2011-2014 LRAM'!AM416*AE772</f>
        <v>0</v>
      </c>
      <c r="AF775" s="374">
        <f>'4.  2011-2014 LRAM'!AN416*AF772</f>
        <v>0</v>
      </c>
      <c r="AG775" s="374">
        <f>'4.  2011-2014 LRAM'!AO416*AG772</f>
        <v>0</v>
      </c>
      <c r="AH775" s="374">
        <f>'4.  2011-2014 LRAM'!AP416*AH772</f>
        <v>0</v>
      </c>
      <c r="AI775" s="374">
        <f>'4.  2011-2014 LRAM'!AQ416*AI772</f>
        <v>0</v>
      </c>
      <c r="AJ775" s="374">
        <f>'4.  2011-2014 LRAM'!AR416*AJ772</f>
        <v>0</v>
      </c>
      <c r="AK775" s="374">
        <f>'4.  2011-2014 LRAM'!AS416*AK772</f>
        <v>0</v>
      </c>
      <c r="AL775" s="374">
        <f>'4.  2011-2014 LRAM'!AT416*AL772</f>
        <v>0</v>
      </c>
      <c r="AM775" s="374">
        <f>'4.  2011-2014 LRAM'!AU416*AM772</f>
        <v>0</v>
      </c>
      <c r="AN775" s="374">
        <f>'4.  2011-2014 LRAM'!AV416*AN772</f>
        <v>0</v>
      </c>
      <c r="AO775" s="374">
        <f>'4.  2011-2014 LRAM'!AW416*AO772</f>
        <v>0</v>
      </c>
      <c r="AP775" s="374">
        <f>'4.  2011-2014 LRAM'!AX416*AP772</f>
        <v>0</v>
      </c>
      <c r="AQ775" s="374">
        <f>'4.  2011-2014 LRAM'!AY416*AQ772</f>
        <v>0</v>
      </c>
      <c r="AR775" s="374">
        <f>'4.  2011-2014 LRAM'!AZ416*AR772</f>
        <v>0</v>
      </c>
      <c r="AS775" s="615">
        <f t="shared" si="2225"/>
        <v>0</v>
      </c>
      <c r="AT775" s="439"/>
    </row>
    <row r="776" spans="2:46">
      <c r="B776" s="321" t="s">
        <v>316</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'4.  2011-2014 LRAM'!AM553*AE772</f>
        <v>0</v>
      </c>
      <c r="AF776" s="374">
        <f>'4.  2011-2014 LRAM'!AN553*AF772</f>
        <v>0</v>
      </c>
      <c r="AG776" s="374">
        <f>'4.  2011-2014 LRAM'!AO553*AG772</f>
        <v>0</v>
      </c>
      <c r="AH776" s="374">
        <f>'4.  2011-2014 LRAM'!AP553*AH772</f>
        <v>0</v>
      </c>
      <c r="AI776" s="374">
        <f>'4.  2011-2014 LRAM'!AQ553*AI772</f>
        <v>0</v>
      </c>
      <c r="AJ776" s="374">
        <f>'4.  2011-2014 LRAM'!AR553*AJ772</f>
        <v>0</v>
      </c>
      <c r="AK776" s="374">
        <f>'4.  2011-2014 LRAM'!AS553*AK772</f>
        <v>0</v>
      </c>
      <c r="AL776" s="374">
        <f>'4.  2011-2014 LRAM'!AT553*AL772</f>
        <v>0</v>
      </c>
      <c r="AM776" s="374">
        <f>'4.  2011-2014 LRAM'!AU553*AM772</f>
        <v>0</v>
      </c>
      <c r="AN776" s="374">
        <f>'4.  2011-2014 LRAM'!AV553*AN772</f>
        <v>0</v>
      </c>
      <c r="AO776" s="374">
        <f>'4.  2011-2014 LRAM'!AW553*AO772</f>
        <v>0</v>
      </c>
      <c r="AP776" s="374">
        <f>'4.  2011-2014 LRAM'!AX553*AP772</f>
        <v>0</v>
      </c>
      <c r="AQ776" s="374">
        <f>'4.  2011-2014 LRAM'!AY553*AQ772</f>
        <v>0</v>
      </c>
      <c r="AR776" s="374">
        <f>'4.  2011-2014 LRAM'!AZ553*AR772</f>
        <v>0</v>
      </c>
      <c r="AS776" s="615">
        <f t="shared" si="2225"/>
        <v>0</v>
      </c>
      <c r="AT776" s="439"/>
    </row>
    <row r="777" spans="2:46">
      <c r="B777" s="321" t="s">
        <v>317</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 t="shared" ref="AE777:AR777" si="2226">AE210*AE772</f>
        <v>0</v>
      </c>
      <c r="AF777" s="374">
        <f t="shared" si="2226"/>
        <v>0</v>
      </c>
      <c r="AG777" s="374">
        <f t="shared" si="2226"/>
        <v>0</v>
      </c>
      <c r="AH777" s="374">
        <f t="shared" si="2226"/>
        <v>0</v>
      </c>
      <c r="AI777" s="374">
        <f t="shared" si="2226"/>
        <v>0</v>
      </c>
      <c r="AJ777" s="374">
        <f t="shared" si="2226"/>
        <v>0</v>
      </c>
      <c r="AK777" s="374">
        <f t="shared" si="2226"/>
        <v>0</v>
      </c>
      <c r="AL777" s="374">
        <f t="shared" si="2226"/>
        <v>0</v>
      </c>
      <c r="AM777" s="374">
        <f t="shared" si="2226"/>
        <v>0</v>
      </c>
      <c r="AN777" s="374">
        <f t="shared" si="2226"/>
        <v>0</v>
      </c>
      <c r="AO777" s="374">
        <f t="shared" si="2226"/>
        <v>0</v>
      </c>
      <c r="AP777" s="374">
        <f t="shared" si="2226"/>
        <v>0</v>
      </c>
      <c r="AQ777" s="374">
        <f t="shared" si="2226"/>
        <v>0</v>
      </c>
      <c r="AR777" s="374">
        <f t="shared" si="2226"/>
        <v>0</v>
      </c>
      <c r="AS777" s="615">
        <f t="shared" si="2225"/>
        <v>0</v>
      </c>
      <c r="AT777" s="439"/>
    </row>
    <row r="778" spans="2:46">
      <c r="B778" s="321" t="s">
        <v>318</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 t="shared" ref="AE778:AR778" si="2227">AE400*AE772</f>
        <v>0</v>
      </c>
      <c r="AF778" s="374">
        <f t="shared" si="2227"/>
        <v>0</v>
      </c>
      <c r="AG778" s="374">
        <f t="shared" si="2227"/>
        <v>0</v>
      </c>
      <c r="AH778" s="374">
        <f t="shared" si="2227"/>
        <v>0</v>
      </c>
      <c r="AI778" s="374">
        <f t="shared" si="2227"/>
        <v>0</v>
      </c>
      <c r="AJ778" s="374">
        <f t="shared" si="2227"/>
        <v>0</v>
      </c>
      <c r="AK778" s="374">
        <f t="shared" si="2227"/>
        <v>0</v>
      </c>
      <c r="AL778" s="374">
        <f t="shared" si="2227"/>
        <v>0</v>
      </c>
      <c r="AM778" s="374">
        <f t="shared" si="2227"/>
        <v>0</v>
      </c>
      <c r="AN778" s="374">
        <f t="shared" si="2227"/>
        <v>0</v>
      </c>
      <c r="AO778" s="374">
        <f t="shared" si="2227"/>
        <v>0</v>
      </c>
      <c r="AP778" s="374">
        <f t="shared" si="2227"/>
        <v>0</v>
      </c>
      <c r="AQ778" s="374">
        <f t="shared" si="2227"/>
        <v>0</v>
      </c>
      <c r="AR778" s="374">
        <f t="shared" si="2227"/>
        <v>0</v>
      </c>
      <c r="AS778" s="615">
        <f t="shared" si="2225"/>
        <v>0</v>
      </c>
      <c r="AT778" s="439"/>
    </row>
    <row r="779" spans="2:46">
      <c r="B779" s="321" t="s">
        <v>319</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f t="shared" ref="AE779:AR779" si="2228">AE590*AE772</f>
        <v>0</v>
      </c>
      <c r="AF779" s="374">
        <f t="shared" si="2228"/>
        <v>0</v>
      </c>
      <c r="AG779" s="374">
        <f t="shared" si="2228"/>
        <v>0</v>
      </c>
      <c r="AH779" s="374">
        <f t="shared" si="2228"/>
        <v>0</v>
      </c>
      <c r="AI779" s="374">
        <f t="shared" si="2228"/>
        <v>0</v>
      </c>
      <c r="AJ779" s="374">
        <f t="shared" si="2228"/>
        <v>0</v>
      </c>
      <c r="AK779" s="374">
        <f t="shared" si="2228"/>
        <v>0</v>
      </c>
      <c r="AL779" s="374">
        <f t="shared" si="2228"/>
        <v>0</v>
      </c>
      <c r="AM779" s="374">
        <f t="shared" si="2228"/>
        <v>0</v>
      </c>
      <c r="AN779" s="374">
        <f t="shared" si="2228"/>
        <v>0</v>
      </c>
      <c r="AO779" s="374">
        <f t="shared" si="2228"/>
        <v>0</v>
      </c>
      <c r="AP779" s="374">
        <f t="shared" si="2228"/>
        <v>0</v>
      </c>
      <c r="AQ779" s="374">
        <f t="shared" si="2228"/>
        <v>0</v>
      </c>
      <c r="AR779" s="374">
        <f t="shared" si="2228"/>
        <v>0</v>
      </c>
      <c r="AS779" s="615">
        <f t="shared" si="2225"/>
        <v>0</v>
      </c>
      <c r="AT779" s="439"/>
    </row>
    <row r="780" spans="2:46">
      <c r="B780" s="321" t="s">
        <v>320</v>
      </c>
      <c r="C780" s="342"/>
      <c r="D780" s="306"/>
      <c r="E780" s="276"/>
      <c r="F780" s="276"/>
      <c r="G780" s="276"/>
      <c r="H780" s="276"/>
      <c r="I780" s="276"/>
      <c r="J780" s="276"/>
      <c r="K780" s="276"/>
      <c r="L780" s="276"/>
      <c r="M780" s="276"/>
      <c r="N780" s="276"/>
      <c r="O780" s="276"/>
      <c r="P780" s="276"/>
      <c r="Q780" s="276"/>
      <c r="R780" s="288"/>
      <c r="S780" s="276"/>
      <c r="T780" s="276"/>
      <c r="U780" s="276"/>
      <c r="V780" s="306"/>
      <c r="W780" s="306"/>
      <c r="X780" s="306"/>
      <c r="Y780" s="306"/>
      <c r="Z780" s="276"/>
      <c r="AA780" s="276"/>
      <c r="AB780" s="276"/>
      <c r="AC780" s="276"/>
      <c r="AD780" s="276"/>
      <c r="AE780" s="374">
        <f>AE769*AE772</f>
        <v>0</v>
      </c>
      <c r="AF780" s="374">
        <f t="shared" ref="AF780:AR780" si="2229">AF769*AF772</f>
        <v>0</v>
      </c>
      <c r="AG780" s="374">
        <f t="shared" si="2229"/>
        <v>0</v>
      </c>
      <c r="AH780" s="374">
        <f t="shared" si="2229"/>
        <v>0</v>
      </c>
      <c r="AI780" s="374">
        <f t="shared" si="2229"/>
        <v>0</v>
      </c>
      <c r="AJ780" s="374">
        <f t="shared" si="2229"/>
        <v>0</v>
      </c>
      <c r="AK780" s="374">
        <f t="shared" si="2229"/>
        <v>0</v>
      </c>
      <c r="AL780" s="374">
        <f t="shared" si="2229"/>
        <v>0</v>
      </c>
      <c r="AM780" s="374">
        <f t="shared" si="2229"/>
        <v>0</v>
      </c>
      <c r="AN780" s="374">
        <f t="shared" si="2229"/>
        <v>0</v>
      </c>
      <c r="AO780" s="374">
        <f t="shared" si="2229"/>
        <v>0</v>
      </c>
      <c r="AP780" s="374">
        <f t="shared" si="2229"/>
        <v>0</v>
      </c>
      <c r="AQ780" s="374">
        <f t="shared" si="2229"/>
        <v>0</v>
      </c>
      <c r="AR780" s="374">
        <f t="shared" si="2229"/>
        <v>0</v>
      </c>
      <c r="AS780" s="615">
        <f>SUM(AE780:AR780)</f>
        <v>0</v>
      </c>
      <c r="AT780" s="439"/>
    </row>
    <row r="781" spans="2:46" ht="15.75">
      <c r="B781" s="346" t="s">
        <v>321</v>
      </c>
      <c r="C781" s="342"/>
      <c r="D781" s="333"/>
      <c r="E781" s="331"/>
      <c r="F781" s="331"/>
      <c r="G781" s="331"/>
      <c r="H781" s="331"/>
      <c r="I781" s="331"/>
      <c r="J781" s="331"/>
      <c r="K781" s="331"/>
      <c r="L781" s="331"/>
      <c r="M781" s="331"/>
      <c r="N781" s="331"/>
      <c r="O781" s="331"/>
      <c r="P781" s="331"/>
      <c r="Q781" s="331"/>
      <c r="R781" s="297"/>
      <c r="S781" s="331"/>
      <c r="T781" s="331"/>
      <c r="U781" s="331"/>
      <c r="V781" s="333"/>
      <c r="W781" s="333"/>
      <c r="X781" s="333"/>
      <c r="Y781" s="333"/>
      <c r="Z781" s="331"/>
      <c r="AA781" s="331"/>
      <c r="AB781" s="331"/>
      <c r="AC781" s="331"/>
      <c r="AD781" s="331"/>
      <c r="AE781" s="343">
        <f>SUM(AE773:AE780)</f>
        <v>0</v>
      </c>
      <c r="AF781" s="343">
        <f>SUM(AF773:AF780)</f>
        <v>0</v>
      </c>
      <c r="AG781" s="343">
        <f t="shared" ref="AG781:AK781" si="2230">SUM(AG773:AG780)</f>
        <v>0</v>
      </c>
      <c r="AH781" s="343">
        <f t="shared" si="2230"/>
        <v>0</v>
      </c>
      <c r="AI781" s="343">
        <f t="shared" si="2230"/>
        <v>0</v>
      </c>
      <c r="AJ781" s="343">
        <f t="shared" si="2230"/>
        <v>0</v>
      </c>
      <c r="AK781" s="343">
        <f t="shared" si="2230"/>
        <v>0</v>
      </c>
      <c r="AL781" s="343">
        <f t="shared" ref="AL781:AR781" si="2231">SUM(AL773:AL780)</f>
        <v>0</v>
      </c>
      <c r="AM781" s="343">
        <f t="shared" si="2231"/>
        <v>0</v>
      </c>
      <c r="AN781" s="343">
        <f t="shared" si="2231"/>
        <v>0</v>
      </c>
      <c r="AO781" s="343">
        <f t="shared" si="2231"/>
        <v>0</v>
      </c>
      <c r="AP781" s="343">
        <f t="shared" si="2231"/>
        <v>0</v>
      </c>
      <c r="AQ781" s="343">
        <f t="shared" si="2231"/>
        <v>0</v>
      </c>
      <c r="AR781" s="343">
        <f t="shared" si="2231"/>
        <v>0</v>
      </c>
      <c r="AS781" s="403">
        <f>SUM(AS773:AS780)</f>
        <v>0</v>
      </c>
      <c r="AT781" s="439"/>
    </row>
    <row r="782" spans="2:46" ht="15.75">
      <c r="B782" s="346" t="s">
        <v>322</v>
      </c>
      <c r="C782" s="342"/>
      <c r="D782" s="347"/>
      <c r="E782" s="331"/>
      <c r="F782" s="331"/>
      <c r="G782" s="331"/>
      <c r="H782" s="331"/>
      <c r="I782" s="331"/>
      <c r="J782" s="331"/>
      <c r="K782" s="331"/>
      <c r="L782" s="331"/>
      <c r="M782" s="331"/>
      <c r="N782" s="331"/>
      <c r="O782" s="331"/>
      <c r="P782" s="331"/>
      <c r="Q782" s="331"/>
      <c r="R782" s="297"/>
      <c r="S782" s="331"/>
      <c r="T782" s="331"/>
      <c r="U782" s="331"/>
      <c r="V782" s="333"/>
      <c r="W782" s="333"/>
      <c r="X782" s="333"/>
      <c r="Y782" s="333"/>
      <c r="Z782" s="331"/>
      <c r="AA782" s="331"/>
      <c r="AB782" s="331"/>
      <c r="AC782" s="331"/>
      <c r="AD782" s="331"/>
      <c r="AE782" s="344">
        <f>AE770*AE772</f>
        <v>0</v>
      </c>
      <c r="AF782" s="344">
        <f t="shared" ref="AF782:AK782" si="2232">AF770*AF772</f>
        <v>0</v>
      </c>
      <c r="AG782" s="344">
        <f t="shared" si="2232"/>
        <v>0</v>
      </c>
      <c r="AH782" s="344">
        <f t="shared" si="2232"/>
        <v>0</v>
      </c>
      <c r="AI782" s="344">
        <f t="shared" si="2232"/>
        <v>0</v>
      </c>
      <c r="AJ782" s="344">
        <f t="shared" si="2232"/>
        <v>0</v>
      </c>
      <c r="AK782" s="344">
        <f t="shared" si="2232"/>
        <v>0</v>
      </c>
      <c r="AL782" s="344">
        <f t="shared" ref="AL782:AR782" si="2233">AL770*AL772</f>
        <v>0</v>
      </c>
      <c r="AM782" s="344">
        <f t="shared" si="2233"/>
        <v>0</v>
      </c>
      <c r="AN782" s="344">
        <f t="shared" si="2233"/>
        <v>0</v>
      </c>
      <c r="AO782" s="344">
        <f t="shared" si="2233"/>
        <v>0</v>
      </c>
      <c r="AP782" s="344">
        <f t="shared" si="2233"/>
        <v>0</v>
      </c>
      <c r="AQ782" s="344">
        <f t="shared" si="2233"/>
        <v>0</v>
      </c>
      <c r="AR782" s="344">
        <f t="shared" si="2233"/>
        <v>0</v>
      </c>
      <c r="AS782" s="403">
        <f>SUM(AE782:AR782)</f>
        <v>0</v>
      </c>
      <c r="AT782" s="439"/>
    </row>
    <row r="783" spans="2:46" ht="15.75">
      <c r="B783" s="346" t="s">
        <v>323</v>
      </c>
      <c r="C783" s="342"/>
      <c r="D783" s="347"/>
      <c r="E783" s="331"/>
      <c r="F783" s="331"/>
      <c r="G783" s="331"/>
      <c r="H783" s="331"/>
      <c r="I783" s="331"/>
      <c r="J783" s="331"/>
      <c r="K783" s="331"/>
      <c r="L783" s="331"/>
      <c r="M783" s="331"/>
      <c r="N783" s="331"/>
      <c r="O783" s="331"/>
      <c r="P783" s="331"/>
      <c r="Q783" s="331"/>
      <c r="R783" s="297"/>
      <c r="S783" s="331"/>
      <c r="T783" s="331"/>
      <c r="U783" s="331"/>
      <c r="V783" s="347"/>
      <c r="W783" s="347"/>
      <c r="X783" s="347"/>
      <c r="Y783" s="347"/>
      <c r="Z783" s="331"/>
      <c r="AA783" s="331"/>
      <c r="AB783" s="331"/>
      <c r="AC783" s="331"/>
      <c r="AD783" s="331"/>
      <c r="AE783" s="348"/>
      <c r="AF783" s="348"/>
      <c r="AG783" s="348"/>
      <c r="AH783" s="348"/>
      <c r="AI783" s="348"/>
      <c r="AJ783" s="348"/>
      <c r="AK783" s="348"/>
      <c r="AL783" s="348"/>
      <c r="AM783" s="348"/>
      <c r="AN783" s="348"/>
      <c r="AO783" s="348"/>
      <c r="AP783" s="348"/>
      <c r="AQ783" s="348"/>
      <c r="AR783" s="348"/>
      <c r="AS783" s="403">
        <f>AS781-AS782</f>
        <v>0</v>
      </c>
      <c r="AT783" s="439"/>
    </row>
    <row r="784" spans="2:46">
      <c r="B784" s="321"/>
      <c r="C784" s="347"/>
      <c r="D784" s="347"/>
      <c r="E784" s="331"/>
      <c r="F784" s="331"/>
      <c r="G784" s="331"/>
      <c r="H784" s="331"/>
      <c r="I784" s="331"/>
      <c r="J784" s="331"/>
      <c r="K784" s="331"/>
      <c r="L784" s="331"/>
      <c r="M784" s="331"/>
      <c r="N784" s="331"/>
      <c r="O784" s="331"/>
      <c r="P784" s="331"/>
      <c r="Q784" s="331"/>
      <c r="R784" s="297"/>
      <c r="S784" s="331"/>
      <c r="T784" s="331"/>
      <c r="U784" s="331"/>
      <c r="V784" s="347"/>
      <c r="W784" s="342"/>
      <c r="X784" s="347"/>
      <c r="Y784" s="347"/>
      <c r="Z784" s="331"/>
      <c r="AA784" s="331"/>
      <c r="AB784" s="331"/>
      <c r="AC784" s="331"/>
      <c r="AD784" s="331"/>
      <c r="AE784" s="349"/>
      <c r="AF784" s="349"/>
      <c r="AG784" s="349"/>
      <c r="AH784" s="349"/>
      <c r="AI784" s="349"/>
      <c r="AJ784" s="349"/>
      <c r="AK784" s="349"/>
      <c r="AL784" s="349"/>
      <c r="AM784" s="349"/>
      <c r="AN784" s="349"/>
      <c r="AO784" s="349"/>
      <c r="AP784" s="349"/>
      <c r="AQ784" s="349"/>
      <c r="AR784" s="349"/>
      <c r="AS784" s="345"/>
      <c r="AT784" s="439"/>
    </row>
    <row r="785" spans="1:45">
      <c r="B785" s="435" t="s">
        <v>324</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SUMPRODUCT($E$608:$E$767,AE608:AE767)</f>
        <v>8057167.3440883746</v>
      </c>
      <c r="AF785" s="288">
        <f>SUMPRODUCT($E$608:$E$767,AF608:AF767)</f>
        <v>11143876.253853802</v>
      </c>
      <c r="AG785" s="288">
        <f t="shared" ref="AG785:AR785" si="2234">IF(AG606="kw",SUMPRODUCT($Q$608:$Q$767,$S$608:$S$767,AG608:AG767),SUMPRODUCT($E$608:$E$767,AG608:AG767))</f>
        <v>61872.170212575104</v>
      </c>
      <c r="AH785" s="288">
        <f t="shared" si="2234"/>
        <v>55830.045282406158</v>
      </c>
      <c r="AI785" s="288">
        <f t="shared" si="2234"/>
        <v>9548.0149106489243</v>
      </c>
      <c r="AJ785" s="288">
        <f t="shared" si="2234"/>
        <v>0</v>
      </c>
      <c r="AK785" s="288">
        <f t="shared" si="2234"/>
        <v>839051.71196729748</v>
      </c>
      <c r="AL785" s="288">
        <f t="shared" si="2234"/>
        <v>0</v>
      </c>
      <c r="AM785" s="288">
        <f t="shared" si="2234"/>
        <v>0</v>
      </c>
      <c r="AN785" s="288">
        <f t="shared" si="2234"/>
        <v>0</v>
      </c>
      <c r="AO785" s="288">
        <f t="shared" si="2234"/>
        <v>0</v>
      </c>
      <c r="AP785" s="288">
        <f t="shared" si="2234"/>
        <v>0</v>
      </c>
      <c r="AQ785" s="288">
        <f t="shared" si="2234"/>
        <v>0</v>
      </c>
      <c r="AR785" s="288">
        <f t="shared" si="2234"/>
        <v>0</v>
      </c>
      <c r="AS785" s="334"/>
    </row>
    <row r="786" spans="1:45">
      <c r="B786" s="435" t="s">
        <v>325</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SUMPRODUCT($F$608:$F$767,AE608:AE767)</f>
        <v>8057167.3440883746</v>
      </c>
      <c r="AF786" s="288">
        <f>SUMPRODUCT($F$608:$F$767,AF608:AF767)</f>
        <v>11143876.253853802</v>
      </c>
      <c r="AG786" s="288">
        <f t="shared" ref="AG786:AR786" si="2235">IF(AG606="kw",SUMPRODUCT($Q$608:$Q$767,$T$608:$T$767,AG608:AG767),SUMPRODUCT($F$608:$F$767,AG608:AG767))</f>
        <v>61861.93630772832</v>
      </c>
      <c r="AH786" s="288">
        <f t="shared" si="2235"/>
        <v>55786.289837982746</v>
      </c>
      <c r="AI786" s="288">
        <f t="shared" si="2235"/>
        <v>9548.0149106489243</v>
      </c>
      <c r="AJ786" s="288">
        <f t="shared" si="2235"/>
        <v>0</v>
      </c>
      <c r="AK786" s="288">
        <f t="shared" si="2235"/>
        <v>839051.71196729748</v>
      </c>
      <c r="AL786" s="288">
        <f t="shared" si="2235"/>
        <v>0</v>
      </c>
      <c r="AM786" s="288">
        <f t="shared" si="2235"/>
        <v>0</v>
      </c>
      <c r="AN786" s="288">
        <f t="shared" si="2235"/>
        <v>0</v>
      </c>
      <c r="AO786" s="288">
        <f t="shared" si="2235"/>
        <v>0</v>
      </c>
      <c r="AP786" s="288">
        <f t="shared" si="2235"/>
        <v>0</v>
      </c>
      <c r="AQ786" s="288">
        <f t="shared" si="2235"/>
        <v>0</v>
      </c>
      <c r="AR786" s="288">
        <f t="shared" si="2235"/>
        <v>0</v>
      </c>
      <c r="AS786" s="334"/>
    </row>
    <row r="787" spans="1:45">
      <c r="B787" s="435" t="s">
        <v>839</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SUMPRODUCT($G$608:$G$767,AE608:AE767)</f>
        <v>8057167.3440883746</v>
      </c>
      <c r="AF787" s="288">
        <f>SUMPRODUCT($G$608:$G$767,AF608:AF767)</f>
        <v>11109428.003386352</v>
      </c>
      <c r="AG787" s="288">
        <f t="shared" ref="AG787:AR787" si="2236">IF(AG606="kw",SUMPRODUCT($Q$608:$Q$767,$U$608:$U$767,AG608:AG767),SUMPRODUCT($G$608:$G$767,AG608:AG767))</f>
        <v>61776.903071290413</v>
      </c>
      <c r="AH787" s="288">
        <f t="shared" si="2236"/>
        <v>55749.016681622059</v>
      </c>
      <c r="AI787" s="288">
        <f t="shared" si="2236"/>
        <v>9548.0149106489243</v>
      </c>
      <c r="AJ787" s="288">
        <f t="shared" si="2236"/>
        <v>0</v>
      </c>
      <c r="AK787" s="288">
        <f t="shared" si="2236"/>
        <v>838042.49860260042</v>
      </c>
      <c r="AL787" s="288">
        <f t="shared" si="2236"/>
        <v>0</v>
      </c>
      <c r="AM787" s="288">
        <f t="shared" si="2236"/>
        <v>0</v>
      </c>
      <c r="AN787" s="288">
        <f t="shared" si="2236"/>
        <v>0</v>
      </c>
      <c r="AO787" s="288">
        <f t="shared" si="2236"/>
        <v>0</v>
      </c>
      <c r="AP787" s="288">
        <f t="shared" si="2236"/>
        <v>0</v>
      </c>
      <c r="AQ787" s="288">
        <f t="shared" si="2236"/>
        <v>0</v>
      </c>
      <c r="AR787" s="288">
        <f t="shared" si="2236"/>
        <v>0</v>
      </c>
      <c r="AS787" s="334"/>
    </row>
    <row r="788" spans="1:45">
      <c r="B788" s="435" t="s">
        <v>859</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SUMPRODUCT($H$608:$H$767,AE608:AE767)</f>
        <v>8057167.3440883746</v>
      </c>
      <c r="AF788" s="288">
        <f>SUMPRODUCT($H$608:$H$767,AF608:AF767)</f>
        <v>11085032.33941368</v>
      </c>
      <c r="AG788" s="288">
        <f t="shared" ref="AG788:AR788" si="2237">IF(AG606="kw",SUMPRODUCT($Q$608:$Q$767,$V$608:$V$767,AG608:AG767),SUMPRODUCT($H$608:$H$767,AG608:AG767))</f>
        <v>61695.696637663146</v>
      </c>
      <c r="AH788" s="288">
        <f t="shared" si="2237"/>
        <v>55627.473780445922</v>
      </c>
      <c r="AI788" s="288">
        <f t="shared" si="2237"/>
        <v>9548.0149106489243</v>
      </c>
      <c r="AJ788" s="288">
        <f t="shared" si="2237"/>
        <v>0</v>
      </c>
      <c r="AK788" s="288">
        <f t="shared" si="2237"/>
        <v>837327.79089501617</v>
      </c>
      <c r="AL788" s="288">
        <f t="shared" si="2237"/>
        <v>0</v>
      </c>
      <c r="AM788" s="288">
        <f t="shared" si="2237"/>
        <v>0</v>
      </c>
      <c r="AN788" s="288">
        <f t="shared" si="2237"/>
        <v>0</v>
      </c>
      <c r="AO788" s="288">
        <f t="shared" si="2237"/>
        <v>0</v>
      </c>
      <c r="AP788" s="288">
        <f t="shared" si="2237"/>
        <v>0</v>
      </c>
      <c r="AQ788" s="288">
        <f t="shared" si="2237"/>
        <v>0</v>
      </c>
      <c r="AR788" s="288">
        <f t="shared" si="2237"/>
        <v>0</v>
      </c>
      <c r="AS788" s="334"/>
    </row>
    <row r="789" spans="1:45">
      <c r="B789" s="435" t="s">
        <v>860</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288">
        <f>SUMPRODUCT($I$608:$I$767,AE608:AE767)</f>
        <v>8057167.3440883746</v>
      </c>
      <c r="AF789" s="288">
        <f>SUMPRODUCT($I$608:$I$767,AF608:AF767)</f>
        <v>11069574.351818535</v>
      </c>
      <c r="AG789" s="288">
        <f t="shared" ref="AG789:AR789" si="2238">IF(AG606="kw",SUMPRODUCT($Q$608:$Q$767,$W$608:$W$767,AG608:AG767),SUMPRODUCT($I$608:$I$767,AG608:AG767))</f>
        <v>61500.657736801142</v>
      </c>
      <c r="AH789" s="288">
        <f t="shared" si="2238"/>
        <v>55299.20421651849</v>
      </c>
      <c r="AI789" s="288">
        <f t="shared" si="2238"/>
        <v>9548.0149106489243</v>
      </c>
      <c r="AJ789" s="288">
        <f t="shared" si="2238"/>
        <v>0</v>
      </c>
      <c r="AK789" s="288">
        <f t="shared" si="2238"/>
        <v>837192.93135510269</v>
      </c>
      <c r="AL789" s="288">
        <f t="shared" si="2238"/>
        <v>0</v>
      </c>
      <c r="AM789" s="288">
        <f t="shared" si="2238"/>
        <v>0</v>
      </c>
      <c r="AN789" s="288">
        <f t="shared" si="2238"/>
        <v>0</v>
      </c>
      <c r="AO789" s="288">
        <f t="shared" si="2238"/>
        <v>0</v>
      </c>
      <c r="AP789" s="288">
        <f t="shared" si="2238"/>
        <v>0</v>
      </c>
      <c r="AQ789" s="288">
        <f t="shared" si="2238"/>
        <v>0</v>
      </c>
      <c r="AR789" s="288">
        <f t="shared" si="2238"/>
        <v>0</v>
      </c>
      <c r="AS789" s="334"/>
    </row>
    <row r="790" spans="1:45">
      <c r="B790" s="435" t="s">
        <v>861</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f>SUMPRODUCT($J$608:$J$767,AE608:AE767)</f>
        <v>8057167.3440883746</v>
      </c>
      <c r="AF790" s="288">
        <f>SUMPRODUCT($J$608:$J$767,AF608:AF767)</f>
        <v>11069574.351818535</v>
      </c>
      <c r="AG790" s="288">
        <f t="shared" ref="AG790:AR790" si="2239">IF(AG606="kw",SUMPRODUCT($Q$608:$Q$767,$X$608:$X$767,AG608:AG767),SUMPRODUCT($J$608:$J$767,AG608:AG767))</f>
        <v>61433.568805027768</v>
      </c>
      <c r="AH790" s="288">
        <f t="shared" si="2239"/>
        <v>55012.362969742797</v>
      </c>
      <c r="AI790" s="288">
        <f t="shared" si="2239"/>
        <v>9548.0149106489243</v>
      </c>
      <c r="AJ790" s="288">
        <f t="shared" si="2239"/>
        <v>0</v>
      </c>
      <c r="AK790" s="288">
        <f t="shared" si="2239"/>
        <v>837192.93135510269</v>
      </c>
      <c r="AL790" s="288">
        <f t="shared" si="2239"/>
        <v>0</v>
      </c>
      <c r="AM790" s="288">
        <f t="shared" si="2239"/>
        <v>0</v>
      </c>
      <c r="AN790" s="288">
        <f t="shared" si="2239"/>
        <v>0</v>
      </c>
      <c r="AO790" s="288">
        <f t="shared" si="2239"/>
        <v>0</v>
      </c>
      <c r="AP790" s="288">
        <f t="shared" si="2239"/>
        <v>0</v>
      </c>
      <c r="AQ790" s="288">
        <f t="shared" si="2239"/>
        <v>0</v>
      </c>
      <c r="AR790" s="288">
        <f t="shared" si="2239"/>
        <v>0</v>
      </c>
      <c r="AS790" s="334"/>
    </row>
    <row r="791" spans="1:45">
      <c r="B791" s="435" t="s">
        <v>862</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f>SUMPRODUCT($K$608:$K$767,AE608:AE767)</f>
        <v>8057043.6959208082</v>
      </c>
      <c r="AF791" s="288">
        <f>SUMPRODUCT($K$608:$K$767,AF608:AF767)</f>
        <v>11069480.157029185</v>
      </c>
      <c r="AG791" s="288">
        <f t="shared" ref="AG791:AR791" si="2240">IF(AG606="kw",SUMPRODUCT($Q$608:$Q$767,$Y$608:$Y$767,AG608:AG767),SUMPRODUCT($K$608:$K$767,AG608:AG767))</f>
        <v>61353.592733817684</v>
      </c>
      <c r="AH791" s="288">
        <f t="shared" si="2240"/>
        <v>54670.42227443392</v>
      </c>
      <c r="AI791" s="288">
        <f t="shared" si="2240"/>
        <v>9548.0149106489243</v>
      </c>
      <c r="AJ791" s="288">
        <f t="shared" si="2240"/>
        <v>0</v>
      </c>
      <c r="AK791" s="288">
        <f t="shared" si="2240"/>
        <v>837190.1717769237</v>
      </c>
      <c r="AL791" s="288">
        <f t="shared" si="2240"/>
        <v>0</v>
      </c>
      <c r="AM791" s="288">
        <f t="shared" si="2240"/>
        <v>0</v>
      </c>
      <c r="AN791" s="288">
        <f t="shared" si="2240"/>
        <v>0</v>
      </c>
      <c r="AO791" s="288">
        <f t="shared" si="2240"/>
        <v>0</v>
      </c>
      <c r="AP791" s="288">
        <f t="shared" si="2240"/>
        <v>0</v>
      </c>
      <c r="AQ791" s="288">
        <f t="shared" si="2240"/>
        <v>0</v>
      </c>
      <c r="AR791" s="288">
        <f t="shared" si="2240"/>
        <v>0</v>
      </c>
      <c r="AS791" s="334"/>
    </row>
    <row r="792" spans="1:45">
      <c r="B792" s="435" t="s">
        <v>863</v>
      </c>
      <c r="C792" s="301"/>
      <c r="D792" s="276"/>
      <c r="E792" s="276"/>
      <c r="F792" s="276"/>
      <c r="G792" s="276"/>
      <c r="H792" s="276"/>
      <c r="I792" s="276"/>
      <c r="J792" s="276"/>
      <c r="K792" s="276"/>
      <c r="L792" s="276"/>
      <c r="M792" s="276"/>
      <c r="N792" s="276"/>
      <c r="O792" s="276"/>
      <c r="P792" s="276"/>
      <c r="Q792" s="276"/>
      <c r="R792" s="354"/>
      <c r="S792" s="276"/>
      <c r="T792" s="276"/>
      <c r="U792" s="276"/>
      <c r="V792" s="301"/>
      <c r="W792" s="306"/>
      <c r="X792" s="306"/>
      <c r="Y792" s="276"/>
      <c r="Z792" s="276"/>
      <c r="AA792" s="306"/>
      <c r="AB792" s="306"/>
      <c r="AC792" s="306"/>
      <c r="AD792" s="306"/>
      <c r="AE792" s="288">
        <f>SUMPRODUCT($L$608:$L$767,AE608:AE767)</f>
        <v>8057043.6959208082</v>
      </c>
      <c r="AF792" s="288">
        <f>SUMPRODUCT($L$608:$L$767,AF608:AF767)</f>
        <v>10660281.26003949</v>
      </c>
      <c r="AG792" s="288">
        <f t="shared" ref="AG792:AR792" si="2241">IF(AG606="kw",SUMPRODUCT($Q$608:$Q$767,$Z$608:$Z$767,AG608:AG767),SUMPRODUCT($L$608:$L$767,AG608:AG767))</f>
        <v>59287.909670596651</v>
      </c>
      <c r="AH792" s="288">
        <f t="shared" si="2241"/>
        <v>52485.167068983952</v>
      </c>
      <c r="AI792" s="288">
        <f t="shared" si="2241"/>
        <v>9198.848022330696</v>
      </c>
      <c r="AJ792" s="288">
        <f t="shared" si="2241"/>
        <v>0</v>
      </c>
      <c r="AK792" s="288">
        <f t="shared" si="2241"/>
        <v>805263.88613010873</v>
      </c>
      <c r="AL792" s="288">
        <f t="shared" si="2241"/>
        <v>0</v>
      </c>
      <c r="AM792" s="288">
        <f t="shared" si="2241"/>
        <v>0</v>
      </c>
      <c r="AN792" s="288">
        <f t="shared" si="2241"/>
        <v>0</v>
      </c>
      <c r="AO792" s="288">
        <f t="shared" si="2241"/>
        <v>0</v>
      </c>
      <c r="AP792" s="288">
        <f t="shared" si="2241"/>
        <v>0</v>
      </c>
      <c r="AQ792" s="288">
        <f t="shared" si="2241"/>
        <v>0</v>
      </c>
      <c r="AR792" s="288">
        <f t="shared" si="2241"/>
        <v>0</v>
      </c>
      <c r="AS792" s="334"/>
    </row>
    <row r="793" spans="1:45">
      <c r="B793" s="436" t="s">
        <v>864</v>
      </c>
      <c r="C793" s="361"/>
      <c r="D793" s="380"/>
      <c r="E793" s="380"/>
      <c r="F793" s="380"/>
      <c r="G793" s="380"/>
      <c r="H793" s="380"/>
      <c r="I793" s="380"/>
      <c r="J793" s="380"/>
      <c r="K793" s="380"/>
      <c r="L793" s="380"/>
      <c r="M793" s="380"/>
      <c r="N793" s="380"/>
      <c r="O793" s="380"/>
      <c r="P793" s="380"/>
      <c r="Q793" s="380"/>
      <c r="R793" s="379"/>
      <c r="S793" s="380"/>
      <c r="T793" s="380"/>
      <c r="U793" s="380"/>
      <c r="V793" s="361"/>
      <c r="W793" s="381"/>
      <c r="X793" s="381"/>
      <c r="Y793" s="380"/>
      <c r="Z793" s="380"/>
      <c r="AA793" s="381"/>
      <c r="AB793" s="381"/>
      <c r="AC793" s="381"/>
      <c r="AD793" s="381"/>
      <c r="AE793" s="323">
        <f>SUMPRODUCT($M$608:$M$767,AE608:AE767)</f>
        <v>8056983.3615249135</v>
      </c>
      <c r="AF793" s="323">
        <f>SUMPRODUCT($M$608:$M$767,AF608:AF767)</f>
        <v>10658145.936157085</v>
      </c>
      <c r="AG793" s="323">
        <f t="shared" ref="AG793:AR793" si="2242">IF(AG606="kw",SUMPRODUCT($Q$608:$Q$767,$AA$608:$AA$767,AG608:AG767),SUMPRODUCT($M$608:$M$767,AG608:AG767))</f>
        <v>59171.265012817239</v>
      </c>
      <c r="AH793" s="323">
        <f t="shared" si="2242"/>
        <v>52145.754142011167</v>
      </c>
      <c r="AI793" s="323">
        <f t="shared" si="2242"/>
        <v>9198.848022330696</v>
      </c>
      <c r="AJ793" s="323">
        <f t="shared" si="2242"/>
        <v>0</v>
      </c>
      <c r="AK793" s="323">
        <f t="shared" si="2242"/>
        <v>805201.32860190806</v>
      </c>
      <c r="AL793" s="323">
        <f t="shared" si="2242"/>
        <v>0</v>
      </c>
      <c r="AM793" s="323">
        <f t="shared" si="2242"/>
        <v>0</v>
      </c>
      <c r="AN793" s="323">
        <f t="shared" si="2242"/>
        <v>0</v>
      </c>
      <c r="AO793" s="323">
        <f t="shared" si="2242"/>
        <v>0</v>
      </c>
      <c r="AP793" s="323">
        <f t="shared" si="2242"/>
        <v>0</v>
      </c>
      <c r="AQ793" s="323">
        <f t="shared" si="2242"/>
        <v>0</v>
      </c>
      <c r="AR793" s="323">
        <f t="shared" si="2242"/>
        <v>0</v>
      </c>
      <c r="AS793" s="382"/>
    </row>
    <row r="794" spans="1:45" ht="20.25" customHeight="1">
      <c r="B794" s="364" t="s">
        <v>588</v>
      </c>
      <c r="C794" s="383"/>
      <c r="D794" s="384"/>
      <c r="E794" s="384"/>
      <c r="F794" s="384"/>
      <c r="G794" s="384"/>
      <c r="H794" s="384"/>
      <c r="I794" s="384"/>
      <c r="J794" s="384"/>
      <c r="K794" s="384"/>
      <c r="L794" s="384"/>
      <c r="M794" s="384"/>
      <c r="N794" s="384"/>
      <c r="O794" s="384"/>
      <c r="P794" s="384"/>
      <c r="Q794" s="384"/>
      <c r="R794" s="384"/>
      <c r="S794" s="384"/>
      <c r="T794" s="384"/>
      <c r="U794" s="384"/>
      <c r="V794" s="367"/>
      <c r="W794" s="368"/>
      <c r="X794" s="384"/>
      <c r="Y794" s="384"/>
      <c r="Z794" s="384"/>
      <c r="AA794" s="384"/>
      <c r="AB794" s="384"/>
      <c r="AC794" s="384"/>
      <c r="AD794" s="384"/>
      <c r="AE794" s="405"/>
      <c r="AF794" s="405"/>
      <c r="AG794" s="405"/>
      <c r="AH794" s="405"/>
      <c r="AI794" s="405"/>
      <c r="AJ794" s="405"/>
      <c r="AK794" s="405"/>
      <c r="AL794" s="405"/>
      <c r="AM794" s="405"/>
      <c r="AN794" s="405"/>
      <c r="AO794" s="405"/>
      <c r="AP794" s="405"/>
      <c r="AQ794" s="405"/>
      <c r="AR794" s="405"/>
      <c r="AS794" s="385"/>
    </row>
    <row r="797" spans="1:45" ht="15.75">
      <c r="B797" s="277" t="s">
        <v>326</v>
      </c>
      <c r="C797" s="278"/>
      <c r="D797" s="579" t="s">
        <v>523</v>
      </c>
      <c r="E797" s="250"/>
      <c r="F797" s="579"/>
      <c r="G797" s="250"/>
      <c r="H797" s="250"/>
      <c r="I797" s="250"/>
      <c r="J797" s="250"/>
      <c r="K797" s="250"/>
      <c r="L797" s="250"/>
      <c r="M797" s="250"/>
      <c r="N797" s="250"/>
      <c r="O797" s="250"/>
      <c r="P797" s="250"/>
      <c r="Q797" s="250"/>
      <c r="R797" s="278"/>
      <c r="S797" s="250"/>
      <c r="T797" s="250"/>
      <c r="U797" s="250"/>
      <c r="V797" s="250"/>
      <c r="W797" s="250"/>
      <c r="X797" s="250"/>
      <c r="Y797" s="250"/>
      <c r="Z797" s="250"/>
      <c r="AA797" s="250"/>
      <c r="AB797" s="250"/>
      <c r="AC797" s="250"/>
      <c r="AD797" s="250"/>
      <c r="AE797" s="267"/>
      <c r="AF797" s="264"/>
      <c r="AG797" s="264"/>
      <c r="AH797" s="264"/>
      <c r="AI797" s="264"/>
      <c r="AJ797" s="264"/>
      <c r="AK797" s="264"/>
      <c r="AL797" s="264"/>
      <c r="AM797" s="264"/>
      <c r="AN797" s="264"/>
      <c r="AO797" s="264"/>
      <c r="AP797" s="264"/>
      <c r="AQ797" s="264"/>
      <c r="AR797" s="264"/>
    </row>
    <row r="798" spans="1:45" ht="33" customHeight="1">
      <c r="B798" s="935" t="s">
        <v>211</v>
      </c>
      <c r="C798" s="937" t="s">
        <v>33</v>
      </c>
      <c r="D798" s="281" t="s">
        <v>421</v>
      </c>
      <c r="E798" s="946" t="s">
        <v>209</v>
      </c>
      <c r="F798" s="947"/>
      <c r="G798" s="947"/>
      <c r="H798" s="947"/>
      <c r="I798" s="947"/>
      <c r="J798" s="947"/>
      <c r="K798" s="947"/>
      <c r="L798" s="947"/>
      <c r="M798" s="947"/>
      <c r="N798" s="947"/>
      <c r="O798" s="947"/>
      <c r="P798" s="948"/>
      <c r="Q798" s="944" t="s">
        <v>213</v>
      </c>
      <c r="R798" s="281" t="s">
        <v>422</v>
      </c>
      <c r="S798" s="941" t="s">
        <v>212</v>
      </c>
      <c r="T798" s="942"/>
      <c r="U798" s="942"/>
      <c r="V798" s="942"/>
      <c r="W798" s="942"/>
      <c r="X798" s="942"/>
      <c r="Y798" s="942"/>
      <c r="Z798" s="942"/>
      <c r="AA798" s="942"/>
      <c r="AB798" s="942"/>
      <c r="AC798" s="942"/>
      <c r="AD798" s="949"/>
      <c r="AE798" s="941" t="s">
        <v>242</v>
      </c>
      <c r="AF798" s="942"/>
      <c r="AG798" s="942"/>
      <c r="AH798" s="942"/>
      <c r="AI798" s="942"/>
      <c r="AJ798" s="942"/>
      <c r="AK798" s="942"/>
      <c r="AL798" s="942"/>
      <c r="AM798" s="942"/>
      <c r="AN798" s="942"/>
      <c r="AO798" s="942"/>
      <c r="AP798" s="942"/>
      <c r="AQ798" s="942"/>
      <c r="AR798" s="942"/>
      <c r="AS798" s="943"/>
    </row>
    <row r="799" spans="1:45" ht="65.25" customHeight="1">
      <c r="B799" s="936"/>
      <c r="C799" s="938"/>
      <c r="D799" s="282">
        <v>2019</v>
      </c>
      <c r="E799" s="282">
        <v>2020</v>
      </c>
      <c r="F799" s="282">
        <v>2021</v>
      </c>
      <c r="G799" s="282">
        <v>2022</v>
      </c>
      <c r="H799" s="282">
        <v>2023</v>
      </c>
      <c r="I799" s="282">
        <v>2024</v>
      </c>
      <c r="J799" s="282">
        <v>2025</v>
      </c>
      <c r="K799" s="282">
        <v>2026</v>
      </c>
      <c r="L799" s="282">
        <v>2027</v>
      </c>
      <c r="M799" s="282">
        <v>2028</v>
      </c>
      <c r="N799" s="282">
        <v>2029</v>
      </c>
      <c r="O799" s="282">
        <v>2030</v>
      </c>
      <c r="P799" s="282">
        <v>2031</v>
      </c>
      <c r="Q799" s="945"/>
      <c r="R799" s="282">
        <v>2019</v>
      </c>
      <c r="S799" s="282">
        <v>2020</v>
      </c>
      <c r="T799" s="282">
        <v>2021</v>
      </c>
      <c r="U799" s="282">
        <v>2022</v>
      </c>
      <c r="V799" s="282">
        <v>2023</v>
      </c>
      <c r="W799" s="282">
        <v>2024</v>
      </c>
      <c r="X799" s="282">
        <v>2025</v>
      </c>
      <c r="Y799" s="282">
        <v>2026</v>
      </c>
      <c r="Z799" s="282">
        <v>2027</v>
      </c>
      <c r="AA799" s="282">
        <v>2028</v>
      </c>
      <c r="AB799" s="282">
        <v>2029</v>
      </c>
      <c r="AC799" s="282">
        <v>2030</v>
      </c>
      <c r="AD799" s="282">
        <v>2031</v>
      </c>
      <c r="AE799" s="282" t="str">
        <f>'1.  LRAMVA Summary'!$D$53</f>
        <v>Residential</v>
      </c>
      <c r="AF799" s="282" t="str">
        <f>'1.  LRAMVA Summary'!$E$53</f>
        <v>GS&lt;50 kW</v>
      </c>
      <c r="AG799" s="282" t="str">
        <f>'1.  LRAMVA Summary'!$F$53</f>
        <v>GS 50-499 kW</v>
      </c>
      <c r="AH799" s="282" t="str">
        <f>'1.  LRAMVA Summary'!$G$53</f>
        <v>GS 500-4999 kW</v>
      </c>
      <c r="AI799" s="282" t="str">
        <f>'1.  LRAMVA Summary'!$H$53</f>
        <v>Large Use</v>
      </c>
      <c r="AJ799" s="282" t="str">
        <f>'1.  LRAMVA Summary'!$I$53</f>
        <v>Street Lighting</v>
      </c>
      <c r="AK799" s="282" t="str">
        <f>'1.  LRAMVA Summary'!$J$53</f>
        <v>Unmetered Scattered Load</v>
      </c>
      <c r="AL799" s="282" t="str">
        <f>'1.  LRAMVA Summary'!$K$53</f>
        <v/>
      </c>
      <c r="AM799" s="282" t="str">
        <f>'1.  LRAMVA Summary'!$L$53</f>
        <v/>
      </c>
      <c r="AN799" s="282" t="str">
        <f>'1.  LRAMVA Summary'!$M$53</f>
        <v/>
      </c>
      <c r="AO799" s="282" t="str">
        <f>'1.  LRAMVA Summary'!$N$53</f>
        <v/>
      </c>
      <c r="AP799" s="282" t="str">
        <f>'1.  LRAMVA Summary'!$O$53</f>
        <v/>
      </c>
      <c r="AQ799" s="282" t="str">
        <f>'1.  LRAMVA Summary'!$P$53</f>
        <v/>
      </c>
      <c r="AR799" s="282" t="str">
        <f>'1.  LRAMVA Summary'!$Q$53</f>
        <v/>
      </c>
      <c r="AS799" s="284" t="str">
        <f>'1.  LRAMVA Summary'!$R$53</f>
        <v>Total</v>
      </c>
    </row>
    <row r="800" spans="1:45" ht="15.75" customHeight="1">
      <c r="A800" s="521"/>
      <c r="B800" s="507" t="s">
        <v>501</v>
      </c>
      <c r="C800" s="286"/>
      <c r="D800" s="286"/>
      <c r="E800" s="286"/>
      <c r="F800" s="286"/>
      <c r="G800" s="286"/>
      <c r="H800" s="286"/>
      <c r="I800" s="286"/>
      <c r="J800" s="286"/>
      <c r="K800" s="286"/>
      <c r="L800" s="286"/>
      <c r="M800" s="286"/>
      <c r="N800" s="286"/>
      <c r="O800" s="286"/>
      <c r="P800" s="286"/>
      <c r="Q800" s="287"/>
      <c r="R800" s="286"/>
      <c r="S800" s="286"/>
      <c r="T800" s="286"/>
      <c r="U800" s="286"/>
      <c r="V800" s="286"/>
      <c r="W800" s="286"/>
      <c r="X800" s="286"/>
      <c r="Y800" s="286"/>
      <c r="Z800" s="286"/>
      <c r="AA800" s="286"/>
      <c r="AB800" s="286"/>
      <c r="AC800" s="286"/>
      <c r="AD800" s="286"/>
      <c r="AE800" s="288" t="str">
        <f>'1.  LRAMVA Summary'!$D$54</f>
        <v>kWh</v>
      </c>
      <c r="AF800" s="288" t="str">
        <f>'1.  LRAMVA Summary'!$E$54</f>
        <v>kWh</v>
      </c>
      <c r="AG800" s="288" t="str">
        <f>'1.  LRAMVA Summary'!$F$54</f>
        <v>kW</v>
      </c>
      <c r="AH800" s="288" t="str">
        <f>'1.  LRAMVA Summary'!$G$54</f>
        <v>kW</v>
      </c>
      <c r="AI800" s="288" t="str">
        <f>'1.  LRAMVA Summary'!$H$54</f>
        <v>kW</v>
      </c>
      <c r="AJ800" s="288" t="str">
        <f>'1.  LRAMVA Summary'!$I$54</f>
        <v>kW</v>
      </c>
      <c r="AK800" s="288" t="str">
        <f>'1.  LRAMVA Summary'!$J$54</f>
        <v>kWh</v>
      </c>
      <c r="AL800" s="288">
        <f>'1.  LRAMVA Summary'!$K$54</f>
        <v>0</v>
      </c>
      <c r="AM800" s="288">
        <f>'1.  LRAMVA Summary'!$L$54</f>
        <v>0</v>
      </c>
      <c r="AN800" s="288">
        <f>'1.  LRAMVA Summary'!$M$54</f>
        <v>0</v>
      </c>
      <c r="AO800" s="288">
        <f>'1.  LRAMVA Summary'!$N$54</f>
        <v>0</v>
      </c>
      <c r="AP800" s="288">
        <f>'1.  LRAMVA Summary'!$O$54</f>
        <v>0</v>
      </c>
      <c r="AQ800" s="288">
        <f>'1.  LRAMVA Summary'!$P$54</f>
        <v>0</v>
      </c>
      <c r="AR800" s="288">
        <f>'1.  LRAMVA Summary'!$Q$54</f>
        <v>0</v>
      </c>
      <c r="AS800" s="289"/>
    </row>
    <row r="801" spans="1:45" ht="15.75" outlineLevel="1">
      <c r="A801" s="521"/>
      <c r="B801" s="493" t="s">
        <v>494</v>
      </c>
      <c r="C801" s="286"/>
      <c r="D801" s="286"/>
      <c r="E801" s="286"/>
      <c r="F801" s="286"/>
      <c r="G801" s="286"/>
      <c r="H801" s="286"/>
      <c r="I801" s="286"/>
      <c r="J801" s="286"/>
      <c r="K801" s="286"/>
      <c r="L801" s="286"/>
      <c r="M801" s="286"/>
      <c r="N801" s="286"/>
      <c r="O801" s="286"/>
      <c r="P801" s="286"/>
      <c r="Q801" s="287"/>
      <c r="R801" s="286"/>
      <c r="S801" s="286"/>
      <c r="T801" s="286"/>
      <c r="U801" s="286"/>
      <c r="V801" s="286"/>
      <c r="W801" s="286"/>
      <c r="X801" s="286"/>
      <c r="Y801" s="286"/>
      <c r="Z801" s="286"/>
      <c r="AA801" s="286"/>
      <c r="AB801" s="286"/>
      <c r="AC801" s="286"/>
      <c r="AD801" s="286"/>
      <c r="AE801" s="767"/>
      <c r="AF801" s="767"/>
      <c r="AG801" s="767"/>
      <c r="AH801" s="767"/>
      <c r="AI801" s="767"/>
      <c r="AJ801" s="767"/>
      <c r="AK801" s="767"/>
      <c r="AL801" s="767"/>
      <c r="AM801" s="767"/>
      <c r="AN801" s="767"/>
      <c r="AO801" s="767"/>
      <c r="AP801" s="767"/>
      <c r="AQ801" s="767"/>
      <c r="AR801" s="767"/>
      <c r="AS801" s="768"/>
    </row>
    <row r="802" spans="1:45" outlineLevel="1">
      <c r="A802" s="521">
        <v>1</v>
      </c>
      <c r="B802" s="424" t="s">
        <v>95</v>
      </c>
      <c r="C802" s="288" t="s">
        <v>25</v>
      </c>
      <c r="D802" s="292"/>
      <c r="E802" s="292"/>
      <c r="F802" s="292"/>
      <c r="G802" s="292"/>
      <c r="H802" s="292"/>
      <c r="I802" s="292"/>
      <c r="J802" s="292"/>
      <c r="K802" s="292"/>
      <c r="L802" s="292"/>
      <c r="M802" s="292"/>
      <c r="N802" s="292"/>
      <c r="O802" s="292"/>
      <c r="P802" s="292"/>
      <c r="Q802" s="288"/>
      <c r="R802" s="292"/>
      <c r="S802" s="292"/>
      <c r="T802" s="292"/>
      <c r="U802" s="292"/>
      <c r="V802" s="292"/>
      <c r="W802" s="292"/>
      <c r="X802" s="292"/>
      <c r="Y802" s="292"/>
      <c r="Z802" s="292"/>
      <c r="AA802" s="292"/>
      <c r="AB802" s="292"/>
      <c r="AC802" s="292"/>
      <c r="AD802" s="292"/>
      <c r="AE802" s="406"/>
      <c r="AF802" s="406"/>
      <c r="AG802" s="406"/>
      <c r="AH802" s="406"/>
      <c r="AI802" s="406"/>
      <c r="AJ802" s="406"/>
      <c r="AK802" s="406"/>
      <c r="AL802" s="406"/>
      <c r="AM802" s="406"/>
      <c r="AN802" s="406"/>
      <c r="AO802" s="406"/>
      <c r="AP802" s="406"/>
      <c r="AQ802" s="406"/>
      <c r="AR802" s="406"/>
      <c r="AS802" s="293">
        <f>SUM(AE802:AR802)</f>
        <v>0</v>
      </c>
    </row>
    <row r="803" spans="1:45" outlineLevel="1">
      <c r="A803" s="521"/>
      <c r="B803" s="291" t="s">
        <v>341</v>
      </c>
      <c r="C803" s="288" t="s">
        <v>163</v>
      </c>
      <c r="D803" s="292"/>
      <c r="E803" s="292"/>
      <c r="F803" s="292"/>
      <c r="G803" s="292"/>
      <c r="H803" s="292"/>
      <c r="I803" s="292"/>
      <c r="J803" s="292"/>
      <c r="K803" s="292"/>
      <c r="L803" s="292"/>
      <c r="M803" s="292"/>
      <c r="N803" s="292"/>
      <c r="O803" s="292"/>
      <c r="P803" s="292"/>
      <c r="Q803" s="464"/>
      <c r="R803" s="292"/>
      <c r="S803" s="292"/>
      <c r="T803" s="292"/>
      <c r="U803" s="292"/>
      <c r="V803" s="292"/>
      <c r="W803" s="292"/>
      <c r="X803" s="292"/>
      <c r="Y803" s="292"/>
      <c r="Z803" s="292"/>
      <c r="AA803" s="292"/>
      <c r="AB803" s="292"/>
      <c r="AC803" s="292"/>
      <c r="AD803" s="292"/>
      <c r="AE803" s="407">
        <f>AE802</f>
        <v>0</v>
      </c>
      <c r="AF803" s="407">
        <f t="shared" ref="AF803" si="2243">AF802</f>
        <v>0</v>
      </c>
      <c r="AG803" s="407">
        <f t="shared" ref="AG803" si="2244">AG802</f>
        <v>0</v>
      </c>
      <c r="AH803" s="407">
        <f t="shared" ref="AH803" si="2245">AH802</f>
        <v>0</v>
      </c>
      <c r="AI803" s="407">
        <f t="shared" ref="AI803" si="2246">AI802</f>
        <v>0</v>
      </c>
      <c r="AJ803" s="407">
        <f t="shared" ref="AJ803" si="2247">AJ802</f>
        <v>0</v>
      </c>
      <c r="AK803" s="407">
        <f t="shared" ref="AK803" si="2248">AK802</f>
        <v>0</v>
      </c>
      <c r="AL803" s="407">
        <f t="shared" ref="AL803" si="2249">AL802</f>
        <v>0</v>
      </c>
      <c r="AM803" s="407">
        <f t="shared" ref="AM803" si="2250">AM802</f>
        <v>0</v>
      </c>
      <c r="AN803" s="407">
        <f t="shared" ref="AN803" si="2251">AN802</f>
        <v>0</v>
      </c>
      <c r="AO803" s="407">
        <f t="shared" ref="AO803" si="2252">AO802</f>
        <v>0</v>
      </c>
      <c r="AP803" s="407">
        <f t="shared" ref="AP803" si="2253">AP802</f>
        <v>0</v>
      </c>
      <c r="AQ803" s="407">
        <f t="shared" ref="AQ803" si="2254">AQ802</f>
        <v>0</v>
      </c>
      <c r="AR803" s="407">
        <f t="shared" ref="AR803" si="2255">AR802</f>
        <v>0</v>
      </c>
      <c r="AS803" s="294"/>
    </row>
    <row r="804" spans="1:45" ht="15.75" outlineLevel="1">
      <c r="A804" s="521"/>
      <c r="B804" s="295"/>
      <c r="C804" s="296"/>
      <c r="D804" s="296"/>
      <c r="E804" s="296"/>
      <c r="F804" s="296"/>
      <c r="G804" s="296"/>
      <c r="H804" s="296"/>
      <c r="I804" s="296"/>
      <c r="J804" s="746"/>
      <c r="K804" s="296"/>
      <c r="L804" s="296"/>
      <c r="M804" s="296"/>
      <c r="N804" s="296"/>
      <c r="O804" s="296"/>
      <c r="P804" s="296"/>
      <c r="Q804" s="297"/>
      <c r="R804" s="296"/>
      <c r="S804" s="296"/>
      <c r="T804" s="296"/>
      <c r="U804" s="296"/>
      <c r="V804" s="296"/>
      <c r="W804" s="296"/>
      <c r="X804" s="296"/>
      <c r="Y804" s="296"/>
      <c r="Z804" s="296"/>
      <c r="AA804" s="296"/>
      <c r="AB804" s="296"/>
      <c r="AC804" s="296"/>
      <c r="AD804" s="296"/>
      <c r="AE804" s="408"/>
      <c r="AF804" s="409"/>
      <c r="AG804" s="409"/>
      <c r="AH804" s="409"/>
      <c r="AI804" s="409"/>
      <c r="AJ804" s="409"/>
      <c r="AK804" s="409"/>
      <c r="AL804" s="409"/>
      <c r="AM804" s="409"/>
      <c r="AN804" s="409"/>
      <c r="AO804" s="409"/>
      <c r="AP804" s="409"/>
      <c r="AQ804" s="409"/>
      <c r="AR804" s="409"/>
      <c r="AS804" s="299"/>
    </row>
    <row r="805" spans="1:45" outlineLevel="1">
      <c r="A805" s="521">
        <v>2</v>
      </c>
      <c r="B805" s="424" t="s">
        <v>96</v>
      </c>
      <c r="C805" s="288" t="s">
        <v>25</v>
      </c>
      <c r="D805" s="292"/>
      <c r="E805" s="292"/>
      <c r="F805" s="292"/>
      <c r="G805" s="292"/>
      <c r="H805" s="292"/>
      <c r="I805" s="292"/>
      <c r="J805" s="292"/>
      <c r="K805" s="292"/>
      <c r="L805" s="292"/>
      <c r="M805" s="292"/>
      <c r="N805" s="292"/>
      <c r="O805" s="292"/>
      <c r="P805" s="292"/>
      <c r="Q805" s="288"/>
      <c r="R805" s="292"/>
      <c r="S805" s="292"/>
      <c r="T805" s="292"/>
      <c r="U805" s="292"/>
      <c r="V805" s="292"/>
      <c r="W805" s="292"/>
      <c r="X805" s="292"/>
      <c r="Y805" s="292"/>
      <c r="Z805" s="292"/>
      <c r="AA805" s="292"/>
      <c r="AB805" s="292"/>
      <c r="AC805" s="292"/>
      <c r="AD805" s="292"/>
      <c r="AE805" s="406"/>
      <c r="AF805" s="406"/>
      <c r="AG805" s="406"/>
      <c r="AH805" s="406"/>
      <c r="AI805" s="406"/>
      <c r="AJ805" s="406"/>
      <c r="AK805" s="406"/>
      <c r="AL805" s="406"/>
      <c r="AM805" s="406"/>
      <c r="AN805" s="406"/>
      <c r="AO805" s="406"/>
      <c r="AP805" s="406"/>
      <c r="AQ805" s="406"/>
      <c r="AR805" s="406"/>
      <c r="AS805" s="293">
        <f>SUM(AE805:AR805)</f>
        <v>0</v>
      </c>
    </row>
    <row r="806" spans="1:45" outlineLevel="1">
      <c r="A806" s="521"/>
      <c r="B806" s="291" t="s">
        <v>341</v>
      </c>
      <c r="C806" s="288" t="s">
        <v>163</v>
      </c>
      <c r="D806" s="292"/>
      <c r="E806" s="292"/>
      <c r="F806" s="292"/>
      <c r="G806" s="292"/>
      <c r="H806" s="292"/>
      <c r="I806" s="292"/>
      <c r="J806" s="292"/>
      <c r="K806" s="292"/>
      <c r="L806" s="292"/>
      <c r="M806" s="292"/>
      <c r="N806" s="292"/>
      <c r="O806" s="292"/>
      <c r="P806" s="292"/>
      <c r="Q806" s="464"/>
      <c r="R806" s="292"/>
      <c r="S806" s="292"/>
      <c r="T806" s="292"/>
      <c r="U806" s="292"/>
      <c r="V806" s="292"/>
      <c r="W806" s="292"/>
      <c r="X806" s="292"/>
      <c r="Y806" s="292"/>
      <c r="Z806" s="292"/>
      <c r="AA806" s="292"/>
      <c r="AB806" s="292"/>
      <c r="AC806" s="292"/>
      <c r="AD806" s="292"/>
      <c r="AE806" s="407">
        <f>AE805</f>
        <v>0</v>
      </c>
      <c r="AF806" s="407">
        <f t="shared" ref="AF806" si="2256">AF805</f>
        <v>0</v>
      </c>
      <c r="AG806" s="407">
        <f t="shared" ref="AG806" si="2257">AG805</f>
        <v>0</v>
      </c>
      <c r="AH806" s="407">
        <f t="shared" ref="AH806" si="2258">AH805</f>
        <v>0</v>
      </c>
      <c r="AI806" s="407">
        <f t="shared" ref="AI806" si="2259">AI805</f>
        <v>0</v>
      </c>
      <c r="AJ806" s="407">
        <f t="shared" ref="AJ806" si="2260">AJ805</f>
        <v>0</v>
      </c>
      <c r="AK806" s="407">
        <f t="shared" ref="AK806" si="2261">AK805</f>
        <v>0</v>
      </c>
      <c r="AL806" s="407">
        <f t="shared" ref="AL806" si="2262">AL805</f>
        <v>0</v>
      </c>
      <c r="AM806" s="407">
        <f t="shared" ref="AM806" si="2263">AM805</f>
        <v>0</v>
      </c>
      <c r="AN806" s="407">
        <f t="shared" ref="AN806" si="2264">AN805</f>
        <v>0</v>
      </c>
      <c r="AO806" s="407">
        <f t="shared" ref="AO806" si="2265">AO805</f>
        <v>0</v>
      </c>
      <c r="AP806" s="407">
        <f t="shared" ref="AP806" si="2266">AP805</f>
        <v>0</v>
      </c>
      <c r="AQ806" s="407">
        <f t="shared" ref="AQ806" si="2267">AQ805</f>
        <v>0</v>
      </c>
      <c r="AR806" s="407">
        <f t="shared" ref="AR806" si="2268">AR805</f>
        <v>0</v>
      </c>
      <c r="AS806" s="294"/>
    </row>
    <row r="807" spans="1:45" ht="15.75" outlineLevel="1">
      <c r="A807" s="521"/>
      <c r="B807" s="295"/>
      <c r="C807" s="296"/>
      <c r="D807" s="301"/>
      <c r="E807" s="301"/>
      <c r="F807" s="301"/>
      <c r="G807" s="301"/>
      <c r="H807" s="301"/>
      <c r="I807" s="301"/>
      <c r="J807" s="301"/>
      <c r="K807" s="301"/>
      <c r="L807" s="301"/>
      <c r="M807" s="301"/>
      <c r="N807" s="301"/>
      <c r="O807" s="301"/>
      <c r="P807" s="301"/>
      <c r="Q807" s="297"/>
      <c r="R807" s="301"/>
      <c r="S807" s="301"/>
      <c r="T807" s="301"/>
      <c r="U807" s="301"/>
      <c r="V807" s="301"/>
      <c r="W807" s="301"/>
      <c r="X807" s="301"/>
      <c r="Y807" s="301"/>
      <c r="Z807" s="301"/>
      <c r="AA807" s="301"/>
      <c r="AB807" s="301"/>
      <c r="AC807" s="301"/>
      <c r="AD807" s="301"/>
      <c r="AE807" s="408"/>
      <c r="AF807" s="409"/>
      <c r="AG807" s="409"/>
      <c r="AH807" s="409"/>
      <c r="AI807" s="409"/>
      <c r="AJ807" s="409"/>
      <c r="AK807" s="409"/>
      <c r="AL807" s="409"/>
      <c r="AM807" s="409"/>
      <c r="AN807" s="409"/>
      <c r="AO807" s="409"/>
      <c r="AP807" s="409"/>
      <c r="AQ807" s="409"/>
      <c r="AR807" s="409"/>
      <c r="AS807" s="299"/>
    </row>
    <row r="808" spans="1:45" outlineLevel="1">
      <c r="A808" s="521">
        <v>3</v>
      </c>
      <c r="B808" s="424" t="s">
        <v>97</v>
      </c>
      <c r="C808" s="288" t="s">
        <v>25</v>
      </c>
      <c r="D808" s="292"/>
      <c r="E808" s="292"/>
      <c r="F808" s="292"/>
      <c r="G808" s="292"/>
      <c r="H808" s="292"/>
      <c r="I808" s="292"/>
      <c r="J808" s="292"/>
      <c r="K808" s="292"/>
      <c r="L808" s="292"/>
      <c r="M808" s="292"/>
      <c r="N808" s="292"/>
      <c r="O808" s="292"/>
      <c r="P808" s="292"/>
      <c r="Q808" s="288"/>
      <c r="R808" s="292"/>
      <c r="S808" s="292"/>
      <c r="T808" s="292"/>
      <c r="U808" s="292"/>
      <c r="V808" s="292"/>
      <c r="W808" s="292"/>
      <c r="X808" s="292"/>
      <c r="Y808" s="292"/>
      <c r="Z808" s="292"/>
      <c r="AA808" s="292"/>
      <c r="AB808" s="292"/>
      <c r="AC808" s="292"/>
      <c r="AD808" s="292"/>
      <c r="AE808" s="406"/>
      <c r="AF808" s="406"/>
      <c r="AG808" s="406"/>
      <c r="AH808" s="406"/>
      <c r="AI808" s="406"/>
      <c r="AJ808" s="406"/>
      <c r="AK808" s="406"/>
      <c r="AL808" s="406"/>
      <c r="AM808" s="406"/>
      <c r="AN808" s="406"/>
      <c r="AO808" s="406"/>
      <c r="AP808" s="406"/>
      <c r="AQ808" s="406"/>
      <c r="AR808" s="406"/>
      <c r="AS808" s="293">
        <f>SUM(AE808:AR808)</f>
        <v>0</v>
      </c>
    </row>
    <row r="809" spans="1:45" outlineLevel="1">
      <c r="A809" s="521"/>
      <c r="B809" s="291" t="s">
        <v>341</v>
      </c>
      <c r="C809" s="288" t="s">
        <v>163</v>
      </c>
      <c r="D809" s="292"/>
      <c r="E809" s="292"/>
      <c r="F809" s="292"/>
      <c r="G809" s="292"/>
      <c r="H809" s="292"/>
      <c r="I809" s="292"/>
      <c r="J809" s="292"/>
      <c r="K809" s="292"/>
      <c r="L809" s="292"/>
      <c r="M809" s="292"/>
      <c r="N809" s="292"/>
      <c r="O809" s="292"/>
      <c r="P809" s="292"/>
      <c r="Q809" s="464"/>
      <c r="R809" s="292"/>
      <c r="S809" s="292"/>
      <c r="T809" s="292"/>
      <c r="U809" s="292"/>
      <c r="V809" s="292"/>
      <c r="W809" s="292"/>
      <c r="X809" s="292"/>
      <c r="Y809" s="292"/>
      <c r="Z809" s="292"/>
      <c r="AA809" s="292"/>
      <c r="AB809" s="292"/>
      <c r="AC809" s="292"/>
      <c r="AD809" s="292"/>
      <c r="AE809" s="407">
        <f>AE808</f>
        <v>0</v>
      </c>
      <c r="AF809" s="407">
        <f t="shared" ref="AF809" si="2269">AF808</f>
        <v>0</v>
      </c>
      <c r="AG809" s="407">
        <f t="shared" ref="AG809" si="2270">AG808</f>
        <v>0</v>
      </c>
      <c r="AH809" s="407">
        <f t="shared" ref="AH809" si="2271">AH808</f>
        <v>0</v>
      </c>
      <c r="AI809" s="407">
        <f t="shared" ref="AI809" si="2272">AI808</f>
        <v>0</v>
      </c>
      <c r="AJ809" s="407">
        <f t="shared" ref="AJ809" si="2273">AJ808</f>
        <v>0</v>
      </c>
      <c r="AK809" s="407">
        <f t="shared" ref="AK809" si="2274">AK808</f>
        <v>0</v>
      </c>
      <c r="AL809" s="407">
        <f t="shared" ref="AL809" si="2275">AL808</f>
        <v>0</v>
      </c>
      <c r="AM809" s="407">
        <f t="shared" ref="AM809" si="2276">AM808</f>
        <v>0</v>
      </c>
      <c r="AN809" s="407">
        <f t="shared" ref="AN809" si="2277">AN808</f>
        <v>0</v>
      </c>
      <c r="AO809" s="407">
        <f t="shared" ref="AO809" si="2278">AO808</f>
        <v>0</v>
      </c>
      <c r="AP809" s="407">
        <f t="shared" ref="AP809" si="2279">AP808</f>
        <v>0</v>
      </c>
      <c r="AQ809" s="407">
        <f t="shared" ref="AQ809" si="2280">AQ808</f>
        <v>0</v>
      </c>
      <c r="AR809" s="407">
        <f t="shared" ref="AR809" si="2281">AR808</f>
        <v>0</v>
      </c>
      <c r="AS809" s="294"/>
    </row>
    <row r="810" spans="1:45" outlineLevel="1">
      <c r="A810" s="521"/>
      <c r="B810" s="291"/>
      <c r="C810" s="302"/>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408"/>
      <c r="AF810" s="408"/>
      <c r="AG810" s="408"/>
      <c r="AH810" s="408"/>
      <c r="AI810" s="408"/>
      <c r="AJ810" s="408"/>
      <c r="AK810" s="408"/>
      <c r="AL810" s="408"/>
      <c r="AM810" s="408"/>
      <c r="AN810" s="408"/>
      <c r="AO810" s="408"/>
      <c r="AP810" s="408"/>
      <c r="AQ810" s="408"/>
      <c r="AR810" s="408"/>
      <c r="AS810" s="303"/>
    </row>
    <row r="811" spans="1:45" outlineLevel="1">
      <c r="A811" s="521">
        <v>4</v>
      </c>
      <c r="B811" s="509" t="s">
        <v>663</v>
      </c>
      <c r="C811" s="288" t="s">
        <v>25</v>
      </c>
      <c r="D811" s="292"/>
      <c r="E811" s="292"/>
      <c r="F811" s="292"/>
      <c r="G811" s="292"/>
      <c r="H811" s="292"/>
      <c r="I811" s="292"/>
      <c r="J811" s="292"/>
      <c r="K811" s="292"/>
      <c r="L811" s="292"/>
      <c r="M811" s="292"/>
      <c r="N811" s="292"/>
      <c r="O811" s="292"/>
      <c r="P811" s="292"/>
      <c r="Q811" s="288"/>
      <c r="R811" s="292"/>
      <c r="S811" s="292"/>
      <c r="T811" s="292"/>
      <c r="U811" s="292"/>
      <c r="V811" s="292"/>
      <c r="W811" s="292"/>
      <c r="X811" s="292"/>
      <c r="Y811" s="292"/>
      <c r="Z811" s="292"/>
      <c r="AA811" s="292"/>
      <c r="AB811" s="292"/>
      <c r="AC811" s="292"/>
      <c r="AD811" s="292"/>
      <c r="AE811" s="411"/>
      <c r="AF811" s="411"/>
      <c r="AG811" s="411"/>
      <c r="AH811" s="411"/>
      <c r="AI811" s="411"/>
      <c r="AJ811" s="411"/>
      <c r="AK811" s="411"/>
      <c r="AL811" s="406"/>
      <c r="AM811" s="406"/>
      <c r="AN811" s="406"/>
      <c r="AO811" s="406"/>
      <c r="AP811" s="406"/>
      <c r="AQ811" s="406"/>
      <c r="AR811" s="406"/>
      <c r="AS811" s="293">
        <f>SUM(AE811:AR811)</f>
        <v>0</v>
      </c>
    </row>
    <row r="812" spans="1:45" outlineLevel="1">
      <c r="A812" s="521"/>
      <c r="B812" s="291" t="s">
        <v>341</v>
      </c>
      <c r="C812" s="288" t="s">
        <v>163</v>
      </c>
      <c r="D812" s="292"/>
      <c r="E812" s="292"/>
      <c r="F812" s="292"/>
      <c r="G812" s="292"/>
      <c r="H812" s="292"/>
      <c r="I812" s="292"/>
      <c r="J812" s="292"/>
      <c r="K812" s="292"/>
      <c r="L812" s="292"/>
      <c r="M812" s="292"/>
      <c r="N812" s="292"/>
      <c r="O812" s="292"/>
      <c r="P812" s="292"/>
      <c r="Q812" s="464"/>
      <c r="R812" s="292"/>
      <c r="S812" s="292"/>
      <c r="T812" s="292"/>
      <c r="U812" s="292"/>
      <c r="V812" s="292"/>
      <c r="W812" s="292"/>
      <c r="X812" s="292"/>
      <c r="Y812" s="292"/>
      <c r="Z812" s="292"/>
      <c r="AA812" s="292"/>
      <c r="AB812" s="292"/>
      <c r="AC812" s="292"/>
      <c r="AD812" s="292"/>
      <c r="AE812" s="407">
        <f>AE811</f>
        <v>0</v>
      </c>
      <c r="AF812" s="407">
        <f t="shared" ref="AF812" si="2282">AF811</f>
        <v>0</v>
      </c>
      <c r="AG812" s="407">
        <f t="shared" ref="AG812" si="2283">AG811</f>
        <v>0</v>
      </c>
      <c r="AH812" s="407">
        <f t="shared" ref="AH812" si="2284">AH811</f>
        <v>0</v>
      </c>
      <c r="AI812" s="407">
        <f t="shared" ref="AI812" si="2285">AI811</f>
        <v>0</v>
      </c>
      <c r="AJ812" s="407">
        <f t="shared" ref="AJ812" si="2286">AJ811</f>
        <v>0</v>
      </c>
      <c r="AK812" s="407">
        <f t="shared" ref="AK812" si="2287">AK811</f>
        <v>0</v>
      </c>
      <c r="AL812" s="407">
        <f t="shared" ref="AL812" si="2288">AL811</f>
        <v>0</v>
      </c>
      <c r="AM812" s="407">
        <f t="shared" ref="AM812" si="2289">AM811</f>
        <v>0</v>
      </c>
      <c r="AN812" s="407">
        <f t="shared" ref="AN812" si="2290">AN811</f>
        <v>0</v>
      </c>
      <c r="AO812" s="407">
        <f t="shared" ref="AO812" si="2291">AO811</f>
        <v>0</v>
      </c>
      <c r="AP812" s="407">
        <f t="shared" ref="AP812" si="2292">AP811</f>
        <v>0</v>
      </c>
      <c r="AQ812" s="407">
        <f t="shared" ref="AQ812" si="2293">AQ811</f>
        <v>0</v>
      </c>
      <c r="AR812" s="407">
        <f t="shared" ref="AR812" si="2294">AR811</f>
        <v>0</v>
      </c>
      <c r="AS812" s="294"/>
    </row>
    <row r="813" spans="1:45" outlineLevel="1">
      <c r="A813" s="521"/>
      <c r="B813" s="291"/>
      <c r="C813" s="302"/>
      <c r="D813" s="301"/>
      <c r="E813" s="301"/>
      <c r="F813" s="301"/>
      <c r="G813" s="301"/>
      <c r="H813" s="301"/>
      <c r="I813" s="301"/>
      <c r="J813" s="301"/>
      <c r="K813" s="301"/>
      <c r="L813" s="301"/>
      <c r="M813" s="301"/>
      <c r="N813" s="301"/>
      <c r="O813" s="301"/>
      <c r="P813" s="301"/>
      <c r="Q813" s="288"/>
      <c r="R813" s="301"/>
      <c r="S813" s="301"/>
      <c r="T813" s="301"/>
      <c r="U813" s="301"/>
      <c r="V813" s="301"/>
      <c r="W813" s="301"/>
      <c r="X813" s="301"/>
      <c r="Y813" s="301"/>
      <c r="Z813" s="301"/>
      <c r="AA813" s="301"/>
      <c r="AB813" s="301"/>
      <c r="AC813" s="301"/>
      <c r="AD813" s="301"/>
      <c r="AE813" s="408"/>
      <c r="AF813" s="408"/>
      <c r="AG813" s="408"/>
      <c r="AH813" s="408"/>
      <c r="AI813" s="408"/>
      <c r="AJ813" s="408"/>
      <c r="AK813" s="408"/>
      <c r="AL813" s="408"/>
      <c r="AM813" s="408"/>
      <c r="AN813" s="408"/>
      <c r="AO813" s="408"/>
      <c r="AP813" s="408"/>
      <c r="AQ813" s="408"/>
      <c r="AR813" s="408"/>
      <c r="AS813" s="303"/>
    </row>
    <row r="814" spans="1:45" ht="15.75" customHeight="1" outlineLevel="1">
      <c r="A814" s="521">
        <v>5</v>
      </c>
      <c r="B814" s="424" t="s">
        <v>98</v>
      </c>
      <c r="C814" s="288" t="s">
        <v>25</v>
      </c>
      <c r="D814" s="292"/>
      <c r="E814" s="292"/>
      <c r="F814" s="292"/>
      <c r="G814" s="292"/>
      <c r="H814" s="292"/>
      <c r="I814" s="292"/>
      <c r="J814" s="292"/>
      <c r="K814" s="292"/>
      <c r="L814" s="292"/>
      <c r="M814" s="292"/>
      <c r="N814" s="292"/>
      <c r="O814" s="292"/>
      <c r="P814" s="292"/>
      <c r="Q814" s="288"/>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06"/>
      <c r="AM814" s="406"/>
      <c r="AN814" s="406"/>
      <c r="AO814" s="406"/>
      <c r="AP814" s="406"/>
      <c r="AQ814" s="406"/>
      <c r="AR814" s="406"/>
      <c r="AS814" s="293">
        <f>SUM(AE814:AR814)</f>
        <v>0</v>
      </c>
    </row>
    <row r="815" spans="1:45" ht="20.25" customHeight="1" outlineLevel="1">
      <c r="A815" s="521"/>
      <c r="B815" s="291" t="s">
        <v>341</v>
      </c>
      <c r="C815" s="288" t="s">
        <v>163</v>
      </c>
      <c r="D815" s="292"/>
      <c r="E815" s="292"/>
      <c r="F815" s="292"/>
      <c r="G815" s="292"/>
      <c r="H815" s="292"/>
      <c r="I815" s="292"/>
      <c r="J815" s="292"/>
      <c r="K815" s="292"/>
      <c r="L815" s="292"/>
      <c r="M815" s="292"/>
      <c r="N815" s="292"/>
      <c r="O815" s="292"/>
      <c r="P815" s="292"/>
      <c r="Q815" s="464"/>
      <c r="R815" s="292"/>
      <c r="S815" s="292"/>
      <c r="T815" s="292"/>
      <c r="U815" s="292"/>
      <c r="V815" s="292"/>
      <c r="W815" s="292"/>
      <c r="X815" s="292"/>
      <c r="Y815" s="292"/>
      <c r="Z815" s="292"/>
      <c r="AA815" s="292"/>
      <c r="AB815" s="292"/>
      <c r="AC815" s="292"/>
      <c r="AD815" s="292"/>
      <c r="AE815" s="407">
        <f>AE814</f>
        <v>0</v>
      </c>
      <c r="AF815" s="407">
        <f t="shared" ref="AF815" si="2295">AF814</f>
        <v>0</v>
      </c>
      <c r="AG815" s="407">
        <f t="shared" ref="AG815" si="2296">AG814</f>
        <v>0</v>
      </c>
      <c r="AH815" s="407">
        <f t="shared" ref="AH815" si="2297">AH814</f>
        <v>0</v>
      </c>
      <c r="AI815" s="407">
        <f t="shared" ref="AI815" si="2298">AI814</f>
        <v>0</v>
      </c>
      <c r="AJ815" s="407">
        <f t="shared" ref="AJ815" si="2299">AJ814</f>
        <v>0</v>
      </c>
      <c r="AK815" s="407">
        <f t="shared" ref="AK815" si="2300">AK814</f>
        <v>0</v>
      </c>
      <c r="AL815" s="407">
        <f t="shared" ref="AL815" si="2301">AL814</f>
        <v>0</v>
      </c>
      <c r="AM815" s="407">
        <f t="shared" ref="AM815" si="2302">AM814</f>
        <v>0</v>
      </c>
      <c r="AN815" s="407">
        <f t="shared" ref="AN815" si="2303">AN814</f>
        <v>0</v>
      </c>
      <c r="AO815" s="407">
        <f t="shared" ref="AO815" si="2304">AO814</f>
        <v>0</v>
      </c>
      <c r="AP815" s="407">
        <f t="shared" ref="AP815" si="2305">AP814</f>
        <v>0</v>
      </c>
      <c r="AQ815" s="407">
        <f t="shared" ref="AQ815" si="2306">AQ814</f>
        <v>0</v>
      </c>
      <c r="AR815" s="407">
        <f t="shared" ref="AR815" si="2307">AR814</f>
        <v>0</v>
      </c>
      <c r="AS815" s="294"/>
    </row>
    <row r="816" spans="1:45" outlineLevel="1">
      <c r="A816" s="521"/>
      <c r="B816" s="291"/>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8"/>
      <c r="AF816" s="419"/>
      <c r="AG816" s="419"/>
      <c r="AH816" s="419"/>
      <c r="AI816" s="419"/>
      <c r="AJ816" s="419"/>
      <c r="AK816" s="419"/>
      <c r="AL816" s="419"/>
      <c r="AM816" s="419"/>
      <c r="AN816" s="419"/>
      <c r="AO816" s="419"/>
      <c r="AP816" s="419"/>
      <c r="AQ816" s="419"/>
      <c r="AR816" s="419"/>
      <c r="AS816" s="294"/>
    </row>
    <row r="817" spans="1:45" ht="15.75" outlineLevel="1">
      <c r="A817" s="521"/>
      <c r="B817" s="316" t="s">
        <v>495</v>
      </c>
      <c r="C817" s="286"/>
      <c r="D817" s="286"/>
      <c r="E817" s="286"/>
      <c r="F817" s="286"/>
      <c r="G817" s="286"/>
      <c r="H817" s="286"/>
      <c r="I817" s="286"/>
      <c r="J817" s="286"/>
      <c r="K817" s="286"/>
      <c r="L817" s="286"/>
      <c r="M817" s="286"/>
      <c r="N817" s="286"/>
      <c r="O817" s="286"/>
      <c r="P817" s="286"/>
      <c r="Q817" s="287"/>
      <c r="R817" s="286"/>
      <c r="S817" s="286"/>
      <c r="T817" s="286"/>
      <c r="U817" s="286"/>
      <c r="V817" s="286"/>
      <c r="W817" s="286"/>
      <c r="X817" s="286"/>
      <c r="Y817" s="286"/>
      <c r="Z817" s="286"/>
      <c r="AA817" s="286"/>
      <c r="AB817" s="286"/>
      <c r="AC817" s="286"/>
      <c r="AD817" s="286"/>
      <c r="AE817" s="410"/>
      <c r="AF817" s="410"/>
      <c r="AG817" s="410"/>
      <c r="AH817" s="410"/>
      <c r="AI817" s="410"/>
      <c r="AJ817" s="410"/>
      <c r="AK817" s="410"/>
      <c r="AL817" s="410"/>
      <c r="AM817" s="410"/>
      <c r="AN817" s="410"/>
      <c r="AO817" s="410"/>
      <c r="AP817" s="410"/>
      <c r="AQ817" s="410"/>
      <c r="AR817" s="410"/>
      <c r="AS817" s="289"/>
    </row>
    <row r="818" spans="1:45" outlineLevel="1">
      <c r="A818" s="521">
        <v>6</v>
      </c>
      <c r="B818" s="424" t="s">
        <v>99</v>
      </c>
      <c r="C818" s="288" t="s">
        <v>25</v>
      </c>
      <c r="D818" s="292"/>
      <c r="E818" s="292"/>
      <c r="F818" s="292"/>
      <c r="G818" s="292"/>
      <c r="H818" s="292"/>
      <c r="I818" s="292"/>
      <c r="J818" s="292"/>
      <c r="K818" s="292"/>
      <c r="L818" s="292"/>
      <c r="M818" s="292"/>
      <c r="N818" s="292"/>
      <c r="O818" s="292"/>
      <c r="P818" s="292"/>
      <c r="Q818" s="292">
        <v>12</v>
      </c>
      <c r="R818" s="292"/>
      <c r="S818" s="292"/>
      <c r="T818" s="292"/>
      <c r="U818" s="292"/>
      <c r="V818" s="292"/>
      <c r="W818" s="292"/>
      <c r="X818" s="292"/>
      <c r="Y818" s="292"/>
      <c r="Z818" s="292"/>
      <c r="AA818" s="292"/>
      <c r="AB818" s="292"/>
      <c r="AC818" s="292"/>
      <c r="AD818" s="292"/>
      <c r="AE818" s="411"/>
      <c r="AF818" s="411"/>
      <c r="AG818" s="411"/>
      <c r="AH818" s="411"/>
      <c r="AI818" s="411"/>
      <c r="AJ818" s="411"/>
      <c r="AK818" s="411"/>
      <c r="AL818" s="411"/>
      <c r="AM818" s="411"/>
      <c r="AN818" s="411"/>
      <c r="AO818" s="411"/>
      <c r="AP818" s="411"/>
      <c r="AQ818" s="411"/>
      <c r="AR818" s="411"/>
      <c r="AS818" s="293">
        <f>SUM(AE818:AR818)</f>
        <v>0</v>
      </c>
    </row>
    <row r="819" spans="1:45" outlineLevel="1">
      <c r="A819" s="521"/>
      <c r="B819" s="291" t="s">
        <v>341</v>
      </c>
      <c r="C819" s="288" t="s">
        <v>163</v>
      </c>
      <c r="D819" s="292"/>
      <c r="E819" s="292"/>
      <c r="F819" s="292"/>
      <c r="G819" s="292"/>
      <c r="H819" s="292"/>
      <c r="I819" s="292"/>
      <c r="J819" s="292"/>
      <c r="K819" s="292"/>
      <c r="L819" s="292"/>
      <c r="M819" s="292"/>
      <c r="N819" s="292"/>
      <c r="O819" s="292"/>
      <c r="P819" s="292"/>
      <c r="Q819" s="292">
        <f>Q818</f>
        <v>12</v>
      </c>
      <c r="R819" s="292"/>
      <c r="S819" s="292"/>
      <c r="T819" s="292"/>
      <c r="U819" s="292"/>
      <c r="V819" s="292"/>
      <c r="W819" s="292"/>
      <c r="X819" s="292"/>
      <c r="Y819" s="292"/>
      <c r="Z819" s="292"/>
      <c r="AA819" s="292"/>
      <c r="AB819" s="292"/>
      <c r="AC819" s="292"/>
      <c r="AD819" s="292"/>
      <c r="AE819" s="407">
        <f>AE818</f>
        <v>0</v>
      </c>
      <c r="AF819" s="407">
        <f t="shared" ref="AF819" si="2308">AF818</f>
        <v>0</v>
      </c>
      <c r="AG819" s="407">
        <f t="shared" ref="AG819" si="2309">AG818</f>
        <v>0</v>
      </c>
      <c r="AH819" s="407">
        <f t="shared" ref="AH819" si="2310">AH818</f>
        <v>0</v>
      </c>
      <c r="AI819" s="407">
        <f t="shared" ref="AI819" si="2311">AI818</f>
        <v>0</v>
      </c>
      <c r="AJ819" s="407">
        <f t="shared" ref="AJ819" si="2312">AJ818</f>
        <v>0</v>
      </c>
      <c r="AK819" s="407">
        <f t="shared" ref="AK819" si="2313">AK818</f>
        <v>0</v>
      </c>
      <c r="AL819" s="407">
        <f t="shared" ref="AL819" si="2314">AL818</f>
        <v>0</v>
      </c>
      <c r="AM819" s="407">
        <f t="shared" ref="AM819" si="2315">AM818</f>
        <v>0</v>
      </c>
      <c r="AN819" s="407">
        <f t="shared" ref="AN819" si="2316">AN818</f>
        <v>0</v>
      </c>
      <c r="AO819" s="407">
        <f t="shared" ref="AO819" si="2317">AO818</f>
        <v>0</v>
      </c>
      <c r="AP819" s="407">
        <f t="shared" ref="AP819" si="2318">AP818</f>
        <v>0</v>
      </c>
      <c r="AQ819" s="407">
        <f t="shared" ref="AQ819" si="2319">AQ818</f>
        <v>0</v>
      </c>
      <c r="AR819" s="407">
        <f t="shared" ref="AR819" si="2320">AR818</f>
        <v>0</v>
      </c>
      <c r="AS819" s="308"/>
    </row>
    <row r="820" spans="1:45" outlineLevel="1">
      <c r="A820" s="521"/>
      <c r="B820" s="307"/>
      <c r="C820" s="309"/>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412"/>
      <c r="AF820" s="412"/>
      <c r="AG820" s="412"/>
      <c r="AH820" s="412"/>
      <c r="AI820" s="412"/>
      <c r="AJ820" s="412"/>
      <c r="AK820" s="412"/>
      <c r="AL820" s="412"/>
      <c r="AM820" s="412"/>
      <c r="AN820" s="412"/>
      <c r="AO820" s="412"/>
      <c r="AP820" s="412"/>
      <c r="AQ820" s="412"/>
      <c r="AR820" s="412"/>
      <c r="AS820" s="310"/>
    </row>
    <row r="821" spans="1:45" ht="30" outlineLevel="1">
      <c r="A821" s="521">
        <v>7</v>
      </c>
      <c r="B821" s="424" t="s">
        <v>100</v>
      </c>
      <c r="C821" s="288" t="s">
        <v>25</v>
      </c>
      <c r="D821" s="292"/>
      <c r="E821" s="292"/>
      <c r="F821" s="292"/>
      <c r="G821" s="292"/>
      <c r="H821" s="292"/>
      <c r="I821" s="292"/>
      <c r="J821" s="292"/>
      <c r="K821" s="292"/>
      <c r="L821" s="292"/>
      <c r="M821" s="292"/>
      <c r="N821" s="292"/>
      <c r="O821" s="292"/>
      <c r="P821" s="292"/>
      <c r="Q821" s="292">
        <v>12</v>
      </c>
      <c r="R821" s="292"/>
      <c r="S821" s="292"/>
      <c r="T821" s="292"/>
      <c r="U821" s="292"/>
      <c r="V821" s="292"/>
      <c r="W821" s="292"/>
      <c r="X821" s="292"/>
      <c r="Y821" s="292"/>
      <c r="Z821" s="292"/>
      <c r="AA821" s="292"/>
      <c r="AB821" s="292"/>
      <c r="AC821" s="292"/>
      <c r="AD821" s="292"/>
      <c r="AE821" s="411"/>
      <c r="AF821" s="411"/>
      <c r="AG821" s="411"/>
      <c r="AH821" s="411"/>
      <c r="AI821" s="411"/>
      <c r="AJ821" s="411"/>
      <c r="AK821" s="411"/>
      <c r="AL821" s="411"/>
      <c r="AM821" s="411"/>
      <c r="AN821" s="411"/>
      <c r="AO821" s="411"/>
      <c r="AP821" s="411"/>
      <c r="AQ821" s="411"/>
      <c r="AR821" s="411"/>
      <c r="AS821" s="293">
        <f>SUM(AE821:AR821)</f>
        <v>0</v>
      </c>
    </row>
    <row r="822" spans="1:45" outlineLevel="1">
      <c r="A822" s="521"/>
      <c r="B822" s="291" t="s">
        <v>341</v>
      </c>
      <c r="C822" s="288" t="s">
        <v>163</v>
      </c>
      <c r="D822" s="292"/>
      <c r="E822" s="292"/>
      <c r="F822" s="292"/>
      <c r="G822" s="292"/>
      <c r="H822" s="292"/>
      <c r="I822" s="292"/>
      <c r="J822" s="292"/>
      <c r="K822" s="292"/>
      <c r="L822" s="292"/>
      <c r="M822" s="292"/>
      <c r="N822" s="292"/>
      <c r="O822" s="292"/>
      <c r="P822" s="292"/>
      <c r="Q822" s="292">
        <f>Q821</f>
        <v>12</v>
      </c>
      <c r="R822" s="292"/>
      <c r="S822" s="292"/>
      <c r="T822" s="292"/>
      <c r="U822" s="292"/>
      <c r="V822" s="292"/>
      <c r="W822" s="292"/>
      <c r="X822" s="292"/>
      <c r="Y822" s="292"/>
      <c r="Z822" s="292"/>
      <c r="AA822" s="292"/>
      <c r="AB822" s="292"/>
      <c r="AC822" s="292"/>
      <c r="AD822" s="292"/>
      <c r="AE822" s="407">
        <f>AE821</f>
        <v>0</v>
      </c>
      <c r="AF822" s="407">
        <f t="shared" ref="AF822" si="2321">AF821</f>
        <v>0</v>
      </c>
      <c r="AG822" s="407">
        <f t="shared" ref="AG822" si="2322">AG821</f>
        <v>0</v>
      </c>
      <c r="AH822" s="407">
        <f t="shared" ref="AH822" si="2323">AH821</f>
        <v>0</v>
      </c>
      <c r="AI822" s="407">
        <f t="shared" ref="AI822" si="2324">AI821</f>
        <v>0</v>
      </c>
      <c r="AJ822" s="407">
        <f t="shared" ref="AJ822" si="2325">AJ821</f>
        <v>0</v>
      </c>
      <c r="AK822" s="407">
        <f t="shared" ref="AK822" si="2326">AK821</f>
        <v>0</v>
      </c>
      <c r="AL822" s="407">
        <f t="shared" ref="AL822" si="2327">AL821</f>
        <v>0</v>
      </c>
      <c r="AM822" s="407">
        <f t="shared" ref="AM822" si="2328">AM821</f>
        <v>0</v>
      </c>
      <c r="AN822" s="407">
        <f t="shared" ref="AN822" si="2329">AN821</f>
        <v>0</v>
      </c>
      <c r="AO822" s="407">
        <f t="shared" ref="AO822" si="2330">AO821</f>
        <v>0</v>
      </c>
      <c r="AP822" s="407">
        <f t="shared" ref="AP822" si="2331">AP821</f>
        <v>0</v>
      </c>
      <c r="AQ822" s="407">
        <f t="shared" ref="AQ822" si="2332">AQ821</f>
        <v>0</v>
      </c>
      <c r="AR822" s="407">
        <f t="shared" ref="AR822" si="2333">AR821</f>
        <v>0</v>
      </c>
      <c r="AS822" s="308"/>
    </row>
    <row r="823" spans="1:45" outlineLevel="1">
      <c r="A823" s="521"/>
      <c r="B823" s="311"/>
      <c r="C823" s="309"/>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412"/>
      <c r="AF823" s="413"/>
      <c r="AG823" s="412"/>
      <c r="AH823" s="412"/>
      <c r="AI823" s="412"/>
      <c r="AJ823" s="412"/>
      <c r="AK823" s="412"/>
      <c r="AL823" s="412"/>
      <c r="AM823" s="412"/>
      <c r="AN823" s="412"/>
      <c r="AO823" s="412"/>
      <c r="AP823" s="412"/>
      <c r="AQ823" s="412"/>
      <c r="AR823" s="412"/>
      <c r="AS823" s="310"/>
    </row>
    <row r="824" spans="1:45" outlineLevel="1">
      <c r="A824" s="521">
        <v>8</v>
      </c>
      <c r="B824" s="424" t="s">
        <v>101</v>
      </c>
      <c r="C824" s="288" t="s">
        <v>25</v>
      </c>
      <c r="D824" s="292"/>
      <c r="E824" s="292"/>
      <c r="F824" s="292"/>
      <c r="G824" s="292"/>
      <c r="H824" s="292"/>
      <c r="I824" s="292"/>
      <c r="J824" s="292"/>
      <c r="K824" s="292"/>
      <c r="L824" s="292"/>
      <c r="M824" s="292"/>
      <c r="N824" s="292"/>
      <c r="O824" s="292"/>
      <c r="P824" s="292"/>
      <c r="Q824" s="292">
        <v>12</v>
      </c>
      <c r="R824" s="292"/>
      <c r="S824" s="292"/>
      <c r="T824" s="292"/>
      <c r="U824" s="292"/>
      <c r="V824" s="292"/>
      <c r="W824" s="292"/>
      <c r="X824" s="292"/>
      <c r="Y824" s="292"/>
      <c r="Z824" s="292"/>
      <c r="AA824" s="292"/>
      <c r="AB824" s="292"/>
      <c r="AC824" s="292"/>
      <c r="AD824" s="292"/>
      <c r="AE824" s="411"/>
      <c r="AF824" s="411"/>
      <c r="AG824" s="411"/>
      <c r="AH824" s="411"/>
      <c r="AI824" s="411"/>
      <c r="AJ824" s="411"/>
      <c r="AK824" s="411"/>
      <c r="AL824" s="411"/>
      <c r="AM824" s="411"/>
      <c r="AN824" s="411"/>
      <c r="AO824" s="411"/>
      <c r="AP824" s="411"/>
      <c r="AQ824" s="411"/>
      <c r="AR824" s="411"/>
      <c r="AS824" s="293">
        <f>SUM(AE824:AR824)</f>
        <v>0</v>
      </c>
    </row>
    <row r="825" spans="1:45" outlineLevel="1">
      <c r="A825" s="521"/>
      <c r="B825" s="291" t="s">
        <v>341</v>
      </c>
      <c r="C825" s="288" t="s">
        <v>163</v>
      </c>
      <c r="D825" s="292"/>
      <c r="E825" s="292"/>
      <c r="F825" s="292"/>
      <c r="G825" s="292"/>
      <c r="H825" s="292"/>
      <c r="I825" s="292"/>
      <c r="J825" s="292"/>
      <c r="K825" s="292"/>
      <c r="L825" s="292"/>
      <c r="M825" s="292"/>
      <c r="N825" s="292"/>
      <c r="O825" s="292"/>
      <c r="P825" s="292"/>
      <c r="Q825" s="292">
        <f>Q824</f>
        <v>12</v>
      </c>
      <c r="R825" s="292"/>
      <c r="S825" s="292"/>
      <c r="T825" s="292"/>
      <c r="U825" s="292"/>
      <c r="V825" s="292"/>
      <c r="W825" s="292"/>
      <c r="X825" s="292"/>
      <c r="Y825" s="292"/>
      <c r="Z825" s="292"/>
      <c r="AA825" s="292"/>
      <c r="AB825" s="292"/>
      <c r="AC825" s="292"/>
      <c r="AD825" s="292"/>
      <c r="AE825" s="407">
        <f>AE824</f>
        <v>0</v>
      </c>
      <c r="AF825" s="407">
        <f t="shared" ref="AF825" si="2334">AF824</f>
        <v>0</v>
      </c>
      <c r="AG825" s="407">
        <f t="shared" ref="AG825" si="2335">AG824</f>
        <v>0</v>
      </c>
      <c r="AH825" s="407">
        <f t="shared" ref="AH825" si="2336">AH824</f>
        <v>0</v>
      </c>
      <c r="AI825" s="407">
        <f t="shared" ref="AI825" si="2337">AI824</f>
        <v>0</v>
      </c>
      <c r="AJ825" s="407">
        <f t="shared" ref="AJ825" si="2338">AJ824</f>
        <v>0</v>
      </c>
      <c r="AK825" s="407">
        <f t="shared" ref="AK825" si="2339">AK824</f>
        <v>0</v>
      </c>
      <c r="AL825" s="407">
        <f t="shared" ref="AL825" si="2340">AL824</f>
        <v>0</v>
      </c>
      <c r="AM825" s="407">
        <f t="shared" ref="AM825" si="2341">AM824</f>
        <v>0</v>
      </c>
      <c r="AN825" s="407">
        <f t="shared" ref="AN825" si="2342">AN824</f>
        <v>0</v>
      </c>
      <c r="AO825" s="407">
        <f t="shared" ref="AO825" si="2343">AO824</f>
        <v>0</v>
      </c>
      <c r="AP825" s="407">
        <f t="shared" ref="AP825" si="2344">AP824</f>
        <v>0</v>
      </c>
      <c r="AQ825" s="407">
        <f t="shared" ref="AQ825" si="2345">AQ824</f>
        <v>0</v>
      </c>
      <c r="AR825" s="407">
        <f t="shared" ref="AR825" si="2346">AR824</f>
        <v>0</v>
      </c>
      <c r="AS825" s="308"/>
    </row>
    <row r="826" spans="1:45" outlineLevel="1">
      <c r="A826" s="521"/>
      <c r="B826" s="311"/>
      <c r="C826" s="309"/>
      <c r="D826" s="313"/>
      <c r="E826" s="313"/>
      <c r="F826" s="313"/>
      <c r="G826" s="313"/>
      <c r="H826" s="313"/>
      <c r="I826" s="313"/>
      <c r="J826" s="313"/>
      <c r="K826" s="313"/>
      <c r="L826" s="313"/>
      <c r="M826" s="313"/>
      <c r="N826" s="313"/>
      <c r="O826" s="313"/>
      <c r="P826" s="313"/>
      <c r="Q826" s="288"/>
      <c r="R826" s="313"/>
      <c r="S826" s="313"/>
      <c r="T826" s="313"/>
      <c r="U826" s="313"/>
      <c r="V826" s="313"/>
      <c r="W826" s="313"/>
      <c r="X826" s="313"/>
      <c r="Y826" s="313"/>
      <c r="Z826" s="313"/>
      <c r="AA826" s="313"/>
      <c r="AB826" s="313"/>
      <c r="AC826" s="313"/>
      <c r="AD826" s="313"/>
      <c r="AE826" s="412"/>
      <c r="AF826" s="413"/>
      <c r="AG826" s="412"/>
      <c r="AH826" s="412"/>
      <c r="AI826" s="412"/>
      <c r="AJ826" s="412"/>
      <c r="AK826" s="412"/>
      <c r="AL826" s="412"/>
      <c r="AM826" s="412"/>
      <c r="AN826" s="412"/>
      <c r="AO826" s="412"/>
      <c r="AP826" s="412"/>
      <c r="AQ826" s="412"/>
      <c r="AR826" s="412"/>
      <c r="AS826" s="310"/>
    </row>
    <row r="827" spans="1:45" outlineLevel="1">
      <c r="A827" s="521">
        <v>9</v>
      </c>
      <c r="B827" s="424" t="s">
        <v>102</v>
      </c>
      <c r="C827" s="288" t="s">
        <v>25</v>
      </c>
      <c r="D827" s="292"/>
      <c r="E827" s="292"/>
      <c r="F827" s="292"/>
      <c r="G827" s="292"/>
      <c r="H827" s="292"/>
      <c r="I827" s="292"/>
      <c r="J827" s="292"/>
      <c r="K827" s="292"/>
      <c r="L827" s="292"/>
      <c r="M827" s="292"/>
      <c r="N827" s="292"/>
      <c r="O827" s="292"/>
      <c r="P827" s="292"/>
      <c r="Q827" s="292">
        <v>12</v>
      </c>
      <c r="R827" s="292"/>
      <c r="S827" s="292"/>
      <c r="T827" s="292"/>
      <c r="U827" s="292"/>
      <c r="V827" s="292"/>
      <c r="W827" s="292"/>
      <c r="X827" s="292"/>
      <c r="Y827" s="292"/>
      <c r="Z827" s="292"/>
      <c r="AA827" s="292"/>
      <c r="AB827" s="292"/>
      <c r="AC827" s="292"/>
      <c r="AD827" s="292"/>
      <c r="AE827" s="411"/>
      <c r="AF827" s="411"/>
      <c r="AG827" s="411"/>
      <c r="AH827" s="411"/>
      <c r="AI827" s="411"/>
      <c r="AJ827" s="411"/>
      <c r="AK827" s="411"/>
      <c r="AL827" s="411"/>
      <c r="AM827" s="411"/>
      <c r="AN827" s="411"/>
      <c r="AO827" s="411"/>
      <c r="AP827" s="411"/>
      <c r="AQ827" s="411"/>
      <c r="AR827" s="411"/>
      <c r="AS827" s="293">
        <f>SUM(AE827:AR827)</f>
        <v>0</v>
      </c>
    </row>
    <row r="828" spans="1:45" outlineLevel="1">
      <c r="A828" s="521"/>
      <c r="B828" s="291" t="s">
        <v>341</v>
      </c>
      <c r="C828" s="288" t="s">
        <v>163</v>
      </c>
      <c r="D828" s="292"/>
      <c r="E828" s="292"/>
      <c r="F828" s="292"/>
      <c r="G828" s="292"/>
      <c r="H828" s="292"/>
      <c r="I828" s="292"/>
      <c r="J828" s="292"/>
      <c r="K828" s="292"/>
      <c r="L828" s="292"/>
      <c r="M828" s="292"/>
      <c r="N828" s="292"/>
      <c r="O828" s="292"/>
      <c r="P828" s="292"/>
      <c r="Q828" s="292">
        <f>Q827</f>
        <v>12</v>
      </c>
      <c r="R828" s="292"/>
      <c r="S828" s="292"/>
      <c r="T828" s="292"/>
      <c r="U828" s="292"/>
      <c r="V828" s="292"/>
      <c r="W828" s="292"/>
      <c r="X828" s="292"/>
      <c r="Y828" s="292"/>
      <c r="Z828" s="292"/>
      <c r="AA828" s="292"/>
      <c r="AB828" s="292"/>
      <c r="AC828" s="292"/>
      <c r="AD828" s="292"/>
      <c r="AE828" s="407">
        <f>AE827</f>
        <v>0</v>
      </c>
      <c r="AF828" s="407">
        <f t="shared" ref="AF828" si="2347">AF827</f>
        <v>0</v>
      </c>
      <c r="AG828" s="407">
        <f t="shared" ref="AG828" si="2348">AG827</f>
        <v>0</v>
      </c>
      <c r="AH828" s="407">
        <f t="shared" ref="AH828" si="2349">AH827</f>
        <v>0</v>
      </c>
      <c r="AI828" s="407">
        <f t="shared" ref="AI828" si="2350">AI827</f>
        <v>0</v>
      </c>
      <c r="AJ828" s="407">
        <f t="shared" ref="AJ828" si="2351">AJ827</f>
        <v>0</v>
      </c>
      <c r="AK828" s="407">
        <f t="shared" ref="AK828" si="2352">AK827</f>
        <v>0</v>
      </c>
      <c r="AL828" s="407">
        <f t="shared" ref="AL828" si="2353">AL827</f>
        <v>0</v>
      </c>
      <c r="AM828" s="407">
        <f t="shared" ref="AM828" si="2354">AM827</f>
        <v>0</v>
      </c>
      <c r="AN828" s="407">
        <f t="shared" ref="AN828" si="2355">AN827</f>
        <v>0</v>
      </c>
      <c r="AO828" s="407">
        <f t="shared" ref="AO828" si="2356">AO827</f>
        <v>0</v>
      </c>
      <c r="AP828" s="407">
        <f t="shared" ref="AP828" si="2357">AP827</f>
        <v>0</v>
      </c>
      <c r="AQ828" s="407">
        <f t="shared" ref="AQ828" si="2358">AQ827</f>
        <v>0</v>
      </c>
      <c r="AR828" s="407">
        <f t="shared" ref="AR828" si="2359">AR827</f>
        <v>0</v>
      </c>
      <c r="AS828" s="308"/>
    </row>
    <row r="829" spans="1:45" outlineLevel="1">
      <c r="A829" s="521"/>
      <c r="B829" s="311"/>
      <c r="C829" s="309"/>
      <c r="D829" s="313"/>
      <c r="E829" s="313"/>
      <c r="F829" s="313"/>
      <c r="G829" s="313"/>
      <c r="H829" s="313"/>
      <c r="I829" s="313"/>
      <c r="J829" s="313"/>
      <c r="K829" s="313"/>
      <c r="L829" s="313"/>
      <c r="M829" s="313"/>
      <c r="N829" s="313"/>
      <c r="O829" s="313"/>
      <c r="P829" s="313"/>
      <c r="Q829" s="288"/>
      <c r="R829" s="313"/>
      <c r="S829" s="313"/>
      <c r="T829" s="313"/>
      <c r="U829" s="313"/>
      <c r="V829" s="313"/>
      <c r="W829" s="313"/>
      <c r="X829" s="313"/>
      <c r="Y829" s="313"/>
      <c r="Z829" s="313"/>
      <c r="AA829" s="313"/>
      <c r="AB829" s="313"/>
      <c r="AC829" s="313"/>
      <c r="AD829" s="313"/>
      <c r="AE829" s="412"/>
      <c r="AF829" s="412"/>
      <c r="AG829" s="412"/>
      <c r="AH829" s="412"/>
      <c r="AI829" s="412"/>
      <c r="AJ829" s="412"/>
      <c r="AK829" s="412"/>
      <c r="AL829" s="412"/>
      <c r="AM829" s="412"/>
      <c r="AN829" s="412"/>
      <c r="AO829" s="412"/>
      <c r="AP829" s="412"/>
      <c r="AQ829" s="412"/>
      <c r="AR829" s="412"/>
      <c r="AS829" s="310"/>
    </row>
    <row r="830" spans="1:45" outlineLevel="1">
      <c r="A830" s="521">
        <v>10</v>
      </c>
      <c r="B830" s="424" t="s">
        <v>103</v>
      </c>
      <c r="C830" s="288" t="s">
        <v>25</v>
      </c>
      <c r="D830" s="292"/>
      <c r="E830" s="292"/>
      <c r="F830" s="292"/>
      <c r="G830" s="292"/>
      <c r="H830" s="292"/>
      <c r="I830" s="292"/>
      <c r="J830" s="292"/>
      <c r="K830" s="292"/>
      <c r="L830" s="292"/>
      <c r="M830" s="292"/>
      <c r="N830" s="292"/>
      <c r="O830" s="292"/>
      <c r="P830" s="292"/>
      <c r="Q830" s="292">
        <v>3</v>
      </c>
      <c r="R830" s="292"/>
      <c r="S830" s="292"/>
      <c r="T830" s="292"/>
      <c r="U830" s="292"/>
      <c r="V830" s="292"/>
      <c r="W830" s="292"/>
      <c r="X830" s="292"/>
      <c r="Y830" s="292"/>
      <c r="Z830" s="292"/>
      <c r="AA830" s="292"/>
      <c r="AB830" s="292"/>
      <c r="AC830" s="292"/>
      <c r="AD830" s="292"/>
      <c r="AE830" s="411"/>
      <c r="AF830" s="411"/>
      <c r="AG830" s="411"/>
      <c r="AH830" s="411"/>
      <c r="AI830" s="411"/>
      <c r="AJ830" s="411"/>
      <c r="AK830" s="411"/>
      <c r="AL830" s="411"/>
      <c r="AM830" s="411"/>
      <c r="AN830" s="411"/>
      <c r="AO830" s="411"/>
      <c r="AP830" s="411"/>
      <c r="AQ830" s="411"/>
      <c r="AR830" s="411"/>
      <c r="AS830" s="293">
        <f>SUM(AE830:AR830)</f>
        <v>0</v>
      </c>
    </row>
    <row r="831" spans="1:45" outlineLevel="1">
      <c r="A831" s="521"/>
      <c r="B831" s="291" t="s">
        <v>341</v>
      </c>
      <c r="C831" s="288" t="s">
        <v>163</v>
      </c>
      <c r="D831" s="292"/>
      <c r="E831" s="292"/>
      <c r="F831" s="292"/>
      <c r="G831" s="292"/>
      <c r="H831" s="292"/>
      <c r="I831" s="292"/>
      <c r="J831" s="292"/>
      <c r="K831" s="292"/>
      <c r="L831" s="292"/>
      <c r="M831" s="292"/>
      <c r="N831" s="292"/>
      <c r="O831" s="292"/>
      <c r="P831" s="292"/>
      <c r="Q831" s="292">
        <f>Q830</f>
        <v>3</v>
      </c>
      <c r="R831" s="292"/>
      <c r="S831" s="292"/>
      <c r="T831" s="292"/>
      <c r="U831" s="292"/>
      <c r="V831" s="292"/>
      <c r="W831" s="292"/>
      <c r="X831" s="292"/>
      <c r="Y831" s="292"/>
      <c r="Z831" s="292"/>
      <c r="AA831" s="292"/>
      <c r="AB831" s="292"/>
      <c r="AC831" s="292"/>
      <c r="AD831" s="292"/>
      <c r="AE831" s="407">
        <f>AE830</f>
        <v>0</v>
      </c>
      <c r="AF831" s="407">
        <f t="shared" ref="AF831" si="2360">AF830</f>
        <v>0</v>
      </c>
      <c r="AG831" s="407">
        <f t="shared" ref="AG831" si="2361">AG830</f>
        <v>0</v>
      </c>
      <c r="AH831" s="407">
        <f t="shared" ref="AH831" si="2362">AH830</f>
        <v>0</v>
      </c>
      <c r="AI831" s="407">
        <f t="shared" ref="AI831" si="2363">AI830</f>
        <v>0</v>
      </c>
      <c r="AJ831" s="407">
        <f t="shared" ref="AJ831" si="2364">AJ830</f>
        <v>0</v>
      </c>
      <c r="AK831" s="407">
        <f t="shared" ref="AK831" si="2365">AK830</f>
        <v>0</v>
      </c>
      <c r="AL831" s="407">
        <f t="shared" ref="AL831" si="2366">AL830</f>
        <v>0</v>
      </c>
      <c r="AM831" s="407">
        <f t="shared" ref="AM831" si="2367">AM830</f>
        <v>0</v>
      </c>
      <c r="AN831" s="407">
        <f t="shared" ref="AN831" si="2368">AN830</f>
        <v>0</v>
      </c>
      <c r="AO831" s="407">
        <f t="shared" ref="AO831" si="2369">AO830</f>
        <v>0</v>
      </c>
      <c r="AP831" s="407">
        <f t="shared" ref="AP831" si="2370">AP830</f>
        <v>0</v>
      </c>
      <c r="AQ831" s="407">
        <f t="shared" ref="AQ831" si="2371">AQ830</f>
        <v>0</v>
      </c>
      <c r="AR831" s="407">
        <f t="shared" ref="AR831" si="2372">AR830</f>
        <v>0</v>
      </c>
      <c r="AS831" s="308"/>
    </row>
    <row r="832" spans="1:45" outlineLevel="1">
      <c r="A832" s="521"/>
      <c r="B832" s="311"/>
      <c r="C832" s="309"/>
      <c r="D832" s="313"/>
      <c r="E832" s="313"/>
      <c r="F832" s="313"/>
      <c r="G832" s="313"/>
      <c r="H832" s="313"/>
      <c r="I832" s="313"/>
      <c r="J832" s="313"/>
      <c r="K832" s="313"/>
      <c r="L832" s="313"/>
      <c r="M832" s="313"/>
      <c r="N832" s="313"/>
      <c r="O832" s="313"/>
      <c r="P832" s="313"/>
      <c r="Q832" s="288"/>
      <c r="R832" s="313"/>
      <c r="S832" s="313"/>
      <c r="T832" s="313"/>
      <c r="U832" s="313"/>
      <c r="V832" s="313"/>
      <c r="W832" s="313"/>
      <c r="X832" s="313"/>
      <c r="Y832" s="313"/>
      <c r="Z832" s="313"/>
      <c r="AA832" s="313"/>
      <c r="AB832" s="313"/>
      <c r="AC832" s="313"/>
      <c r="AD832" s="313"/>
      <c r="AE832" s="412"/>
      <c r="AF832" s="413"/>
      <c r="AG832" s="412"/>
      <c r="AH832" s="412"/>
      <c r="AI832" s="412"/>
      <c r="AJ832" s="412"/>
      <c r="AK832" s="412"/>
      <c r="AL832" s="412"/>
      <c r="AM832" s="412"/>
      <c r="AN832" s="412"/>
      <c r="AO832" s="412"/>
      <c r="AP832" s="412"/>
      <c r="AQ832" s="412"/>
      <c r="AR832" s="412"/>
      <c r="AS832" s="310"/>
    </row>
    <row r="833" spans="1:45" ht="15.75" outlineLevel="1">
      <c r="A833" s="521"/>
      <c r="B833" s="285" t="s">
        <v>10</v>
      </c>
      <c r="C833" s="286"/>
      <c r="D833" s="286"/>
      <c r="E833" s="286"/>
      <c r="F833" s="286"/>
      <c r="G833" s="286"/>
      <c r="H833" s="286"/>
      <c r="I833" s="286"/>
      <c r="J833" s="286"/>
      <c r="K833" s="286"/>
      <c r="L833" s="286"/>
      <c r="M833" s="286"/>
      <c r="N833" s="286"/>
      <c r="O833" s="286"/>
      <c r="P833" s="286"/>
      <c r="Q833" s="287"/>
      <c r="R833" s="286"/>
      <c r="S833" s="286"/>
      <c r="T833" s="286"/>
      <c r="U833" s="286"/>
      <c r="V833" s="286"/>
      <c r="W833" s="286"/>
      <c r="X833" s="286"/>
      <c r="Y833" s="286"/>
      <c r="Z833" s="286"/>
      <c r="AA833" s="286"/>
      <c r="AB833" s="286"/>
      <c r="AC833" s="286"/>
      <c r="AD833" s="286"/>
      <c r="AE833" s="410"/>
      <c r="AF833" s="410"/>
      <c r="AG833" s="410"/>
      <c r="AH833" s="410"/>
      <c r="AI833" s="410"/>
      <c r="AJ833" s="410"/>
      <c r="AK833" s="410"/>
      <c r="AL833" s="410"/>
      <c r="AM833" s="410"/>
      <c r="AN833" s="410"/>
      <c r="AO833" s="410"/>
      <c r="AP833" s="410"/>
      <c r="AQ833" s="410"/>
      <c r="AR833" s="410"/>
      <c r="AS833" s="289"/>
    </row>
    <row r="834" spans="1:45" ht="30" outlineLevel="1">
      <c r="A834" s="521">
        <v>11</v>
      </c>
      <c r="B834" s="424" t="s">
        <v>104</v>
      </c>
      <c r="C834" s="288" t="s">
        <v>25</v>
      </c>
      <c r="D834" s="292"/>
      <c r="E834" s="292"/>
      <c r="F834" s="292"/>
      <c r="G834" s="292"/>
      <c r="H834" s="292"/>
      <c r="I834" s="292"/>
      <c r="J834" s="292"/>
      <c r="K834" s="292"/>
      <c r="L834" s="292"/>
      <c r="M834" s="292"/>
      <c r="N834" s="292"/>
      <c r="O834" s="292"/>
      <c r="P834" s="292"/>
      <c r="Q834" s="292">
        <v>12</v>
      </c>
      <c r="R834" s="292"/>
      <c r="S834" s="292"/>
      <c r="T834" s="292"/>
      <c r="U834" s="292"/>
      <c r="V834" s="292"/>
      <c r="W834" s="292"/>
      <c r="X834" s="292"/>
      <c r="Y834" s="292"/>
      <c r="Z834" s="292"/>
      <c r="AA834" s="292"/>
      <c r="AB834" s="292"/>
      <c r="AC834" s="292"/>
      <c r="AD834" s="292"/>
      <c r="AE834" s="422"/>
      <c r="AF834" s="411"/>
      <c r="AG834" s="411"/>
      <c r="AH834" s="411"/>
      <c r="AI834" s="411"/>
      <c r="AJ834" s="411"/>
      <c r="AK834" s="411"/>
      <c r="AL834" s="411"/>
      <c r="AM834" s="411"/>
      <c r="AN834" s="411"/>
      <c r="AO834" s="411"/>
      <c r="AP834" s="411"/>
      <c r="AQ834" s="411"/>
      <c r="AR834" s="411"/>
      <c r="AS834" s="293">
        <f>SUM(AE834:AR834)</f>
        <v>0</v>
      </c>
    </row>
    <row r="835" spans="1:45" outlineLevel="1">
      <c r="A835" s="521"/>
      <c r="B835" s="291" t="s">
        <v>341</v>
      </c>
      <c r="C835" s="288" t="s">
        <v>163</v>
      </c>
      <c r="D835" s="292"/>
      <c r="E835" s="292"/>
      <c r="F835" s="292"/>
      <c r="G835" s="292"/>
      <c r="H835" s="292"/>
      <c r="I835" s="292"/>
      <c r="J835" s="292"/>
      <c r="K835" s="292"/>
      <c r="L835" s="292"/>
      <c r="M835" s="292"/>
      <c r="N835" s="292"/>
      <c r="O835" s="292"/>
      <c r="P835" s="292"/>
      <c r="Q835" s="292">
        <f>Q834</f>
        <v>12</v>
      </c>
      <c r="R835" s="292"/>
      <c r="S835" s="292"/>
      <c r="T835" s="292"/>
      <c r="U835" s="292"/>
      <c r="V835" s="292"/>
      <c r="W835" s="292"/>
      <c r="X835" s="292"/>
      <c r="Y835" s="292"/>
      <c r="Z835" s="292"/>
      <c r="AA835" s="292"/>
      <c r="AB835" s="292"/>
      <c r="AC835" s="292"/>
      <c r="AD835" s="292"/>
      <c r="AE835" s="407">
        <f>AE834</f>
        <v>0</v>
      </c>
      <c r="AF835" s="407">
        <f t="shared" ref="AF835" si="2373">AF834</f>
        <v>0</v>
      </c>
      <c r="AG835" s="407">
        <f t="shared" ref="AG835" si="2374">AG834</f>
        <v>0</v>
      </c>
      <c r="AH835" s="407">
        <f t="shared" ref="AH835" si="2375">AH834</f>
        <v>0</v>
      </c>
      <c r="AI835" s="407">
        <f t="shared" ref="AI835" si="2376">AI834</f>
        <v>0</v>
      </c>
      <c r="AJ835" s="407">
        <f t="shared" ref="AJ835" si="2377">AJ834</f>
        <v>0</v>
      </c>
      <c r="AK835" s="407">
        <f t="shared" ref="AK835" si="2378">AK834</f>
        <v>0</v>
      </c>
      <c r="AL835" s="407">
        <f t="shared" ref="AL835" si="2379">AL834</f>
        <v>0</v>
      </c>
      <c r="AM835" s="407">
        <f t="shared" ref="AM835" si="2380">AM834</f>
        <v>0</v>
      </c>
      <c r="AN835" s="407">
        <f t="shared" ref="AN835" si="2381">AN834</f>
        <v>0</v>
      </c>
      <c r="AO835" s="407">
        <f t="shared" ref="AO835" si="2382">AO834</f>
        <v>0</v>
      </c>
      <c r="AP835" s="407">
        <f t="shared" ref="AP835" si="2383">AP834</f>
        <v>0</v>
      </c>
      <c r="AQ835" s="407">
        <f t="shared" ref="AQ835" si="2384">AQ834</f>
        <v>0</v>
      </c>
      <c r="AR835" s="407">
        <f t="shared" ref="AR835" si="2385">AR834</f>
        <v>0</v>
      </c>
      <c r="AS835" s="294"/>
    </row>
    <row r="836" spans="1:45" outlineLevel="1">
      <c r="A836" s="521"/>
      <c r="B836" s="312"/>
      <c r="C836" s="302"/>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408"/>
      <c r="AF836" s="417"/>
      <c r="AG836" s="417"/>
      <c r="AH836" s="417"/>
      <c r="AI836" s="417"/>
      <c r="AJ836" s="417"/>
      <c r="AK836" s="417"/>
      <c r="AL836" s="417"/>
      <c r="AM836" s="417"/>
      <c r="AN836" s="417"/>
      <c r="AO836" s="417"/>
      <c r="AP836" s="417"/>
      <c r="AQ836" s="417"/>
      <c r="AR836" s="417"/>
      <c r="AS836" s="303"/>
    </row>
    <row r="837" spans="1:45" ht="30" outlineLevel="1">
      <c r="A837" s="521">
        <v>12</v>
      </c>
      <c r="B837" s="424" t="s">
        <v>105</v>
      </c>
      <c r="C837" s="288" t="s">
        <v>25</v>
      </c>
      <c r="D837" s="292"/>
      <c r="E837" s="292"/>
      <c r="F837" s="292"/>
      <c r="G837" s="292"/>
      <c r="H837" s="292"/>
      <c r="I837" s="292"/>
      <c r="J837" s="292"/>
      <c r="K837" s="292"/>
      <c r="L837" s="292"/>
      <c r="M837" s="292"/>
      <c r="N837" s="292"/>
      <c r="O837" s="292"/>
      <c r="P837" s="292"/>
      <c r="Q837" s="292">
        <v>12</v>
      </c>
      <c r="R837" s="292"/>
      <c r="S837" s="292"/>
      <c r="T837" s="292"/>
      <c r="U837" s="292"/>
      <c r="V837" s="292"/>
      <c r="W837" s="292"/>
      <c r="X837" s="292"/>
      <c r="Y837" s="292"/>
      <c r="Z837" s="292"/>
      <c r="AA837" s="292"/>
      <c r="AB837" s="292"/>
      <c r="AC837" s="292"/>
      <c r="AD837" s="292"/>
      <c r="AE837" s="406"/>
      <c r="AF837" s="411"/>
      <c r="AG837" s="411"/>
      <c r="AH837" s="411"/>
      <c r="AI837" s="411"/>
      <c r="AJ837" s="411"/>
      <c r="AK837" s="411"/>
      <c r="AL837" s="411"/>
      <c r="AM837" s="411"/>
      <c r="AN837" s="411"/>
      <c r="AO837" s="411"/>
      <c r="AP837" s="411"/>
      <c r="AQ837" s="411"/>
      <c r="AR837" s="411"/>
      <c r="AS837" s="293">
        <f>SUM(AE837:AR837)</f>
        <v>0</v>
      </c>
    </row>
    <row r="838" spans="1:45" outlineLevel="1">
      <c r="A838" s="521"/>
      <c r="B838" s="291" t="s">
        <v>341</v>
      </c>
      <c r="C838" s="288" t="s">
        <v>163</v>
      </c>
      <c r="D838" s="292"/>
      <c r="E838" s="292"/>
      <c r="F838" s="292"/>
      <c r="G838" s="292"/>
      <c r="H838" s="292"/>
      <c r="I838" s="292"/>
      <c r="J838" s="292"/>
      <c r="K838" s="292"/>
      <c r="L838" s="292"/>
      <c r="M838" s="292"/>
      <c r="N838" s="292"/>
      <c r="O838" s="292"/>
      <c r="P838" s="292"/>
      <c r="Q838" s="292">
        <f>Q837</f>
        <v>12</v>
      </c>
      <c r="R838" s="292"/>
      <c r="S838" s="292"/>
      <c r="T838" s="292"/>
      <c r="U838" s="292"/>
      <c r="V838" s="292"/>
      <c r="W838" s="292"/>
      <c r="X838" s="292"/>
      <c r="Y838" s="292"/>
      <c r="Z838" s="292"/>
      <c r="AA838" s="292"/>
      <c r="AB838" s="292"/>
      <c r="AC838" s="292"/>
      <c r="AD838" s="292"/>
      <c r="AE838" s="407">
        <f>AE837</f>
        <v>0</v>
      </c>
      <c r="AF838" s="407">
        <f t="shared" ref="AF838" si="2386">AF837</f>
        <v>0</v>
      </c>
      <c r="AG838" s="407">
        <f t="shared" ref="AG838" si="2387">AG837</f>
        <v>0</v>
      </c>
      <c r="AH838" s="407">
        <f t="shared" ref="AH838" si="2388">AH837</f>
        <v>0</v>
      </c>
      <c r="AI838" s="407">
        <f t="shared" ref="AI838" si="2389">AI837</f>
        <v>0</v>
      </c>
      <c r="AJ838" s="407">
        <f t="shared" ref="AJ838" si="2390">AJ837</f>
        <v>0</v>
      </c>
      <c r="AK838" s="407">
        <f t="shared" ref="AK838" si="2391">AK837</f>
        <v>0</v>
      </c>
      <c r="AL838" s="407">
        <f t="shared" ref="AL838" si="2392">AL837</f>
        <v>0</v>
      </c>
      <c r="AM838" s="407">
        <f t="shared" ref="AM838" si="2393">AM837</f>
        <v>0</v>
      </c>
      <c r="AN838" s="407">
        <f t="shared" ref="AN838" si="2394">AN837</f>
        <v>0</v>
      </c>
      <c r="AO838" s="407">
        <f t="shared" ref="AO838" si="2395">AO837</f>
        <v>0</v>
      </c>
      <c r="AP838" s="407">
        <f t="shared" ref="AP838" si="2396">AP837</f>
        <v>0</v>
      </c>
      <c r="AQ838" s="407">
        <f t="shared" ref="AQ838" si="2397">AQ837</f>
        <v>0</v>
      </c>
      <c r="AR838" s="407">
        <f t="shared" ref="AR838" si="2398">AR837</f>
        <v>0</v>
      </c>
      <c r="AS838" s="294"/>
    </row>
    <row r="839" spans="1:45" outlineLevel="1">
      <c r="A839" s="521"/>
      <c r="B839" s="312"/>
      <c r="C839" s="302"/>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418"/>
      <c r="AF839" s="418"/>
      <c r="AG839" s="408"/>
      <c r="AH839" s="408"/>
      <c r="AI839" s="408"/>
      <c r="AJ839" s="408"/>
      <c r="AK839" s="408"/>
      <c r="AL839" s="408"/>
      <c r="AM839" s="408"/>
      <c r="AN839" s="408"/>
      <c r="AO839" s="408"/>
      <c r="AP839" s="408"/>
      <c r="AQ839" s="408"/>
      <c r="AR839" s="408"/>
      <c r="AS839" s="303"/>
    </row>
    <row r="840" spans="1:45" ht="30" outlineLevel="1">
      <c r="A840" s="521">
        <v>13</v>
      </c>
      <c r="B840" s="424" t="s">
        <v>106</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06"/>
      <c r="AF840" s="411"/>
      <c r="AG840" s="411"/>
      <c r="AH840" s="411"/>
      <c r="AI840" s="411"/>
      <c r="AJ840" s="411"/>
      <c r="AK840" s="411"/>
      <c r="AL840" s="411"/>
      <c r="AM840" s="411"/>
      <c r="AN840" s="411"/>
      <c r="AO840" s="411"/>
      <c r="AP840" s="411"/>
      <c r="AQ840" s="411"/>
      <c r="AR840" s="411"/>
      <c r="AS840" s="293">
        <f>SUM(AE840:AR840)</f>
        <v>0</v>
      </c>
    </row>
    <row r="841" spans="1:45"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399">AF840</f>
        <v>0</v>
      </c>
      <c r="AG841" s="407">
        <f t="shared" ref="AG841" si="2400">AG840</f>
        <v>0</v>
      </c>
      <c r="AH841" s="407">
        <f t="shared" ref="AH841" si="2401">AH840</f>
        <v>0</v>
      </c>
      <c r="AI841" s="407">
        <f t="shared" ref="AI841" si="2402">AI840</f>
        <v>0</v>
      </c>
      <c r="AJ841" s="407">
        <f t="shared" ref="AJ841" si="2403">AJ840</f>
        <v>0</v>
      </c>
      <c r="AK841" s="407">
        <f t="shared" ref="AK841" si="2404">AK840</f>
        <v>0</v>
      </c>
      <c r="AL841" s="407">
        <f t="shared" ref="AL841" si="2405">AL840</f>
        <v>0</v>
      </c>
      <c r="AM841" s="407">
        <f t="shared" ref="AM841" si="2406">AM840</f>
        <v>0</v>
      </c>
      <c r="AN841" s="407">
        <f t="shared" ref="AN841" si="2407">AN840</f>
        <v>0</v>
      </c>
      <c r="AO841" s="407">
        <f t="shared" ref="AO841" si="2408">AO840</f>
        <v>0</v>
      </c>
      <c r="AP841" s="407">
        <f t="shared" ref="AP841" si="2409">AP840</f>
        <v>0</v>
      </c>
      <c r="AQ841" s="407">
        <f t="shared" ref="AQ841" si="2410">AQ840</f>
        <v>0</v>
      </c>
      <c r="AR841" s="407">
        <f t="shared" ref="AR841" si="2411">AR840</f>
        <v>0</v>
      </c>
      <c r="AS841" s="303"/>
    </row>
    <row r="842" spans="1:45" outlineLevel="1">
      <c r="A842" s="521"/>
      <c r="B842" s="312"/>
      <c r="C842" s="302"/>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ht="15.75" outlineLevel="1">
      <c r="A843" s="521"/>
      <c r="B843" s="285" t="s">
        <v>107</v>
      </c>
      <c r="C843" s="286"/>
      <c r="D843" s="287"/>
      <c r="E843" s="287"/>
      <c r="F843" s="287"/>
      <c r="G843" s="287"/>
      <c r="H843" s="287"/>
      <c r="I843" s="287"/>
      <c r="J843" s="287"/>
      <c r="K843" s="287"/>
      <c r="L843" s="287"/>
      <c r="M843" s="287"/>
      <c r="N843" s="287"/>
      <c r="O843" s="287"/>
      <c r="P843" s="287"/>
      <c r="Q843" s="287"/>
      <c r="R843" s="287"/>
      <c r="S843" s="286"/>
      <c r="T843" s="286"/>
      <c r="U843" s="286"/>
      <c r="V843" s="286"/>
      <c r="W843" s="286"/>
      <c r="X843" s="286"/>
      <c r="Y843" s="286"/>
      <c r="Z843" s="286"/>
      <c r="AA843" s="286"/>
      <c r="AB843" s="286"/>
      <c r="AC843" s="286"/>
      <c r="AD843" s="286"/>
      <c r="AE843" s="410"/>
      <c r="AF843" s="410"/>
      <c r="AG843" s="410"/>
      <c r="AH843" s="410"/>
      <c r="AI843" s="410"/>
      <c r="AJ843" s="410"/>
      <c r="AK843" s="410"/>
      <c r="AL843" s="410"/>
      <c r="AM843" s="410"/>
      <c r="AN843" s="410"/>
      <c r="AO843" s="410"/>
      <c r="AP843" s="410"/>
      <c r="AQ843" s="410"/>
      <c r="AR843" s="410"/>
      <c r="AS843" s="289"/>
    </row>
    <row r="844" spans="1:45" outlineLevel="1">
      <c r="A844" s="521">
        <v>14</v>
      </c>
      <c r="B844" s="312" t="s">
        <v>108</v>
      </c>
      <c r="C844" s="288" t="s">
        <v>25</v>
      </c>
      <c r="D844" s="292"/>
      <c r="E844" s="292"/>
      <c r="F844" s="292"/>
      <c r="G844" s="292"/>
      <c r="H844" s="292"/>
      <c r="I844" s="292"/>
      <c r="J844" s="292"/>
      <c r="K844" s="292"/>
      <c r="L844" s="292"/>
      <c r="M844" s="292"/>
      <c r="N844" s="292"/>
      <c r="O844" s="292"/>
      <c r="P844" s="292"/>
      <c r="Q844" s="292">
        <v>12</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outlineLevel="1">
      <c r="A845" s="521"/>
      <c r="B845" s="291" t="s">
        <v>341</v>
      </c>
      <c r="C845" s="288" t="s">
        <v>163</v>
      </c>
      <c r="D845" s="292"/>
      <c r="E845" s="292"/>
      <c r="F845" s="292"/>
      <c r="G845" s="292"/>
      <c r="H845" s="292"/>
      <c r="I845" s="292"/>
      <c r="J845" s="292"/>
      <c r="K845" s="292"/>
      <c r="L845" s="292"/>
      <c r="M845" s="292"/>
      <c r="N845" s="292"/>
      <c r="O845" s="292"/>
      <c r="P845" s="292"/>
      <c r="Q845" s="292">
        <f>Q844</f>
        <v>12</v>
      </c>
      <c r="R845" s="292"/>
      <c r="S845" s="292"/>
      <c r="T845" s="292"/>
      <c r="U845" s="292"/>
      <c r="V845" s="292"/>
      <c r="W845" s="292"/>
      <c r="X845" s="292"/>
      <c r="Y845" s="292"/>
      <c r="Z845" s="292"/>
      <c r="AA845" s="292"/>
      <c r="AB845" s="292"/>
      <c r="AC845" s="292"/>
      <c r="AD845" s="292"/>
      <c r="AE845" s="407">
        <f>AE844</f>
        <v>0</v>
      </c>
      <c r="AF845" s="407">
        <f t="shared" ref="AF845" si="2412">AF844</f>
        <v>0</v>
      </c>
      <c r="AG845" s="407">
        <f t="shared" ref="AG845" si="2413">AG844</f>
        <v>0</v>
      </c>
      <c r="AH845" s="407">
        <f t="shared" ref="AH845" si="2414">AH844</f>
        <v>0</v>
      </c>
      <c r="AI845" s="407">
        <f t="shared" ref="AI845" si="2415">AI844</f>
        <v>0</v>
      </c>
      <c r="AJ845" s="407">
        <f t="shared" ref="AJ845" si="2416">AJ844</f>
        <v>0</v>
      </c>
      <c r="AK845" s="407">
        <f t="shared" ref="AK845" si="2417">AK844</f>
        <v>0</v>
      </c>
      <c r="AL845" s="407">
        <f t="shared" ref="AL845" si="2418">AL844</f>
        <v>0</v>
      </c>
      <c r="AM845" s="407">
        <f t="shared" ref="AM845" si="2419">AM844</f>
        <v>0</v>
      </c>
      <c r="AN845" s="407">
        <f t="shared" ref="AN845" si="2420">AN844</f>
        <v>0</v>
      </c>
      <c r="AO845" s="407">
        <f t="shared" ref="AO845" si="2421">AO844</f>
        <v>0</v>
      </c>
      <c r="AP845" s="407">
        <f t="shared" ref="AP845" si="2422">AP844</f>
        <v>0</v>
      </c>
      <c r="AQ845" s="407">
        <f t="shared" ref="AQ845" si="2423">AQ844</f>
        <v>0</v>
      </c>
      <c r="AR845" s="407">
        <f t="shared" ref="AR845" si="2424">AR844</f>
        <v>0</v>
      </c>
      <c r="AS845" s="294"/>
    </row>
    <row r="846" spans="1:45" outlineLevel="1">
      <c r="A846" s="521"/>
      <c r="B846" s="312"/>
      <c r="C846" s="302"/>
      <c r="D846" s="288"/>
      <c r="E846" s="288"/>
      <c r="F846" s="288"/>
      <c r="G846" s="288"/>
      <c r="H846" s="288"/>
      <c r="I846" s="288"/>
      <c r="J846" s="288"/>
      <c r="K846" s="288"/>
      <c r="L846" s="288"/>
      <c r="M846" s="288"/>
      <c r="N846" s="288"/>
      <c r="O846" s="288"/>
      <c r="P846" s="288"/>
      <c r="Q846" s="464"/>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306" customFormat="1" ht="15.75" outlineLevel="1">
      <c r="A847" s="521"/>
      <c r="B847" s="285" t="s">
        <v>487</v>
      </c>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408"/>
      <c r="AF847" s="408"/>
      <c r="AG847" s="408"/>
      <c r="AH847" s="408"/>
      <c r="AI847" s="408"/>
      <c r="AJ847" s="408"/>
      <c r="AK847" s="412"/>
      <c r="AL847" s="412"/>
      <c r="AM847" s="412"/>
      <c r="AN847" s="412"/>
      <c r="AO847" s="412"/>
      <c r="AP847" s="412"/>
      <c r="AQ847" s="412"/>
      <c r="AR847" s="412"/>
      <c r="AS847" s="506"/>
    </row>
    <row r="848" spans="1:45" outlineLevel="1">
      <c r="A848" s="521">
        <v>15</v>
      </c>
      <c r="B848" s="291" t="s">
        <v>492</v>
      </c>
      <c r="C848" s="288" t="s">
        <v>25</v>
      </c>
      <c r="D848" s="292"/>
      <c r="E848" s="292"/>
      <c r="F848" s="292"/>
      <c r="G848" s="292"/>
      <c r="H848" s="292"/>
      <c r="I848" s="292"/>
      <c r="J848" s="292"/>
      <c r="K848" s="292"/>
      <c r="L848" s="292"/>
      <c r="M848" s="292"/>
      <c r="N848" s="292"/>
      <c r="O848" s="292"/>
      <c r="P848" s="292"/>
      <c r="Q848" s="292">
        <v>0</v>
      </c>
      <c r="R848" s="292"/>
      <c r="S848" s="292"/>
      <c r="T848" s="292"/>
      <c r="U848" s="292"/>
      <c r="V848" s="292"/>
      <c r="W848" s="292"/>
      <c r="X848" s="292"/>
      <c r="Y848" s="292"/>
      <c r="Z848" s="292"/>
      <c r="AA848" s="292"/>
      <c r="AB848" s="292"/>
      <c r="AC848" s="292"/>
      <c r="AD848" s="292"/>
      <c r="AE848" s="411"/>
      <c r="AF848" s="411"/>
      <c r="AG848" s="411"/>
      <c r="AH848" s="411"/>
      <c r="AI848" s="411"/>
      <c r="AJ848" s="411"/>
      <c r="AK848" s="411"/>
      <c r="AL848" s="406"/>
      <c r="AM848" s="406"/>
      <c r="AN848" s="406"/>
      <c r="AO848" s="406"/>
      <c r="AP848" s="406"/>
      <c r="AQ848" s="406"/>
      <c r="AR848" s="406"/>
      <c r="AS848" s="293">
        <f>SUM(AE848:AR848)</f>
        <v>0</v>
      </c>
    </row>
    <row r="849" spans="1:45" outlineLevel="1">
      <c r="A849" s="521"/>
      <c r="B849" s="291" t="s">
        <v>341</v>
      </c>
      <c r="C849" s="288" t="s">
        <v>163</v>
      </c>
      <c r="D849" s="292"/>
      <c r="E849" s="292"/>
      <c r="F849" s="292"/>
      <c r="G849" s="292"/>
      <c r="H849" s="292"/>
      <c r="I849" s="292"/>
      <c r="J849" s="292"/>
      <c r="K849" s="292"/>
      <c r="L849" s="292"/>
      <c r="M849" s="292"/>
      <c r="N849" s="292"/>
      <c r="O849" s="292"/>
      <c r="P849" s="292"/>
      <c r="Q849" s="292">
        <f>Q848</f>
        <v>0</v>
      </c>
      <c r="R849" s="292"/>
      <c r="S849" s="292"/>
      <c r="T849" s="292"/>
      <c r="U849" s="292"/>
      <c r="V849" s="292"/>
      <c r="W849" s="292"/>
      <c r="X849" s="292"/>
      <c r="Y849" s="292"/>
      <c r="Z849" s="292"/>
      <c r="AA849" s="292"/>
      <c r="AB849" s="292"/>
      <c r="AC849" s="292"/>
      <c r="AD849" s="292"/>
      <c r="AE849" s="407">
        <f>AE848</f>
        <v>0</v>
      </c>
      <c r="AF849" s="407">
        <f t="shared" ref="AF849:AR849" si="2425">AF848</f>
        <v>0</v>
      </c>
      <c r="AG849" s="407">
        <f t="shared" si="2425"/>
        <v>0</v>
      </c>
      <c r="AH849" s="407">
        <f t="shared" si="2425"/>
        <v>0</v>
      </c>
      <c r="AI849" s="407">
        <f t="shared" si="2425"/>
        <v>0</v>
      </c>
      <c r="AJ849" s="407">
        <f t="shared" si="2425"/>
        <v>0</v>
      </c>
      <c r="AK849" s="407">
        <f t="shared" si="2425"/>
        <v>0</v>
      </c>
      <c r="AL849" s="407">
        <f t="shared" si="2425"/>
        <v>0</v>
      </c>
      <c r="AM849" s="407">
        <f t="shared" si="2425"/>
        <v>0</v>
      </c>
      <c r="AN849" s="407">
        <f t="shared" si="2425"/>
        <v>0</v>
      </c>
      <c r="AO849" s="407">
        <f t="shared" si="2425"/>
        <v>0</v>
      </c>
      <c r="AP849" s="407">
        <f t="shared" si="2425"/>
        <v>0</v>
      </c>
      <c r="AQ849" s="407">
        <f t="shared" si="2425"/>
        <v>0</v>
      </c>
      <c r="AR849" s="407">
        <f t="shared" si="2425"/>
        <v>0</v>
      </c>
      <c r="AS849" s="294"/>
    </row>
    <row r="850" spans="1:45" outlineLevel="1">
      <c r="A850" s="521"/>
      <c r="B850" s="312"/>
      <c r="C850" s="302"/>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408"/>
      <c r="AF850" s="408"/>
      <c r="AG850" s="408"/>
      <c r="AH850" s="408"/>
      <c r="AI850" s="408"/>
      <c r="AJ850" s="408"/>
      <c r="AK850" s="408"/>
      <c r="AL850" s="408"/>
      <c r="AM850" s="408"/>
      <c r="AN850" s="408"/>
      <c r="AO850" s="408"/>
      <c r="AP850" s="408"/>
      <c r="AQ850" s="408"/>
      <c r="AR850" s="408"/>
      <c r="AS850" s="303"/>
    </row>
    <row r="851" spans="1:45" s="280" customFormat="1" outlineLevel="1">
      <c r="A851" s="521">
        <v>16</v>
      </c>
      <c r="B851" s="321" t="s">
        <v>488</v>
      </c>
      <c r="C851" s="288" t="s">
        <v>25</v>
      </c>
      <c r="D851" s="292"/>
      <c r="E851" s="292"/>
      <c r="F851" s="292"/>
      <c r="G851" s="292"/>
      <c r="H851" s="292"/>
      <c r="I851" s="292"/>
      <c r="J851" s="292"/>
      <c r="K851" s="292"/>
      <c r="L851" s="292"/>
      <c r="M851" s="292"/>
      <c r="N851" s="292"/>
      <c r="O851" s="292"/>
      <c r="P851" s="292"/>
      <c r="Q851" s="292">
        <v>0</v>
      </c>
      <c r="R851" s="292"/>
      <c r="S851" s="292"/>
      <c r="T851" s="292"/>
      <c r="U851" s="292"/>
      <c r="V851" s="292"/>
      <c r="W851" s="292"/>
      <c r="X851" s="292"/>
      <c r="Y851" s="292"/>
      <c r="Z851" s="292"/>
      <c r="AA851" s="292"/>
      <c r="AB851" s="292"/>
      <c r="AC851" s="292"/>
      <c r="AD851" s="292"/>
      <c r="AE851" s="411"/>
      <c r="AF851" s="411"/>
      <c r="AG851" s="411"/>
      <c r="AH851" s="411"/>
      <c r="AI851" s="411"/>
      <c r="AJ851" s="411"/>
      <c r="AK851" s="411"/>
      <c r="AL851" s="406"/>
      <c r="AM851" s="406"/>
      <c r="AN851" s="406"/>
      <c r="AO851" s="406"/>
      <c r="AP851" s="406"/>
      <c r="AQ851" s="406"/>
      <c r="AR851" s="406"/>
      <c r="AS851" s="293">
        <f>SUM(AE851:AR851)</f>
        <v>0</v>
      </c>
    </row>
    <row r="852" spans="1:45" s="280" customFormat="1" outlineLevel="1">
      <c r="A852" s="521"/>
      <c r="B852" s="291" t="s">
        <v>341</v>
      </c>
      <c r="C852" s="288" t="s">
        <v>163</v>
      </c>
      <c r="D852" s="292"/>
      <c r="E852" s="292"/>
      <c r="F852" s="292"/>
      <c r="G852" s="292"/>
      <c r="H852" s="292"/>
      <c r="I852" s="292"/>
      <c r="J852" s="292"/>
      <c r="K852" s="292"/>
      <c r="L852" s="292"/>
      <c r="M852" s="292"/>
      <c r="N852" s="292"/>
      <c r="O852" s="292"/>
      <c r="P852" s="292"/>
      <c r="Q852" s="292">
        <f>Q851</f>
        <v>0</v>
      </c>
      <c r="R852" s="292"/>
      <c r="S852" s="292"/>
      <c r="T852" s="292"/>
      <c r="U852" s="292"/>
      <c r="V852" s="292"/>
      <c r="W852" s="292"/>
      <c r="X852" s="292"/>
      <c r="Y852" s="292"/>
      <c r="Z852" s="292"/>
      <c r="AA852" s="292"/>
      <c r="AB852" s="292"/>
      <c r="AC852" s="292"/>
      <c r="AD852" s="292"/>
      <c r="AE852" s="407">
        <f>AE851</f>
        <v>0</v>
      </c>
      <c r="AF852" s="407">
        <f t="shared" ref="AF852:AR852" si="2426">AF851</f>
        <v>0</v>
      </c>
      <c r="AG852" s="407">
        <f t="shared" si="2426"/>
        <v>0</v>
      </c>
      <c r="AH852" s="407">
        <f t="shared" si="2426"/>
        <v>0</v>
      </c>
      <c r="AI852" s="407">
        <f t="shared" si="2426"/>
        <v>0</v>
      </c>
      <c r="AJ852" s="407">
        <f t="shared" si="2426"/>
        <v>0</v>
      </c>
      <c r="AK852" s="407">
        <f t="shared" si="2426"/>
        <v>0</v>
      </c>
      <c r="AL852" s="407">
        <f t="shared" si="2426"/>
        <v>0</v>
      </c>
      <c r="AM852" s="407">
        <f t="shared" si="2426"/>
        <v>0</v>
      </c>
      <c r="AN852" s="407">
        <f t="shared" si="2426"/>
        <v>0</v>
      </c>
      <c r="AO852" s="407">
        <f t="shared" si="2426"/>
        <v>0</v>
      </c>
      <c r="AP852" s="407">
        <f t="shared" si="2426"/>
        <v>0</v>
      </c>
      <c r="AQ852" s="407">
        <f t="shared" si="2426"/>
        <v>0</v>
      </c>
      <c r="AR852" s="407">
        <f t="shared" si="2426"/>
        <v>0</v>
      </c>
      <c r="AS852" s="294"/>
    </row>
    <row r="853" spans="1:45" s="280" customFormat="1" outlineLevel="1">
      <c r="A853" s="521"/>
      <c r="B853" s="32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08"/>
      <c r="AF853" s="408"/>
      <c r="AG853" s="408"/>
      <c r="AH853" s="408"/>
      <c r="AI853" s="408"/>
      <c r="AJ853" s="408"/>
      <c r="AK853" s="412"/>
      <c r="AL853" s="412"/>
      <c r="AM853" s="412"/>
      <c r="AN853" s="412"/>
      <c r="AO853" s="412"/>
      <c r="AP853" s="412"/>
      <c r="AQ853" s="412"/>
      <c r="AR853" s="412"/>
      <c r="AS853" s="310"/>
    </row>
    <row r="854" spans="1:45" ht="15.75" outlineLevel="1">
      <c r="A854" s="521"/>
      <c r="B854" s="508" t="s">
        <v>493</v>
      </c>
      <c r="C854" s="317"/>
      <c r="D854" s="287"/>
      <c r="E854" s="286"/>
      <c r="F854" s="286"/>
      <c r="G854" s="286"/>
      <c r="H854" s="286"/>
      <c r="I854" s="286"/>
      <c r="J854" s="286"/>
      <c r="K854" s="286"/>
      <c r="L854" s="286"/>
      <c r="M854" s="286"/>
      <c r="N854" s="286"/>
      <c r="O854" s="286"/>
      <c r="P854" s="286"/>
      <c r="Q854" s="287"/>
      <c r="R854" s="286"/>
      <c r="S854" s="286"/>
      <c r="T854" s="286"/>
      <c r="U854" s="286"/>
      <c r="V854" s="286"/>
      <c r="W854" s="286"/>
      <c r="X854" s="286"/>
      <c r="Y854" s="286"/>
      <c r="Z854" s="286"/>
      <c r="AA854" s="286"/>
      <c r="AB854" s="286"/>
      <c r="AC854" s="286"/>
      <c r="AD854" s="286"/>
      <c r="AE854" s="410"/>
      <c r="AF854" s="410"/>
      <c r="AG854" s="410"/>
      <c r="AH854" s="410"/>
      <c r="AI854" s="410"/>
      <c r="AJ854" s="410"/>
      <c r="AK854" s="410"/>
      <c r="AL854" s="410"/>
      <c r="AM854" s="410"/>
      <c r="AN854" s="410"/>
      <c r="AO854" s="410"/>
      <c r="AP854" s="410"/>
      <c r="AQ854" s="410"/>
      <c r="AR854" s="410"/>
      <c r="AS854" s="289"/>
    </row>
    <row r="855" spans="1:45" outlineLevel="1">
      <c r="A855" s="521">
        <v>17</v>
      </c>
      <c r="B855" s="424" t="s">
        <v>112</v>
      </c>
      <c r="C855" s="288" t="s">
        <v>25</v>
      </c>
      <c r="D855" s="292"/>
      <c r="E855" s="292"/>
      <c r="F855" s="292"/>
      <c r="G855" s="292"/>
      <c r="H855" s="292"/>
      <c r="I855" s="292"/>
      <c r="J855" s="292"/>
      <c r="K855" s="292"/>
      <c r="L855" s="292"/>
      <c r="M855" s="292"/>
      <c r="N855" s="292"/>
      <c r="O855" s="292"/>
      <c r="P855" s="292"/>
      <c r="Q855" s="292">
        <v>12</v>
      </c>
      <c r="R855" s="292"/>
      <c r="S855" s="292"/>
      <c r="T855" s="292"/>
      <c r="U855" s="292"/>
      <c r="V855" s="292"/>
      <c r="W855" s="292"/>
      <c r="X855" s="292"/>
      <c r="Y855" s="292"/>
      <c r="Z855" s="292"/>
      <c r="AA855" s="292"/>
      <c r="AB855" s="292"/>
      <c r="AC855" s="292"/>
      <c r="AD855" s="292"/>
      <c r="AE855" s="422"/>
      <c r="AF855" s="406"/>
      <c r="AG855" s="406"/>
      <c r="AH855" s="406"/>
      <c r="AI855" s="406"/>
      <c r="AJ855" s="406"/>
      <c r="AK855" s="406"/>
      <c r="AL855" s="411"/>
      <c r="AM855" s="411"/>
      <c r="AN855" s="411"/>
      <c r="AO855" s="411"/>
      <c r="AP855" s="411"/>
      <c r="AQ855" s="411"/>
      <c r="AR855" s="411"/>
      <c r="AS855" s="293">
        <f>SUM(AE855:AR855)</f>
        <v>0</v>
      </c>
    </row>
    <row r="856" spans="1:45" outlineLevel="1">
      <c r="A856" s="521"/>
      <c r="B856" s="291" t="s">
        <v>341</v>
      </c>
      <c r="C856" s="288" t="s">
        <v>163</v>
      </c>
      <c r="D856" s="292"/>
      <c r="E856" s="292"/>
      <c r="F856" s="292"/>
      <c r="G856" s="292"/>
      <c r="H856" s="292"/>
      <c r="I856" s="292"/>
      <c r="J856" s="292"/>
      <c r="K856" s="292"/>
      <c r="L856" s="292"/>
      <c r="M856" s="292"/>
      <c r="N856" s="292"/>
      <c r="O856" s="292"/>
      <c r="P856" s="292"/>
      <c r="Q856" s="292">
        <f>Q855</f>
        <v>12</v>
      </c>
      <c r="R856" s="292"/>
      <c r="S856" s="292"/>
      <c r="T856" s="292"/>
      <c r="U856" s="292"/>
      <c r="V856" s="292"/>
      <c r="W856" s="292"/>
      <c r="X856" s="292"/>
      <c r="Y856" s="292"/>
      <c r="Z856" s="292"/>
      <c r="AA856" s="292"/>
      <c r="AB856" s="292"/>
      <c r="AC856" s="292"/>
      <c r="AD856" s="292"/>
      <c r="AE856" s="407">
        <f>AE855</f>
        <v>0</v>
      </c>
      <c r="AF856" s="407">
        <f t="shared" ref="AF856:AR856" si="2427">AF855</f>
        <v>0</v>
      </c>
      <c r="AG856" s="407">
        <f t="shared" si="2427"/>
        <v>0</v>
      </c>
      <c r="AH856" s="407">
        <f t="shared" si="2427"/>
        <v>0</v>
      </c>
      <c r="AI856" s="407">
        <f t="shared" si="2427"/>
        <v>0</v>
      </c>
      <c r="AJ856" s="407">
        <f t="shared" si="2427"/>
        <v>0</v>
      </c>
      <c r="AK856" s="407">
        <f t="shared" si="2427"/>
        <v>0</v>
      </c>
      <c r="AL856" s="407">
        <f t="shared" si="2427"/>
        <v>0</v>
      </c>
      <c r="AM856" s="407">
        <f t="shared" si="2427"/>
        <v>0</v>
      </c>
      <c r="AN856" s="407">
        <f t="shared" si="2427"/>
        <v>0</v>
      </c>
      <c r="AO856" s="407">
        <f t="shared" si="2427"/>
        <v>0</v>
      </c>
      <c r="AP856" s="407">
        <f t="shared" si="2427"/>
        <v>0</v>
      </c>
      <c r="AQ856" s="407">
        <f t="shared" si="2427"/>
        <v>0</v>
      </c>
      <c r="AR856" s="407">
        <f t="shared" si="2427"/>
        <v>0</v>
      </c>
      <c r="AS856" s="303"/>
    </row>
    <row r="857" spans="1:45" outlineLevel="1">
      <c r="A857" s="521"/>
      <c r="B857" s="291"/>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418"/>
      <c r="AF857" s="421"/>
      <c r="AG857" s="421"/>
      <c r="AH857" s="421"/>
      <c r="AI857" s="421"/>
      <c r="AJ857" s="421"/>
      <c r="AK857" s="421"/>
      <c r="AL857" s="421"/>
      <c r="AM857" s="421"/>
      <c r="AN857" s="421"/>
      <c r="AO857" s="421"/>
      <c r="AP857" s="421"/>
      <c r="AQ857" s="421"/>
      <c r="AR857" s="421"/>
      <c r="AS857" s="303"/>
    </row>
    <row r="858" spans="1:45" outlineLevel="1">
      <c r="A858" s="521">
        <v>18</v>
      </c>
      <c r="B858" s="424" t="s">
        <v>109</v>
      </c>
      <c r="C858" s="288" t="s">
        <v>25</v>
      </c>
      <c r="D858" s="292"/>
      <c r="E858" s="292"/>
      <c r="F858" s="292"/>
      <c r="G858" s="292"/>
      <c r="H858" s="292"/>
      <c r="I858" s="292"/>
      <c r="J858" s="292"/>
      <c r="K858" s="292"/>
      <c r="L858" s="292"/>
      <c r="M858" s="292"/>
      <c r="N858" s="292"/>
      <c r="O858" s="292"/>
      <c r="P858" s="292"/>
      <c r="Q858" s="292">
        <v>12</v>
      </c>
      <c r="R858" s="292"/>
      <c r="S858" s="292"/>
      <c r="T858" s="292"/>
      <c r="U858" s="292"/>
      <c r="V858" s="292"/>
      <c r="W858" s="292"/>
      <c r="X858" s="292"/>
      <c r="Y858" s="292"/>
      <c r="Z858" s="292"/>
      <c r="AA858" s="292"/>
      <c r="AB858" s="292"/>
      <c r="AC858" s="292"/>
      <c r="AD858" s="292"/>
      <c r="AE858" s="422"/>
      <c r="AF858" s="406"/>
      <c r="AG858" s="406"/>
      <c r="AH858" s="406"/>
      <c r="AI858" s="406"/>
      <c r="AJ858" s="406"/>
      <c r="AK858" s="406"/>
      <c r="AL858" s="411"/>
      <c r="AM858" s="411"/>
      <c r="AN858" s="411"/>
      <c r="AO858" s="411"/>
      <c r="AP858" s="411"/>
      <c r="AQ858" s="411"/>
      <c r="AR858" s="411"/>
      <c r="AS858" s="293">
        <f>SUM(AE858:AR858)</f>
        <v>0</v>
      </c>
    </row>
    <row r="859" spans="1:45" outlineLevel="1">
      <c r="A859" s="521"/>
      <c r="B859" s="291" t="s">
        <v>341</v>
      </c>
      <c r="C859" s="288" t="s">
        <v>163</v>
      </c>
      <c r="D859" s="292"/>
      <c r="E859" s="292"/>
      <c r="F859" s="292"/>
      <c r="G859" s="292"/>
      <c r="H859" s="292"/>
      <c r="I859" s="292"/>
      <c r="J859" s="292"/>
      <c r="K859" s="292"/>
      <c r="L859" s="292"/>
      <c r="M859" s="292"/>
      <c r="N859" s="292"/>
      <c r="O859" s="292"/>
      <c r="P859" s="292"/>
      <c r="Q859" s="292">
        <f>Q858</f>
        <v>12</v>
      </c>
      <c r="R859" s="292"/>
      <c r="S859" s="292"/>
      <c r="T859" s="292"/>
      <c r="U859" s="292"/>
      <c r="V859" s="292"/>
      <c r="W859" s="292"/>
      <c r="X859" s="292"/>
      <c r="Y859" s="292"/>
      <c r="Z859" s="292"/>
      <c r="AA859" s="292"/>
      <c r="AB859" s="292"/>
      <c r="AC859" s="292"/>
      <c r="AD859" s="292"/>
      <c r="AE859" s="407">
        <f>AE858</f>
        <v>0</v>
      </c>
      <c r="AF859" s="407">
        <f t="shared" ref="AF859:AR859" si="2428">AF858</f>
        <v>0</v>
      </c>
      <c r="AG859" s="407">
        <f t="shared" si="2428"/>
        <v>0</v>
      </c>
      <c r="AH859" s="407">
        <f t="shared" si="2428"/>
        <v>0</v>
      </c>
      <c r="AI859" s="407">
        <f t="shared" si="2428"/>
        <v>0</v>
      </c>
      <c r="AJ859" s="407">
        <f t="shared" si="2428"/>
        <v>0</v>
      </c>
      <c r="AK859" s="407">
        <f t="shared" si="2428"/>
        <v>0</v>
      </c>
      <c r="AL859" s="407">
        <f t="shared" si="2428"/>
        <v>0</v>
      </c>
      <c r="AM859" s="407">
        <f t="shared" si="2428"/>
        <v>0</v>
      </c>
      <c r="AN859" s="407">
        <f t="shared" si="2428"/>
        <v>0</v>
      </c>
      <c r="AO859" s="407">
        <f t="shared" si="2428"/>
        <v>0</v>
      </c>
      <c r="AP859" s="407">
        <f t="shared" si="2428"/>
        <v>0</v>
      </c>
      <c r="AQ859" s="407">
        <f t="shared" si="2428"/>
        <v>0</v>
      </c>
      <c r="AR859" s="407">
        <f t="shared" si="2428"/>
        <v>0</v>
      </c>
      <c r="AS859" s="303"/>
    </row>
    <row r="860" spans="1:45" outlineLevel="1">
      <c r="A860" s="521"/>
      <c r="B860" s="319"/>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419"/>
      <c r="AF860" s="420"/>
      <c r="AG860" s="420"/>
      <c r="AH860" s="420"/>
      <c r="AI860" s="420"/>
      <c r="AJ860" s="420"/>
      <c r="AK860" s="420"/>
      <c r="AL860" s="420"/>
      <c r="AM860" s="420"/>
      <c r="AN860" s="420"/>
      <c r="AO860" s="420"/>
      <c r="AP860" s="420"/>
      <c r="AQ860" s="420"/>
      <c r="AR860" s="420"/>
      <c r="AS860" s="294"/>
    </row>
    <row r="861" spans="1:45" outlineLevel="1">
      <c r="A861" s="521">
        <v>19</v>
      </c>
      <c r="B861" s="424" t="s">
        <v>111</v>
      </c>
      <c r="C861" s="288" t="s">
        <v>25</v>
      </c>
      <c r="D861" s="292"/>
      <c r="E861" s="292"/>
      <c r="F861" s="292"/>
      <c r="G861" s="292"/>
      <c r="H861" s="292"/>
      <c r="I861" s="292"/>
      <c r="J861" s="292"/>
      <c r="K861" s="292"/>
      <c r="L861" s="292"/>
      <c r="M861" s="292"/>
      <c r="N861" s="292"/>
      <c r="O861" s="292"/>
      <c r="P861" s="292"/>
      <c r="Q861" s="292">
        <v>12</v>
      </c>
      <c r="R861" s="292"/>
      <c r="S861" s="292"/>
      <c r="T861" s="292"/>
      <c r="U861" s="292"/>
      <c r="V861" s="292"/>
      <c r="W861" s="292"/>
      <c r="X861" s="292"/>
      <c r="Y861" s="292"/>
      <c r="Z861" s="292"/>
      <c r="AA861" s="292"/>
      <c r="AB861" s="292"/>
      <c r="AC861" s="292"/>
      <c r="AD861" s="292"/>
      <c r="AE861" s="422"/>
      <c r="AF861" s="406"/>
      <c r="AG861" s="406"/>
      <c r="AH861" s="406"/>
      <c r="AI861" s="406"/>
      <c r="AJ861" s="406"/>
      <c r="AK861" s="406"/>
      <c r="AL861" s="411"/>
      <c r="AM861" s="411"/>
      <c r="AN861" s="411"/>
      <c r="AO861" s="411"/>
      <c r="AP861" s="411"/>
      <c r="AQ861" s="411"/>
      <c r="AR861" s="411"/>
      <c r="AS861" s="293">
        <f>SUM(AE861:AR861)</f>
        <v>0</v>
      </c>
    </row>
    <row r="862" spans="1:45" outlineLevel="1">
      <c r="A862" s="521"/>
      <c r="B862" s="291" t="s">
        <v>341</v>
      </c>
      <c r="C862" s="288" t="s">
        <v>163</v>
      </c>
      <c r="D862" s="292"/>
      <c r="E862" s="292"/>
      <c r="F862" s="292"/>
      <c r="G862" s="292"/>
      <c r="H862" s="292"/>
      <c r="I862" s="292"/>
      <c r="J862" s="292"/>
      <c r="K862" s="292"/>
      <c r="L862" s="292"/>
      <c r="M862" s="292"/>
      <c r="N862" s="292"/>
      <c r="O862" s="292"/>
      <c r="P862" s="292"/>
      <c r="Q862" s="292">
        <f>Q861</f>
        <v>12</v>
      </c>
      <c r="R862" s="292"/>
      <c r="S862" s="292"/>
      <c r="T862" s="292"/>
      <c r="U862" s="292"/>
      <c r="V862" s="292"/>
      <c r="W862" s="292"/>
      <c r="X862" s="292"/>
      <c r="Y862" s="292"/>
      <c r="Z862" s="292"/>
      <c r="AA862" s="292"/>
      <c r="AB862" s="292"/>
      <c r="AC862" s="292"/>
      <c r="AD862" s="292"/>
      <c r="AE862" s="407">
        <f>AE861</f>
        <v>0</v>
      </c>
      <c r="AF862" s="407">
        <f t="shared" ref="AF862:AR862" si="2429">AF861</f>
        <v>0</v>
      </c>
      <c r="AG862" s="407">
        <f t="shared" si="2429"/>
        <v>0</v>
      </c>
      <c r="AH862" s="407">
        <f t="shared" si="2429"/>
        <v>0</v>
      </c>
      <c r="AI862" s="407">
        <f t="shared" si="2429"/>
        <v>0</v>
      </c>
      <c r="AJ862" s="407">
        <f t="shared" si="2429"/>
        <v>0</v>
      </c>
      <c r="AK862" s="407">
        <f t="shared" si="2429"/>
        <v>0</v>
      </c>
      <c r="AL862" s="407">
        <f t="shared" si="2429"/>
        <v>0</v>
      </c>
      <c r="AM862" s="407">
        <f t="shared" si="2429"/>
        <v>0</v>
      </c>
      <c r="AN862" s="407">
        <f t="shared" si="2429"/>
        <v>0</v>
      </c>
      <c r="AO862" s="407">
        <f t="shared" si="2429"/>
        <v>0</v>
      </c>
      <c r="AP862" s="407">
        <f t="shared" si="2429"/>
        <v>0</v>
      </c>
      <c r="AQ862" s="407">
        <f t="shared" si="2429"/>
        <v>0</v>
      </c>
      <c r="AR862" s="407">
        <f t="shared" si="2429"/>
        <v>0</v>
      </c>
      <c r="AS862" s="294"/>
    </row>
    <row r="863" spans="1:45" outlineLevel="1">
      <c r="A863" s="521"/>
      <c r="B863" s="319"/>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08"/>
      <c r="AF863" s="408"/>
      <c r="AG863" s="408"/>
      <c r="AH863" s="408"/>
      <c r="AI863" s="408"/>
      <c r="AJ863" s="408"/>
      <c r="AK863" s="408"/>
      <c r="AL863" s="408"/>
      <c r="AM863" s="408"/>
      <c r="AN863" s="408"/>
      <c r="AO863" s="408"/>
      <c r="AP863" s="408"/>
      <c r="AQ863" s="408"/>
      <c r="AR863" s="408"/>
      <c r="AS863" s="303"/>
    </row>
    <row r="864" spans="1:45" outlineLevel="1">
      <c r="A864" s="521">
        <v>20</v>
      </c>
      <c r="B864" s="424" t="s">
        <v>110</v>
      </c>
      <c r="C864" s="288" t="s">
        <v>25</v>
      </c>
      <c r="D864" s="292"/>
      <c r="E864" s="292"/>
      <c r="F864" s="292"/>
      <c r="G864" s="292"/>
      <c r="H864" s="292"/>
      <c r="I864" s="292"/>
      <c r="J864" s="292"/>
      <c r="K864" s="292"/>
      <c r="L864" s="292"/>
      <c r="M864" s="292"/>
      <c r="N864" s="292"/>
      <c r="O864" s="292"/>
      <c r="P864" s="292"/>
      <c r="Q864" s="292">
        <v>12</v>
      </c>
      <c r="R864" s="292"/>
      <c r="S864" s="292"/>
      <c r="T864" s="292"/>
      <c r="U864" s="292"/>
      <c r="V864" s="292"/>
      <c r="W864" s="292"/>
      <c r="X864" s="292"/>
      <c r="Y864" s="292"/>
      <c r="Z864" s="292"/>
      <c r="AA864" s="292"/>
      <c r="AB864" s="292"/>
      <c r="AC864" s="292"/>
      <c r="AD864" s="292"/>
      <c r="AE864" s="422"/>
      <c r="AF864" s="406"/>
      <c r="AG864" s="406"/>
      <c r="AH864" s="406"/>
      <c r="AI864" s="406"/>
      <c r="AJ864" s="406"/>
      <c r="AK864" s="406"/>
      <c r="AL864" s="411"/>
      <c r="AM864" s="411"/>
      <c r="AN864" s="411"/>
      <c r="AO864" s="411"/>
      <c r="AP864" s="411"/>
      <c r="AQ864" s="411"/>
      <c r="AR864" s="411"/>
      <c r="AS864" s="293">
        <f>SUM(AE864:AR864)</f>
        <v>0</v>
      </c>
    </row>
    <row r="865" spans="1:45" outlineLevel="1">
      <c r="A865" s="521"/>
      <c r="B865" s="291" t="s">
        <v>341</v>
      </c>
      <c r="C865" s="288" t="s">
        <v>163</v>
      </c>
      <c r="D865" s="292"/>
      <c r="E865" s="292"/>
      <c r="F865" s="292"/>
      <c r="G865" s="292"/>
      <c r="H865" s="292"/>
      <c r="I865" s="292"/>
      <c r="J865" s="292"/>
      <c r="K865" s="292"/>
      <c r="L865" s="292"/>
      <c r="M865" s="292"/>
      <c r="N865" s="292"/>
      <c r="O865" s="292"/>
      <c r="P865" s="292"/>
      <c r="Q865" s="292">
        <f>Q864</f>
        <v>12</v>
      </c>
      <c r="R865" s="292"/>
      <c r="S865" s="292"/>
      <c r="T865" s="292"/>
      <c r="U865" s="292"/>
      <c r="V865" s="292"/>
      <c r="W865" s="292"/>
      <c r="X865" s="292"/>
      <c r="Y865" s="292"/>
      <c r="Z865" s="292"/>
      <c r="AA865" s="292"/>
      <c r="AB865" s="292"/>
      <c r="AC865" s="292"/>
      <c r="AD865" s="292"/>
      <c r="AE865" s="407">
        <f>AE864</f>
        <v>0</v>
      </c>
      <c r="AF865" s="407">
        <f t="shared" ref="AF865:AR865" si="2430">AF864</f>
        <v>0</v>
      </c>
      <c r="AG865" s="407">
        <f t="shared" si="2430"/>
        <v>0</v>
      </c>
      <c r="AH865" s="407">
        <f t="shared" si="2430"/>
        <v>0</v>
      </c>
      <c r="AI865" s="407">
        <f t="shared" si="2430"/>
        <v>0</v>
      </c>
      <c r="AJ865" s="407">
        <f t="shared" si="2430"/>
        <v>0</v>
      </c>
      <c r="AK865" s="407">
        <f t="shared" si="2430"/>
        <v>0</v>
      </c>
      <c r="AL865" s="407">
        <f t="shared" si="2430"/>
        <v>0</v>
      </c>
      <c r="AM865" s="407">
        <f t="shared" si="2430"/>
        <v>0</v>
      </c>
      <c r="AN865" s="407">
        <f t="shared" si="2430"/>
        <v>0</v>
      </c>
      <c r="AO865" s="407">
        <f t="shared" si="2430"/>
        <v>0</v>
      </c>
      <c r="AP865" s="407">
        <f t="shared" si="2430"/>
        <v>0</v>
      </c>
      <c r="AQ865" s="407">
        <f t="shared" si="2430"/>
        <v>0</v>
      </c>
      <c r="AR865" s="407">
        <f t="shared" si="2430"/>
        <v>0</v>
      </c>
      <c r="AS865" s="303"/>
    </row>
    <row r="866" spans="1:45" ht="15.75" outlineLevel="1">
      <c r="A866" s="521"/>
      <c r="B866" s="320"/>
      <c r="C866" s="297"/>
      <c r="D866" s="288"/>
      <c r="E866" s="288"/>
      <c r="F866" s="288"/>
      <c r="G866" s="288"/>
      <c r="H866" s="288"/>
      <c r="I866" s="288"/>
      <c r="J866" s="288"/>
      <c r="K866" s="288"/>
      <c r="L866" s="288"/>
      <c r="M866" s="288"/>
      <c r="N866" s="288"/>
      <c r="O866" s="288"/>
      <c r="P866" s="288"/>
      <c r="Q866" s="297"/>
      <c r="R866" s="288"/>
      <c r="S866" s="288"/>
      <c r="T866" s="288"/>
      <c r="U866" s="288"/>
      <c r="V866" s="288"/>
      <c r="W866" s="288"/>
      <c r="X866" s="288"/>
      <c r="Y866" s="288"/>
      <c r="Z866" s="288"/>
      <c r="AA866" s="288"/>
      <c r="AB866" s="288"/>
      <c r="AC866" s="288"/>
      <c r="AD866" s="288"/>
      <c r="AE866" s="408"/>
      <c r="AF866" s="408"/>
      <c r="AG866" s="408"/>
      <c r="AH866" s="408"/>
      <c r="AI866" s="408"/>
      <c r="AJ866" s="408"/>
      <c r="AK866" s="408"/>
      <c r="AL866" s="408"/>
      <c r="AM866" s="408"/>
      <c r="AN866" s="408"/>
      <c r="AO866" s="408"/>
      <c r="AP866" s="408"/>
      <c r="AQ866" s="408"/>
      <c r="AR866" s="408"/>
      <c r="AS866" s="303"/>
    </row>
    <row r="867" spans="1:45" ht="15.75" outlineLevel="1">
      <c r="A867" s="521"/>
      <c r="B867" s="507" t="s">
        <v>500</v>
      </c>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75" outlineLevel="1">
      <c r="A868" s="521"/>
      <c r="B868" s="493" t="s">
        <v>496</v>
      </c>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418"/>
      <c r="AF868" s="421"/>
      <c r="AG868" s="421"/>
      <c r="AH868" s="421"/>
      <c r="AI868" s="421"/>
      <c r="AJ868" s="421"/>
      <c r="AK868" s="421"/>
      <c r="AL868" s="421"/>
      <c r="AM868" s="421"/>
      <c r="AN868" s="421"/>
      <c r="AO868" s="421"/>
      <c r="AP868" s="421"/>
      <c r="AQ868" s="421"/>
      <c r="AR868" s="421"/>
      <c r="AS868" s="303"/>
    </row>
    <row r="869" spans="1:45" outlineLevel="1">
      <c r="A869" s="521">
        <v>21</v>
      </c>
      <c r="B869" s="424" t="s">
        <v>113</v>
      </c>
      <c r="C869" s="288" t="s">
        <v>25</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11"/>
      <c r="AF869" s="411"/>
      <c r="AG869" s="411"/>
      <c r="AH869" s="411"/>
      <c r="AI869" s="411"/>
      <c r="AJ869" s="411"/>
      <c r="AK869" s="411"/>
      <c r="AL869" s="406"/>
      <c r="AM869" s="406"/>
      <c r="AN869" s="406"/>
      <c r="AO869" s="406"/>
      <c r="AP869" s="406"/>
      <c r="AQ869" s="406"/>
      <c r="AR869" s="406"/>
      <c r="AS869" s="293">
        <f>SUM(AE869:AR869)</f>
        <v>0</v>
      </c>
    </row>
    <row r="870" spans="1:45" outlineLevel="1">
      <c r="A870" s="521"/>
      <c r="B870" s="291" t="s">
        <v>341</v>
      </c>
      <c r="C870" s="288" t="s">
        <v>163</v>
      </c>
      <c r="D870" s="292"/>
      <c r="E870" s="292"/>
      <c r="F870" s="292"/>
      <c r="G870" s="292"/>
      <c r="H870" s="292"/>
      <c r="I870" s="292"/>
      <c r="J870" s="292"/>
      <c r="K870" s="292"/>
      <c r="L870" s="292"/>
      <c r="M870" s="292"/>
      <c r="N870" s="292"/>
      <c r="O870" s="292"/>
      <c r="P870" s="292"/>
      <c r="Q870" s="288"/>
      <c r="R870" s="292"/>
      <c r="S870" s="292"/>
      <c r="T870" s="292"/>
      <c r="U870" s="292"/>
      <c r="V870" s="292"/>
      <c r="W870" s="292"/>
      <c r="X870" s="292"/>
      <c r="Y870" s="292"/>
      <c r="Z870" s="292"/>
      <c r="AA870" s="292"/>
      <c r="AB870" s="292"/>
      <c r="AC870" s="292"/>
      <c r="AD870" s="292"/>
      <c r="AE870" s="407">
        <f>AE869</f>
        <v>0</v>
      </c>
      <c r="AF870" s="407">
        <f t="shared" ref="AF870" si="2431">AF869</f>
        <v>0</v>
      </c>
      <c r="AG870" s="407">
        <f t="shared" ref="AG870" si="2432">AG869</f>
        <v>0</v>
      </c>
      <c r="AH870" s="407">
        <f t="shared" ref="AH870" si="2433">AH869</f>
        <v>0</v>
      </c>
      <c r="AI870" s="407">
        <f t="shared" ref="AI870" si="2434">AI869</f>
        <v>0</v>
      </c>
      <c r="AJ870" s="407">
        <f t="shared" ref="AJ870" si="2435">AJ869</f>
        <v>0</v>
      </c>
      <c r="AK870" s="407">
        <f t="shared" ref="AK870" si="2436">AK869</f>
        <v>0</v>
      </c>
      <c r="AL870" s="407">
        <f t="shared" ref="AL870" si="2437">AL869</f>
        <v>0</v>
      </c>
      <c r="AM870" s="407">
        <f t="shared" ref="AM870" si="2438">AM869</f>
        <v>0</v>
      </c>
      <c r="AN870" s="407">
        <f t="shared" ref="AN870" si="2439">AN869</f>
        <v>0</v>
      </c>
      <c r="AO870" s="407">
        <f t="shared" ref="AO870" si="2440">AO869</f>
        <v>0</v>
      </c>
      <c r="AP870" s="407">
        <f t="shared" ref="AP870" si="2441">AP869</f>
        <v>0</v>
      </c>
      <c r="AQ870" s="407">
        <f t="shared" ref="AQ870" si="2442">AQ869</f>
        <v>0</v>
      </c>
      <c r="AR870" s="407">
        <f t="shared" ref="AR870" si="2443">AR869</f>
        <v>0</v>
      </c>
      <c r="AS870" s="303"/>
    </row>
    <row r="871" spans="1:45" outlineLevel="1">
      <c r="A871" s="521"/>
      <c r="B871" s="291"/>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418"/>
      <c r="AF871" s="421"/>
      <c r="AG871" s="421"/>
      <c r="AH871" s="421"/>
      <c r="AI871" s="421"/>
      <c r="AJ871" s="421"/>
      <c r="AK871" s="421"/>
      <c r="AL871" s="421"/>
      <c r="AM871" s="421"/>
      <c r="AN871" s="421"/>
      <c r="AO871" s="421"/>
      <c r="AP871" s="421"/>
      <c r="AQ871" s="421"/>
      <c r="AR871" s="421"/>
      <c r="AS871" s="303"/>
    </row>
    <row r="872" spans="1:45" outlineLevel="1">
      <c r="A872" s="521">
        <v>22</v>
      </c>
      <c r="B872" s="424" t="s">
        <v>114</v>
      </c>
      <c r="C872" s="288" t="s">
        <v>25</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11"/>
      <c r="AF872" s="411"/>
      <c r="AG872" s="411"/>
      <c r="AH872" s="411"/>
      <c r="AI872" s="411"/>
      <c r="AJ872" s="411"/>
      <c r="AK872" s="411"/>
      <c r="AL872" s="406"/>
      <c r="AM872" s="406"/>
      <c r="AN872" s="406"/>
      <c r="AO872" s="406"/>
      <c r="AP872" s="406"/>
      <c r="AQ872" s="406"/>
      <c r="AR872" s="406"/>
      <c r="AS872" s="293">
        <f>SUM(AE872:AR872)</f>
        <v>0</v>
      </c>
    </row>
    <row r="873" spans="1:45" outlineLevel="1">
      <c r="A873" s="521"/>
      <c r="B873" s="291" t="s">
        <v>341</v>
      </c>
      <c r="C873" s="288" t="s">
        <v>163</v>
      </c>
      <c r="D873" s="292"/>
      <c r="E873" s="292"/>
      <c r="F873" s="292"/>
      <c r="G873" s="292"/>
      <c r="H873" s="292"/>
      <c r="I873" s="292"/>
      <c r="J873" s="292"/>
      <c r="K873" s="292"/>
      <c r="L873" s="292"/>
      <c r="M873" s="292"/>
      <c r="N873" s="292"/>
      <c r="O873" s="292"/>
      <c r="P873" s="292"/>
      <c r="Q873" s="288"/>
      <c r="R873" s="292"/>
      <c r="S873" s="292"/>
      <c r="T873" s="292"/>
      <c r="U873" s="292"/>
      <c r="V873" s="292"/>
      <c r="W873" s="292"/>
      <c r="X873" s="292"/>
      <c r="Y873" s="292"/>
      <c r="Z873" s="292"/>
      <c r="AA873" s="292"/>
      <c r="AB873" s="292"/>
      <c r="AC873" s="292"/>
      <c r="AD873" s="292"/>
      <c r="AE873" s="407">
        <f>AE872</f>
        <v>0</v>
      </c>
      <c r="AF873" s="407">
        <f t="shared" ref="AF873" si="2444">AF872</f>
        <v>0</v>
      </c>
      <c r="AG873" s="407">
        <f t="shared" ref="AG873" si="2445">AG872</f>
        <v>0</v>
      </c>
      <c r="AH873" s="407">
        <f t="shared" ref="AH873" si="2446">AH872</f>
        <v>0</v>
      </c>
      <c r="AI873" s="407">
        <f t="shared" ref="AI873" si="2447">AI872</f>
        <v>0</v>
      </c>
      <c r="AJ873" s="407">
        <f t="shared" ref="AJ873" si="2448">AJ872</f>
        <v>0</v>
      </c>
      <c r="AK873" s="407">
        <f t="shared" ref="AK873" si="2449">AK872</f>
        <v>0</v>
      </c>
      <c r="AL873" s="407">
        <f t="shared" ref="AL873" si="2450">AL872</f>
        <v>0</v>
      </c>
      <c r="AM873" s="407">
        <f t="shared" ref="AM873" si="2451">AM872</f>
        <v>0</v>
      </c>
      <c r="AN873" s="407">
        <f t="shared" ref="AN873" si="2452">AN872</f>
        <v>0</v>
      </c>
      <c r="AO873" s="407">
        <f t="shared" ref="AO873" si="2453">AO872</f>
        <v>0</v>
      </c>
      <c r="AP873" s="407">
        <f t="shared" ref="AP873" si="2454">AP872</f>
        <v>0</v>
      </c>
      <c r="AQ873" s="407">
        <f t="shared" ref="AQ873" si="2455">AQ872</f>
        <v>0</v>
      </c>
      <c r="AR873" s="407">
        <f t="shared" ref="AR873" si="2456">AR872</f>
        <v>0</v>
      </c>
      <c r="AS873" s="303"/>
    </row>
    <row r="874" spans="1:45" outlineLevel="1">
      <c r="A874" s="521"/>
      <c r="B874" s="291"/>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418"/>
      <c r="AF874" s="421"/>
      <c r="AG874" s="421"/>
      <c r="AH874" s="421"/>
      <c r="AI874" s="421"/>
      <c r="AJ874" s="421"/>
      <c r="AK874" s="421"/>
      <c r="AL874" s="421"/>
      <c r="AM874" s="421"/>
      <c r="AN874" s="421"/>
      <c r="AO874" s="421"/>
      <c r="AP874" s="421"/>
      <c r="AQ874" s="421"/>
      <c r="AR874" s="421"/>
      <c r="AS874" s="303"/>
    </row>
    <row r="875" spans="1:45" outlineLevel="1">
      <c r="A875" s="521">
        <v>23</v>
      </c>
      <c r="B875" s="424" t="s">
        <v>115</v>
      </c>
      <c r="C875" s="288" t="s">
        <v>25</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11"/>
      <c r="AF875" s="411"/>
      <c r="AG875" s="411"/>
      <c r="AH875" s="411"/>
      <c r="AI875" s="411"/>
      <c r="AJ875" s="411"/>
      <c r="AK875" s="411"/>
      <c r="AL875" s="406"/>
      <c r="AM875" s="406"/>
      <c r="AN875" s="406"/>
      <c r="AO875" s="406"/>
      <c r="AP875" s="406"/>
      <c r="AQ875" s="406"/>
      <c r="AR875" s="406"/>
      <c r="AS875" s="293">
        <f>SUM(AE875:AR875)</f>
        <v>0</v>
      </c>
    </row>
    <row r="876" spans="1:45" outlineLevel="1">
      <c r="A876" s="521"/>
      <c r="B876" s="291" t="s">
        <v>341</v>
      </c>
      <c r="C876" s="288" t="s">
        <v>163</v>
      </c>
      <c r="D876" s="292"/>
      <c r="E876" s="292"/>
      <c r="F876" s="292"/>
      <c r="G876" s="292"/>
      <c r="H876" s="292"/>
      <c r="I876" s="292"/>
      <c r="J876" s="292"/>
      <c r="K876" s="292"/>
      <c r="L876" s="292"/>
      <c r="M876" s="292"/>
      <c r="N876" s="292"/>
      <c r="O876" s="292"/>
      <c r="P876" s="292"/>
      <c r="Q876" s="288"/>
      <c r="R876" s="292"/>
      <c r="S876" s="292"/>
      <c r="T876" s="292"/>
      <c r="U876" s="292"/>
      <c r="V876" s="292"/>
      <c r="W876" s="292"/>
      <c r="X876" s="292"/>
      <c r="Y876" s="292"/>
      <c r="Z876" s="292"/>
      <c r="AA876" s="292"/>
      <c r="AB876" s="292"/>
      <c r="AC876" s="292"/>
      <c r="AD876" s="292"/>
      <c r="AE876" s="407">
        <f>AE875</f>
        <v>0</v>
      </c>
      <c r="AF876" s="407">
        <f t="shared" ref="AF876" si="2457">AF875</f>
        <v>0</v>
      </c>
      <c r="AG876" s="407">
        <f t="shared" ref="AG876" si="2458">AG875</f>
        <v>0</v>
      </c>
      <c r="AH876" s="407">
        <f t="shared" ref="AH876" si="2459">AH875</f>
        <v>0</v>
      </c>
      <c r="AI876" s="407">
        <f t="shared" ref="AI876" si="2460">AI875</f>
        <v>0</v>
      </c>
      <c r="AJ876" s="407">
        <f t="shared" ref="AJ876" si="2461">AJ875</f>
        <v>0</v>
      </c>
      <c r="AK876" s="407">
        <f t="shared" ref="AK876" si="2462">AK875</f>
        <v>0</v>
      </c>
      <c r="AL876" s="407">
        <f t="shared" ref="AL876" si="2463">AL875</f>
        <v>0</v>
      </c>
      <c r="AM876" s="407">
        <f t="shared" ref="AM876" si="2464">AM875</f>
        <v>0</v>
      </c>
      <c r="AN876" s="407">
        <f t="shared" ref="AN876" si="2465">AN875</f>
        <v>0</v>
      </c>
      <c r="AO876" s="407">
        <f t="shared" ref="AO876" si="2466">AO875</f>
        <v>0</v>
      </c>
      <c r="AP876" s="407">
        <f t="shared" ref="AP876" si="2467">AP875</f>
        <v>0</v>
      </c>
      <c r="AQ876" s="407">
        <f t="shared" ref="AQ876" si="2468">AQ875</f>
        <v>0</v>
      </c>
      <c r="AR876" s="407">
        <f t="shared" ref="AR876" si="2469">AR875</f>
        <v>0</v>
      </c>
      <c r="AS876" s="303"/>
    </row>
    <row r="877" spans="1:45" outlineLevel="1">
      <c r="A877" s="521"/>
      <c r="B877" s="426"/>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18"/>
      <c r="AF877" s="421"/>
      <c r="AG877" s="421"/>
      <c r="AH877" s="421"/>
      <c r="AI877" s="421"/>
      <c r="AJ877" s="421"/>
      <c r="AK877" s="421"/>
      <c r="AL877" s="421"/>
      <c r="AM877" s="421"/>
      <c r="AN877" s="421"/>
      <c r="AO877" s="421"/>
      <c r="AP877" s="421"/>
      <c r="AQ877" s="421"/>
      <c r="AR877" s="421"/>
      <c r="AS877" s="303"/>
    </row>
    <row r="878" spans="1:45" outlineLevel="1">
      <c r="A878" s="521">
        <v>24</v>
      </c>
      <c r="B878" s="424" t="s">
        <v>116</v>
      </c>
      <c r="C878" s="288" t="s">
        <v>25</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411"/>
      <c r="AF878" s="411"/>
      <c r="AG878" s="411"/>
      <c r="AH878" s="411"/>
      <c r="AI878" s="411"/>
      <c r="AJ878" s="411"/>
      <c r="AK878" s="411"/>
      <c r="AL878" s="406"/>
      <c r="AM878" s="406"/>
      <c r="AN878" s="406"/>
      <c r="AO878" s="406"/>
      <c r="AP878" s="406"/>
      <c r="AQ878" s="406"/>
      <c r="AR878" s="406"/>
      <c r="AS878" s="293">
        <f>SUM(AE878:AR878)</f>
        <v>0</v>
      </c>
    </row>
    <row r="879" spans="1:45" outlineLevel="1">
      <c r="A879" s="521"/>
      <c r="B879" s="291" t="s">
        <v>341</v>
      </c>
      <c r="C879" s="288" t="s">
        <v>163</v>
      </c>
      <c r="D879" s="292"/>
      <c r="E879" s="292"/>
      <c r="F879" s="292"/>
      <c r="G879" s="292"/>
      <c r="H879" s="292"/>
      <c r="I879" s="292"/>
      <c r="J879" s="292"/>
      <c r="K879" s="292"/>
      <c r="L879" s="292"/>
      <c r="M879" s="292"/>
      <c r="N879" s="292"/>
      <c r="O879" s="292"/>
      <c r="P879" s="292"/>
      <c r="Q879" s="288"/>
      <c r="R879" s="292"/>
      <c r="S879" s="292"/>
      <c r="T879" s="292"/>
      <c r="U879" s="292"/>
      <c r="V879" s="292"/>
      <c r="W879" s="292"/>
      <c r="X879" s="292"/>
      <c r="Y879" s="292"/>
      <c r="Z879" s="292"/>
      <c r="AA879" s="292"/>
      <c r="AB879" s="292"/>
      <c r="AC879" s="292"/>
      <c r="AD879" s="292"/>
      <c r="AE879" s="407">
        <f>AE878</f>
        <v>0</v>
      </c>
      <c r="AF879" s="407">
        <f t="shared" ref="AF879" si="2470">AF878</f>
        <v>0</v>
      </c>
      <c r="AG879" s="407">
        <f t="shared" ref="AG879" si="2471">AG878</f>
        <v>0</v>
      </c>
      <c r="AH879" s="407">
        <f t="shared" ref="AH879" si="2472">AH878</f>
        <v>0</v>
      </c>
      <c r="AI879" s="407">
        <f t="shared" ref="AI879" si="2473">AI878</f>
        <v>0</v>
      </c>
      <c r="AJ879" s="407">
        <f t="shared" ref="AJ879" si="2474">AJ878</f>
        <v>0</v>
      </c>
      <c r="AK879" s="407">
        <f t="shared" ref="AK879" si="2475">AK878</f>
        <v>0</v>
      </c>
      <c r="AL879" s="407">
        <f t="shared" ref="AL879" si="2476">AL878</f>
        <v>0</v>
      </c>
      <c r="AM879" s="407">
        <f t="shared" ref="AM879" si="2477">AM878</f>
        <v>0</v>
      </c>
      <c r="AN879" s="407">
        <f t="shared" ref="AN879" si="2478">AN878</f>
        <v>0</v>
      </c>
      <c r="AO879" s="407">
        <f t="shared" ref="AO879" si="2479">AO878</f>
        <v>0</v>
      </c>
      <c r="AP879" s="407">
        <f t="shared" ref="AP879" si="2480">AP878</f>
        <v>0</v>
      </c>
      <c r="AQ879" s="407">
        <f t="shared" ref="AQ879" si="2481">AQ878</f>
        <v>0</v>
      </c>
      <c r="AR879" s="407">
        <f t="shared" ref="AR879" si="2482">AR878</f>
        <v>0</v>
      </c>
      <c r="AS879" s="303"/>
    </row>
    <row r="880" spans="1:45"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75" outlineLevel="1">
      <c r="A881" s="521"/>
      <c r="B881" s="285" t="s">
        <v>497</v>
      </c>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408"/>
      <c r="AF881" s="421"/>
      <c r="AG881" s="421"/>
      <c r="AH881" s="421"/>
      <c r="AI881" s="421"/>
      <c r="AJ881" s="421"/>
      <c r="AK881" s="421"/>
      <c r="AL881" s="421"/>
      <c r="AM881" s="421"/>
      <c r="AN881" s="421"/>
      <c r="AO881" s="421"/>
      <c r="AP881" s="421"/>
      <c r="AQ881" s="421"/>
      <c r="AR881" s="421"/>
      <c r="AS881" s="303"/>
    </row>
    <row r="882" spans="1:45" outlineLevel="1">
      <c r="A882" s="521">
        <v>25</v>
      </c>
      <c r="B882" s="424" t="s">
        <v>117</v>
      </c>
      <c r="C882" s="288" t="s">
        <v>25</v>
      </c>
      <c r="D882" s="292">
        <v>1306673.3333333337</v>
      </c>
      <c r="E882" s="292">
        <v>1306673.3333333337</v>
      </c>
      <c r="F882" s="292">
        <v>1306673.3333333337</v>
      </c>
      <c r="G882" s="292">
        <v>1306673.3333333337</v>
      </c>
      <c r="H882" s="292">
        <v>1306673.3333333337</v>
      </c>
      <c r="I882" s="292">
        <v>1306673.3333333337</v>
      </c>
      <c r="J882" s="292">
        <v>1306673.3333333337</v>
      </c>
      <c r="K882" s="292">
        <v>1306673.3333333337</v>
      </c>
      <c r="L882" s="292">
        <v>1306673.3333333337</v>
      </c>
      <c r="M882" s="292">
        <v>1128548.1720430111</v>
      </c>
      <c r="N882" s="292">
        <v>0</v>
      </c>
      <c r="O882" s="292">
        <v>0</v>
      </c>
      <c r="P882" s="292">
        <v>0</v>
      </c>
      <c r="Q882" s="292">
        <v>12</v>
      </c>
      <c r="R882" s="292">
        <v>58.064516129032256</v>
      </c>
      <c r="S882" s="292">
        <v>58.064516129032256</v>
      </c>
      <c r="T882" s="292">
        <v>58.064516129032256</v>
      </c>
      <c r="U882" s="292">
        <v>58.064516129032256</v>
      </c>
      <c r="V882" s="292">
        <v>58.064516129032256</v>
      </c>
      <c r="W882" s="292">
        <v>58.064516129032256</v>
      </c>
      <c r="X882" s="292">
        <v>58.064516129032256</v>
      </c>
      <c r="Y882" s="292">
        <v>58.064516129032256</v>
      </c>
      <c r="Z882" s="292">
        <v>58.064516129032256</v>
      </c>
      <c r="AA882" s="292">
        <v>50.107526881720425</v>
      </c>
      <c r="AB882" s="292">
        <v>0</v>
      </c>
      <c r="AC882" s="292">
        <v>0</v>
      </c>
      <c r="AD882" s="292">
        <v>0</v>
      </c>
      <c r="AE882" s="422"/>
      <c r="AF882" s="411">
        <v>4.9999999999999989E-2</v>
      </c>
      <c r="AG882" s="411">
        <v>0.49999999999999994</v>
      </c>
      <c r="AH882" s="411">
        <v>0.39999999999999997</v>
      </c>
      <c r="AI882" s="411">
        <v>0.05</v>
      </c>
      <c r="AJ882" s="411"/>
      <c r="AK882" s="411"/>
      <c r="AL882" s="411"/>
      <c r="AM882" s="411"/>
      <c r="AN882" s="411"/>
      <c r="AO882" s="411"/>
      <c r="AP882" s="411"/>
      <c r="AQ882" s="411"/>
      <c r="AR882" s="411"/>
      <c r="AS882" s="293">
        <f>SUM(AE882:AR882)</f>
        <v>1</v>
      </c>
    </row>
    <row r="883" spans="1:45" outlineLevel="1">
      <c r="A883" s="521"/>
      <c r="B883" s="291" t="s">
        <v>341</v>
      </c>
      <c r="C883" s="288" t="s">
        <v>163</v>
      </c>
      <c r="D883" s="292">
        <v>65333.666666666672</v>
      </c>
      <c r="E883" s="292">
        <v>65333.666666666672</v>
      </c>
      <c r="F883" s="292">
        <v>65333.666666666672</v>
      </c>
      <c r="G883" s="292">
        <v>65333.666666666672</v>
      </c>
      <c r="H883" s="292">
        <v>65333.666666666672</v>
      </c>
      <c r="I883" s="292">
        <v>65333.666666666672</v>
      </c>
      <c r="J883" s="292">
        <v>65333.666666666672</v>
      </c>
      <c r="K883" s="292">
        <v>65333.666666666672</v>
      </c>
      <c r="L883" s="292">
        <v>65333.666666666672</v>
      </c>
      <c r="M883" s="292">
        <v>56427.408602150543</v>
      </c>
      <c r="N883" s="292">
        <v>0</v>
      </c>
      <c r="O883" s="292">
        <v>0</v>
      </c>
      <c r="P883" s="292">
        <v>0</v>
      </c>
      <c r="Q883" s="292">
        <f>Q882</f>
        <v>12</v>
      </c>
      <c r="R883" s="292">
        <v>2.903225806451613</v>
      </c>
      <c r="S883" s="292">
        <v>2.903225806451613</v>
      </c>
      <c r="T883" s="292">
        <v>2.903225806451613</v>
      </c>
      <c r="U883" s="292">
        <v>2.903225806451613</v>
      </c>
      <c r="V883" s="292">
        <v>2.903225806451613</v>
      </c>
      <c r="W883" s="292">
        <v>2.903225806451613</v>
      </c>
      <c r="X883" s="292">
        <v>2.903225806451613</v>
      </c>
      <c r="Y883" s="292">
        <v>2.903225806451613</v>
      </c>
      <c r="Z883" s="292">
        <v>2.903225806451613</v>
      </c>
      <c r="AA883" s="292">
        <v>2.5053763440860215</v>
      </c>
      <c r="AB883" s="292">
        <v>0</v>
      </c>
      <c r="AC883" s="292">
        <v>0</v>
      </c>
      <c r="AD883" s="292">
        <v>0</v>
      </c>
      <c r="AE883" s="407">
        <v>0</v>
      </c>
      <c r="AF883" s="407">
        <v>0</v>
      </c>
      <c r="AG883" s="407">
        <v>1</v>
      </c>
      <c r="AH883" s="407">
        <v>0</v>
      </c>
      <c r="AI883" s="407">
        <v>0</v>
      </c>
      <c r="AJ883" s="407">
        <v>0</v>
      </c>
      <c r="AK883" s="407">
        <v>0</v>
      </c>
      <c r="AL883" s="407">
        <v>0</v>
      </c>
      <c r="AM883" s="407">
        <f t="shared" ref="AM883" si="2483">AM882</f>
        <v>0</v>
      </c>
      <c r="AN883" s="407">
        <f t="shared" ref="AN883" si="2484">AN882</f>
        <v>0</v>
      </c>
      <c r="AO883" s="407">
        <f t="shared" ref="AO883" si="2485">AO882</f>
        <v>0</v>
      </c>
      <c r="AP883" s="407">
        <f t="shared" ref="AP883" si="2486">AP882</f>
        <v>0</v>
      </c>
      <c r="AQ883" s="407">
        <f t="shared" ref="AQ883" si="2487">AQ882</f>
        <v>0</v>
      </c>
      <c r="AR883" s="407">
        <f t="shared" ref="AR883" si="2488">AR882</f>
        <v>0</v>
      </c>
      <c r="AS883" s="303"/>
    </row>
    <row r="884" spans="1:45" outlineLevel="1">
      <c r="A884" s="521"/>
      <c r="B884" s="291"/>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408"/>
      <c r="AF884" s="421"/>
      <c r="AG884" s="421"/>
      <c r="AH884" s="421"/>
      <c r="AI884" s="421"/>
      <c r="AJ884" s="421"/>
      <c r="AK884" s="421"/>
      <c r="AL884" s="421"/>
      <c r="AM884" s="421"/>
      <c r="AN884" s="421"/>
      <c r="AO884" s="421"/>
      <c r="AP884" s="421"/>
      <c r="AQ884" s="421"/>
      <c r="AR884" s="421"/>
      <c r="AS884" s="303"/>
    </row>
    <row r="885" spans="1:45" outlineLevel="1">
      <c r="A885" s="521">
        <v>26</v>
      </c>
      <c r="B885" s="424" t="s">
        <v>118</v>
      </c>
      <c r="C885" s="288" t="s">
        <v>25</v>
      </c>
      <c r="D885" s="292">
        <v>42831397.09590032</v>
      </c>
      <c r="E885" s="292">
        <v>42831397.09590032</v>
      </c>
      <c r="F885" s="292">
        <v>42831397.09590032</v>
      </c>
      <c r="G885" s="292">
        <v>42831397.09590032</v>
      </c>
      <c r="H885" s="292">
        <v>42831397.09590032</v>
      </c>
      <c r="I885" s="292">
        <v>42831397.09590032</v>
      </c>
      <c r="J885" s="292">
        <v>42831397.09590032</v>
      </c>
      <c r="K885" s="292">
        <v>42831397.09590032</v>
      </c>
      <c r="L885" s="292">
        <v>41184194.920072287</v>
      </c>
      <c r="M885" s="292">
        <v>41184194.920072287</v>
      </c>
      <c r="N885" s="292">
        <v>40295690.816938885</v>
      </c>
      <c r="O885" s="292">
        <v>37759300.155820489</v>
      </c>
      <c r="P885" s="292">
        <v>15549818.833444038</v>
      </c>
      <c r="Q885" s="292">
        <v>12</v>
      </c>
      <c r="R885" s="292">
        <v>6451.866498161764</v>
      </c>
      <c r="S885" s="292">
        <v>6451.866498161764</v>
      </c>
      <c r="T885" s="292">
        <v>6451.866498161764</v>
      </c>
      <c r="U885" s="292">
        <v>6451.866498161764</v>
      </c>
      <c r="V885" s="292">
        <v>6451.866498161764</v>
      </c>
      <c r="W885" s="292">
        <v>6451.866498161764</v>
      </c>
      <c r="X885" s="292">
        <v>6451.866498161764</v>
      </c>
      <c r="Y885" s="292">
        <v>6451.866498161764</v>
      </c>
      <c r="Z885" s="292">
        <v>6215.9244547014796</v>
      </c>
      <c r="AA885" s="292">
        <v>6215.9244547014796</v>
      </c>
      <c r="AB885" s="292">
        <v>6163.4270938230384</v>
      </c>
      <c r="AC885" s="292">
        <v>5466.5523594251399</v>
      </c>
      <c r="AD885" s="292">
        <v>2069.1276068747929</v>
      </c>
      <c r="AE885" s="411">
        <v>1.3870476617209317E-3</v>
      </c>
      <c r="AF885" s="411">
        <v>0.11493737653673319</v>
      </c>
      <c r="AG885" s="411">
        <v>0.47170382027776681</v>
      </c>
      <c r="AH885" s="411">
        <v>0.33934453318645003</v>
      </c>
      <c r="AI885" s="411">
        <v>5.8908761852303586E-2</v>
      </c>
      <c r="AJ885" s="411">
        <v>0</v>
      </c>
      <c r="AK885" s="411">
        <v>1.1822117416719053E-2</v>
      </c>
      <c r="AL885" s="411"/>
      <c r="AM885" s="411"/>
      <c r="AN885" s="411"/>
      <c r="AO885" s="411"/>
      <c r="AP885" s="411"/>
      <c r="AQ885" s="411"/>
      <c r="AR885" s="411"/>
      <c r="AS885" s="293">
        <f>SUM(AE885:AR885)</f>
        <v>0.99810365693169356</v>
      </c>
    </row>
    <row r="886" spans="1:45" outlineLevel="1">
      <c r="A886" s="521"/>
      <c r="B886" s="291" t="s">
        <v>341</v>
      </c>
      <c r="C886" s="288" t="s">
        <v>163</v>
      </c>
      <c r="D886" s="292">
        <v>4174181.3452458689</v>
      </c>
      <c r="E886" s="292">
        <v>4174181.3452458689</v>
      </c>
      <c r="F886" s="292">
        <v>4174181.3452458689</v>
      </c>
      <c r="G886" s="292">
        <v>4174181.3452458689</v>
      </c>
      <c r="H886" s="292">
        <v>4174181.3452458689</v>
      </c>
      <c r="I886" s="292">
        <v>4174181.3452458689</v>
      </c>
      <c r="J886" s="292">
        <v>4174181.3452458689</v>
      </c>
      <c r="K886" s="292">
        <v>4174181.3452458689</v>
      </c>
      <c r="L886" s="292">
        <v>4013651.4288671222</v>
      </c>
      <c r="M886" s="292">
        <v>4013651.4288671222</v>
      </c>
      <c r="N886" s="292">
        <v>3927061.2752895998</v>
      </c>
      <c r="O886" s="292">
        <v>3679874.5081105852</v>
      </c>
      <c r="P886" s="292">
        <v>1515424.854136447</v>
      </c>
      <c r="Q886" s="292">
        <f>Q885</f>
        <v>12</v>
      </c>
      <c r="R886" s="292">
        <v>840.08038471638667</v>
      </c>
      <c r="S886" s="292">
        <v>840.08038471638667</v>
      </c>
      <c r="T886" s="292">
        <v>840.08038471638667</v>
      </c>
      <c r="U886" s="292">
        <v>840.08038471638667</v>
      </c>
      <c r="V886" s="292">
        <v>840.08038471638667</v>
      </c>
      <c r="W886" s="292">
        <v>840.08038471638667</v>
      </c>
      <c r="X886" s="292">
        <v>840.08038471638667</v>
      </c>
      <c r="Y886" s="292">
        <v>840.08038471638667</v>
      </c>
      <c r="Z886" s="292">
        <v>809.35899847918552</v>
      </c>
      <c r="AA886" s="292">
        <v>809.35899847918552</v>
      </c>
      <c r="AB886" s="292">
        <v>802.52345668117698</v>
      </c>
      <c r="AC886" s="292">
        <v>711.78525012669934</v>
      </c>
      <c r="AD886" s="292">
        <v>269.41560500452425</v>
      </c>
      <c r="AE886" s="407"/>
      <c r="AF886" s="407">
        <v>6.3301915051103691E-2</v>
      </c>
      <c r="AG886" s="407">
        <v>0.36085427317886792</v>
      </c>
      <c r="AH886" s="407">
        <v>0.50540870469076715</v>
      </c>
      <c r="AI886" s="407">
        <v>1.2932545294124754E-2</v>
      </c>
      <c r="AJ886" s="407"/>
      <c r="AK886" s="407"/>
      <c r="AL886" s="407">
        <v>0</v>
      </c>
      <c r="AM886" s="407">
        <f t="shared" ref="AM886" si="2489">AM885</f>
        <v>0</v>
      </c>
      <c r="AN886" s="407">
        <f t="shared" ref="AN886" si="2490">AN885</f>
        <v>0</v>
      </c>
      <c r="AO886" s="407">
        <f t="shared" ref="AO886" si="2491">AO885</f>
        <v>0</v>
      </c>
      <c r="AP886" s="407">
        <f t="shared" ref="AP886" si="2492">AP885</f>
        <v>0</v>
      </c>
      <c r="AQ886" s="407">
        <f t="shared" ref="AQ886" si="2493">AQ885</f>
        <v>0</v>
      </c>
      <c r="AR886" s="407">
        <f t="shared" ref="AR886" si="2494">AR885</f>
        <v>0</v>
      </c>
      <c r="AS886" s="303"/>
    </row>
    <row r="887" spans="1:45" outlineLevel="1">
      <c r="A887" s="521"/>
      <c r="B887" s="291"/>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408"/>
      <c r="AF887" s="421"/>
      <c r="AG887" s="421"/>
      <c r="AH887" s="421"/>
      <c r="AI887" s="421"/>
      <c r="AJ887" s="421"/>
      <c r="AK887" s="421"/>
      <c r="AL887" s="421"/>
      <c r="AM887" s="421"/>
      <c r="AN887" s="421"/>
      <c r="AO887" s="421"/>
      <c r="AP887" s="421"/>
      <c r="AQ887" s="421"/>
      <c r="AR887" s="421"/>
      <c r="AS887" s="303"/>
    </row>
    <row r="888" spans="1:45" outlineLevel="1">
      <c r="A888" s="521">
        <v>27</v>
      </c>
      <c r="B888" s="424" t="s">
        <v>119</v>
      </c>
      <c r="C888" s="288" t="s">
        <v>25</v>
      </c>
      <c r="D888" s="292">
        <v>323419.00185754074</v>
      </c>
      <c r="E888" s="292">
        <v>323419.00185754074</v>
      </c>
      <c r="F888" s="292">
        <v>311073.86567481182</v>
      </c>
      <c r="G888" s="292">
        <v>303181.42938274762</v>
      </c>
      <c r="H888" s="292">
        <v>281708.33761142072</v>
      </c>
      <c r="I888" s="292">
        <v>230772.87175204887</v>
      </c>
      <c r="J888" s="292">
        <v>195037.24296565072</v>
      </c>
      <c r="K888" s="292">
        <v>156777.95564883217</v>
      </c>
      <c r="L888" s="292">
        <v>125572.43230428356</v>
      </c>
      <c r="M888" s="292">
        <v>98795.654702846281</v>
      </c>
      <c r="N888" s="292">
        <v>77006.605745608787</v>
      </c>
      <c r="O888" s="292">
        <v>52062.73616514379</v>
      </c>
      <c r="P888" s="292">
        <v>35112.108264628754</v>
      </c>
      <c r="Q888" s="292">
        <v>12</v>
      </c>
      <c r="R888" s="292">
        <v>59.785022859356843</v>
      </c>
      <c r="S888" s="292">
        <v>59.785022859356843</v>
      </c>
      <c r="T888" s="292">
        <v>58.828745834947703</v>
      </c>
      <c r="U888" s="292">
        <v>58.014139480821392</v>
      </c>
      <c r="V888" s="292">
        <v>55.357814413018218</v>
      </c>
      <c r="W888" s="292">
        <v>48.947216582719882</v>
      </c>
      <c r="X888" s="292">
        <v>42.678289422704381</v>
      </c>
      <c r="Y888" s="292">
        <v>35.205161565284776</v>
      </c>
      <c r="Z888" s="292">
        <v>28.475804726850058</v>
      </c>
      <c r="AA888" s="292">
        <v>22.100624564122434</v>
      </c>
      <c r="AB888" s="292">
        <v>16.362962417667575</v>
      </c>
      <c r="AC888" s="292">
        <v>10.944059279349089</v>
      </c>
      <c r="AD888" s="292">
        <v>7.3668748547074783</v>
      </c>
      <c r="AE888" s="422"/>
      <c r="AF888" s="411">
        <v>0.87913488941616924</v>
      </c>
      <c r="AG888" s="411">
        <v>0.14625928478443984</v>
      </c>
      <c r="AH888" s="411"/>
      <c r="AI888" s="411"/>
      <c r="AJ888" s="411"/>
      <c r="AK888" s="411"/>
      <c r="AL888" s="411"/>
      <c r="AM888" s="411"/>
      <c r="AN888" s="411"/>
      <c r="AO888" s="411"/>
      <c r="AP888" s="411"/>
      <c r="AQ888" s="411"/>
      <c r="AR888" s="411"/>
      <c r="AS888" s="293">
        <f>SUM(AE888:AR888)</f>
        <v>1.025394174200609</v>
      </c>
    </row>
    <row r="889" spans="1:45" outlineLevel="1">
      <c r="A889" s="521"/>
      <c r="B889" s="291" t="s">
        <v>341</v>
      </c>
      <c r="C889" s="288" t="s">
        <v>163</v>
      </c>
      <c r="D889" s="292"/>
      <c r="E889" s="292"/>
      <c r="F889" s="292"/>
      <c r="G889" s="292"/>
      <c r="H889" s="292"/>
      <c r="I889" s="292"/>
      <c r="J889" s="292"/>
      <c r="K889" s="292"/>
      <c r="L889" s="292"/>
      <c r="M889" s="292"/>
      <c r="N889" s="292"/>
      <c r="O889" s="292"/>
      <c r="P889" s="292"/>
      <c r="Q889" s="292">
        <f>Q888</f>
        <v>12</v>
      </c>
      <c r="R889" s="292"/>
      <c r="S889" s="292"/>
      <c r="T889" s="292"/>
      <c r="U889" s="292"/>
      <c r="V889" s="292"/>
      <c r="W889" s="292"/>
      <c r="X889" s="292"/>
      <c r="Y889" s="292"/>
      <c r="Z889" s="292"/>
      <c r="AA889" s="292"/>
      <c r="AB889" s="292"/>
      <c r="AC889" s="292"/>
      <c r="AD889" s="292"/>
      <c r="AE889" s="407">
        <f>AE888</f>
        <v>0</v>
      </c>
      <c r="AF889" s="407">
        <f t="shared" ref="AF889" si="2495">AF888</f>
        <v>0.87913488941616924</v>
      </c>
      <c r="AG889" s="407">
        <f t="shared" ref="AG889" si="2496">AG888</f>
        <v>0.14625928478443984</v>
      </c>
      <c r="AH889" s="407">
        <f t="shared" ref="AH889" si="2497">AH888</f>
        <v>0</v>
      </c>
      <c r="AI889" s="407">
        <f t="shared" ref="AI889" si="2498">AI888</f>
        <v>0</v>
      </c>
      <c r="AJ889" s="407">
        <f t="shared" ref="AJ889" si="2499">AJ888</f>
        <v>0</v>
      </c>
      <c r="AK889" s="407">
        <f t="shared" ref="AK889" si="2500">AK888</f>
        <v>0</v>
      </c>
      <c r="AL889" s="407">
        <f t="shared" ref="AL889" si="2501">AL888</f>
        <v>0</v>
      </c>
      <c r="AM889" s="407">
        <f t="shared" ref="AM889" si="2502">AM888</f>
        <v>0</v>
      </c>
      <c r="AN889" s="407">
        <f t="shared" ref="AN889" si="2503">AN888</f>
        <v>0</v>
      </c>
      <c r="AO889" s="407">
        <f t="shared" ref="AO889" si="2504">AO888</f>
        <v>0</v>
      </c>
      <c r="AP889" s="407">
        <f t="shared" ref="AP889" si="2505">AP888</f>
        <v>0</v>
      </c>
      <c r="AQ889" s="407">
        <f t="shared" ref="AQ889" si="2506">AQ888</f>
        <v>0</v>
      </c>
      <c r="AR889" s="407">
        <f t="shared" ref="AR889" si="2507">AR888</f>
        <v>0</v>
      </c>
      <c r="AS889" s="303"/>
    </row>
    <row r="890" spans="1:45" outlineLevel="1">
      <c r="A890" s="521"/>
      <c r="B890" s="291"/>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408"/>
      <c r="AF890" s="421"/>
      <c r="AG890" s="421"/>
      <c r="AH890" s="421"/>
      <c r="AI890" s="421"/>
      <c r="AJ890" s="421"/>
      <c r="AK890" s="421"/>
      <c r="AL890" s="421"/>
      <c r="AM890" s="421"/>
      <c r="AN890" s="421"/>
      <c r="AO890" s="421"/>
      <c r="AP890" s="421"/>
      <c r="AQ890" s="421"/>
      <c r="AR890" s="421"/>
      <c r="AS890" s="303"/>
    </row>
    <row r="891" spans="1:45" ht="30" outlineLevel="1">
      <c r="A891" s="521">
        <v>28</v>
      </c>
      <c r="B891" s="424" t="s">
        <v>120</v>
      </c>
      <c r="C891" s="288" t="s">
        <v>25</v>
      </c>
      <c r="D891" s="292">
        <v>163563.34116479402</v>
      </c>
      <c r="E891" s="292">
        <v>163563.34116479402</v>
      </c>
      <c r="F891" s="292">
        <v>163563.34116479402</v>
      </c>
      <c r="G891" s="292">
        <v>163563.34116479402</v>
      </c>
      <c r="H891" s="292">
        <v>163563.34116479402</v>
      </c>
      <c r="I891" s="292">
        <v>163563.34116479402</v>
      </c>
      <c r="J891" s="292">
        <v>163563.34116479402</v>
      </c>
      <c r="K891" s="292">
        <v>163563.34116479402</v>
      </c>
      <c r="L891" s="292">
        <v>163563.34116479402</v>
      </c>
      <c r="M891" s="292">
        <v>163563.34116479402</v>
      </c>
      <c r="N891" s="292">
        <v>163563.34116479402</v>
      </c>
      <c r="O891" s="292">
        <v>163563.34116479402</v>
      </c>
      <c r="P891" s="292">
        <v>163563.34116479402</v>
      </c>
      <c r="Q891" s="292">
        <v>12</v>
      </c>
      <c r="R891" s="292">
        <v>37.305303760848602</v>
      </c>
      <c r="S891" s="292">
        <v>37.305303760848602</v>
      </c>
      <c r="T891" s="292">
        <v>37.305303760848602</v>
      </c>
      <c r="U891" s="292">
        <v>37.305303760848602</v>
      </c>
      <c r="V891" s="292">
        <v>37.305303760848602</v>
      </c>
      <c r="W891" s="292">
        <v>37.305303760848602</v>
      </c>
      <c r="X891" s="292">
        <v>37.305303760848602</v>
      </c>
      <c r="Y891" s="292">
        <v>37.305303760848602</v>
      </c>
      <c r="Z891" s="292">
        <v>37.305303760848602</v>
      </c>
      <c r="AA891" s="292">
        <v>37.305303760848602</v>
      </c>
      <c r="AB891" s="292">
        <v>37.305303760848602</v>
      </c>
      <c r="AC891" s="292">
        <v>37.305303760848602</v>
      </c>
      <c r="AD891" s="292">
        <v>37.305303760848602</v>
      </c>
      <c r="AE891" s="422"/>
      <c r="AF891" s="411"/>
      <c r="AG891" s="411">
        <v>1</v>
      </c>
      <c r="AH891" s="411"/>
      <c r="AI891" s="411"/>
      <c r="AJ891" s="411"/>
      <c r="AK891" s="411"/>
      <c r="AL891" s="411"/>
      <c r="AM891" s="411"/>
      <c r="AN891" s="411"/>
      <c r="AO891" s="411"/>
      <c r="AP891" s="411"/>
      <c r="AQ891" s="411"/>
      <c r="AR891" s="411"/>
      <c r="AS891" s="293">
        <f>SUM(AE891:AR891)</f>
        <v>1</v>
      </c>
    </row>
    <row r="892" spans="1:45" outlineLevel="1">
      <c r="A892" s="521"/>
      <c r="B892" s="291" t="s">
        <v>341</v>
      </c>
      <c r="C892" s="288" t="s">
        <v>163</v>
      </c>
      <c r="D892" s="292"/>
      <c r="E892" s="292"/>
      <c r="F892" s="292"/>
      <c r="G892" s="292"/>
      <c r="H892" s="292"/>
      <c r="I892" s="292"/>
      <c r="J892" s="292"/>
      <c r="K892" s="292"/>
      <c r="L892" s="292"/>
      <c r="M892" s="292"/>
      <c r="N892" s="292"/>
      <c r="O892" s="292"/>
      <c r="P892" s="292"/>
      <c r="Q892" s="292">
        <f>Q891</f>
        <v>12</v>
      </c>
      <c r="R892" s="292"/>
      <c r="S892" s="292"/>
      <c r="T892" s="292"/>
      <c r="U892" s="292"/>
      <c r="V892" s="292"/>
      <c r="W892" s="292"/>
      <c r="X892" s="292"/>
      <c r="Y892" s="292"/>
      <c r="Z892" s="292"/>
      <c r="AA892" s="292"/>
      <c r="AB892" s="292"/>
      <c r="AC892" s="292"/>
      <c r="AD892" s="292"/>
      <c r="AE892" s="407">
        <f>AE891</f>
        <v>0</v>
      </c>
      <c r="AF892" s="407">
        <f t="shared" ref="AF892" si="2508">AF891</f>
        <v>0</v>
      </c>
      <c r="AG892" s="407">
        <f t="shared" ref="AG892" si="2509">AG891</f>
        <v>1</v>
      </c>
      <c r="AH892" s="407">
        <f t="shared" ref="AH892" si="2510">AH891</f>
        <v>0</v>
      </c>
      <c r="AI892" s="407">
        <f t="shared" ref="AI892" si="2511">AI891</f>
        <v>0</v>
      </c>
      <c r="AJ892" s="407">
        <f t="shared" ref="AJ892" si="2512">AJ891</f>
        <v>0</v>
      </c>
      <c r="AK892" s="407">
        <f t="shared" ref="AK892" si="2513">AK891</f>
        <v>0</v>
      </c>
      <c r="AL892" s="407">
        <f t="shared" ref="AL892" si="2514">AL891</f>
        <v>0</v>
      </c>
      <c r="AM892" s="407">
        <f t="shared" ref="AM892" si="2515">AM891</f>
        <v>0</v>
      </c>
      <c r="AN892" s="407">
        <f t="shared" ref="AN892" si="2516">AN891</f>
        <v>0</v>
      </c>
      <c r="AO892" s="407">
        <f t="shared" ref="AO892" si="2517">AO891</f>
        <v>0</v>
      </c>
      <c r="AP892" s="407">
        <f t="shared" ref="AP892" si="2518">AP891</f>
        <v>0</v>
      </c>
      <c r="AQ892" s="407">
        <f t="shared" ref="AQ892" si="2519">AQ891</f>
        <v>0</v>
      </c>
      <c r="AR892" s="407">
        <f t="shared" ref="AR892" si="2520">AR891</f>
        <v>0</v>
      </c>
      <c r="AS892" s="303"/>
    </row>
    <row r="893" spans="1:45" outlineLevel="1">
      <c r="A893" s="521"/>
      <c r="B893" s="291"/>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408"/>
      <c r="AF893" s="421"/>
      <c r="AG893" s="421"/>
      <c r="AH893" s="421"/>
      <c r="AI893" s="421"/>
      <c r="AJ893" s="421"/>
      <c r="AK893" s="421"/>
      <c r="AL893" s="421"/>
      <c r="AM893" s="421"/>
      <c r="AN893" s="421"/>
      <c r="AO893" s="421"/>
      <c r="AP893" s="421"/>
      <c r="AQ893" s="421"/>
      <c r="AR893" s="421"/>
      <c r="AS893" s="303"/>
    </row>
    <row r="894" spans="1:45" ht="30" outlineLevel="1">
      <c r="A894" s="521">
        <v>29</v>
      </c>
      <c r="B894" s="424" t="s">
        <v>121</v>
      </c>
      <c r="C894" s="288" t="s">
        <v>25</v>
      </c>
      <c r="D894" s="292"/>
      <c r="E894" s="292"/>
      <c r="F894" s="292"/>
      <c r="G894" s="292"/>
      <c r="H894" s="292"/>
      <c r="I894" s="292"/>
      <c r="J894" s="292"/>
      <c r="K894" s="292"/>
      <c r="L894" s="292"/>
      <c r="M894" s="292"/>
      <c r="N894" s="292"/>
      <c r="O894" s="292"/>
      <c r="P894" s="292"/>
      <c r="Q894" s="292">
        <v>3</v>
      </c>
      <c r="R894" s="292"/>
      <c r="S894" s="292"/>
      <c r="T894" s="292"/>
      <c r="U894" s="292"/>
      <c r="V894" s="292"/>
      <c r="W894" s="292"/>
      <c r="X894" s="292"/>
      <c r="Y894" s="292"/>
      <c r="Z894" s="292"/>
      <c r="AA894" s="292"/>
      <c r="AB894" s="292"/>
      <c r="AC894" s="292"/>
      <c r="AD894" s="292"/>
      <c r="AE894" s="422"/>
      <c r="AF894" s="411"/>
      <c r="AG894" s="411"/>
      <c r="AH894" s="411"/>
      <c r="AI894" s="411"/>
      <c r="AJ894" s="411"/>
      <c r="AK894" s="411"/>
      <c r="AL894" s="411"/>
      <c r="AM894" s="411"/>
      <c r="AN894" s="411"/>
      <c r="AO894" s="411"/>
      <c r="AP894" s="411"/>
      <c r="AQ894" s="411"/>
      <c r="AR894" s="411"/>
      <c r="AS894" s="293">
        <f>SUM(AE894:AR894)</f>
        <v>0</v>
      </c>
    </row>
    <row r="895" spans="1:45" outlineLevel="1">
      <c r="A895" s="521"/>
      <c r="B895" s="291" t="s">
        <v>341</v>
      </c>
      <c r="C895" s="288" t="s">
        <v>163</v>
      </c>
      <c r="D895" s="292"/>
      <c r="E895" s="292"/>
      <c r="F895" s="292"/>
      <c r="G895" s="292"/>
      <c r="H895" s="292"/>
      <c r="I895" s="292"/>
      <c r="J895" s="292"/>
      <c r="K895" s="292"/>
      <c r="L895" s="292"/>
      <c r="M895" s="292"/>
      <c r="N895" s="292"/>
      <c r="O895" s="292"/>
      <c r="P895" s="292"/>
      <c r="Q895" s="292">
        <f>Q894</f>
        <v>3</v>
      </c>
      <c r="R895" s="292"/>
      <c r="S895" s="292"/>
      <c r="T895" s="292"/>
      <c r="U895" s="292"/>
      <c r="V895" s="292"/>
      <c r="W895" s="292"/>
      <c r="X895" s="292"/>
      <c r="Y895" s="292"/>
      <c r="Z895" s="292"/>
      <c r="AA895" s="292"/>
      <c r="AB895" s="292"/>
      <c r="AC895" s="292"/>
      <c r="AD895" s="292"/>
      <c r="AE895" s="407">
        <f>AE894</f>
        <v>0</v>
      </c>
      <c r="AF895" s="407">
        <f t="shared" ref="AF895" si="2521">AF894</f>
        <v>0</v>
      </c>
      <c r="AG895" s="407">
        <f t="shared" ref="AG895" si="2522">AG894</f>
        <v>0</v>
      </c>
      <c r="AH895" s="407">
        <f t="shared" ref="AH895" si="2523">AH894</f>
        <v>0</v>
      </c>
      <c r="AI895" s="407">
        <f t="shared" ref="AI895" si="2524">AI894</f>
        <v>0</v>
      </c>
      <c r="AJ895" s="407">
        <f t="shared" ref="AJ895" si="2525">AJ894</f>
        <v>0</v>
      </c>
      <c r="AK895" s="407">
        <f t="shared" ref="AK895" si="2526">AK894</f>
        <v>0</v>
      </c>
      <c r="AL895" s="407">
        <f t="shared" ref="AL895" si="2527">AL894</f>
        <v>0</v>
      </c>
      <c r="AM895" s="407">
        <f t="shared" ref="AM895" si="2528">AM894</f>
        <v>0</v>
      </c>
      <c r="AN895" s="407">
        <f t="shared" ref="AN895" si="2529">AN894</f>
        <v>0</v>
      </c>
      <c r="AO895" s="407">
        <f t="shared" ref="AO895" si="2530">AO894</f>
        <v>0</v>
      </c>
      <c r="AP895" s="407">
        <f t="shared" ref="AP895" si="2531">AP894</f>
        <v>0</v>
      </c>
      <c r="AQ895" s="407">
        <f t="shared" ref="AQ895" si="2532">AQ894</f>
        <v>0</v>
      </c>
      <c r="AR895" s="407">
        <f t="shared" ref="AR895" si="2533">AR894</f>
        <v>0</v>
      </c>
      <c r="AS895" s="303"/>
    </row>
    <row r="896" spans="1:45" outlineLevel="1">
      <c r="A896" s="521"/>
      <c r="B896" s="291"/>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408"/>
      <c r="AF896" s="421"/>
      <c r="AG896" s="421"/>
      <c r="AH896" s="421"/>
      <c r="AI896" s="421"/>
      <c r="AJ896" s="421"/>
      <c r="AK896" s="421"/>
      <c r="AL896" s="421"/>
      <c r="AM896" s="421"/>
      <c r="AN896" s="421"/>
      <c r="AO896" s="421"/>
      <c r="AP896" s="421"/>
      <c r="AQ896" s="421"/>
      <c r="AR896" s="421"/>
      <c r="AS896" s="303"/>
    </row>
    <row r="897" spans="1:45" ht="30" outlineLevel="1">
      <c r="A897" s="521">
        <v>30</v>
      </c>
      <c r="B897" s="424" t="s">
        <v>122</v>
      </c>
      <c r="C897" s="288" t="s">
        <v>25</v>
      </c>
      <c r="D897" s="292"/>
      <c r="E897" s="292"/>
      <c r="F897" s="292"/>
      <c r="G897" s="292"/>
      <c r="H897" s="292"/>
      <c r="I897" s="292"/>
      <c r="J897" s="292"/>
      <c r="K897" s="292"/>
      <c r="L897" s="292"/>
      <c r="M897" s="292"/>
      <c r="N897" s="292"/>
      <c r="O897" s="292"/>
      <c r="P897" s="292"/>
      <c r="Q897" s="292">
        <v>12</v>
      </c>
      <c r="R897" s="292"/>
      <c r="S897" s="292"/>
      <c r="T897" s="292"/>
      <c r="U897" s="292"/>
      <c r="V897" s="292"/>
      <c r="W897" s="292"/>
      <c r="X897" s="292"/>
      <c r="Y897" s="292"/>
      <c r="Z897" s="292"/>
      <c r="AA897" s="292"/>
      <c r="AB897" s="292"/>
      <c r="AC897" s="292"/>
      <c r="AD897" s="292"/>
      <c r="AE897" s="422"/>
      <c r="AF897" s="411"/>
      <c r="AG897" s="411"/>
      <c r="AH897" s="411"/>
      <c r="AI897" s="411"/>
      <c r="AJ897" s="411"/>
      <c r="AK897" s="411"/>
      <c r="AL897" s="411"/>
      <c r="AM897" s="411"/>
      <c r="AN897" s="411"/>
      <c r="AO897" s="411"/>
      <c r="AP897" s="411"/>
      <c r="AQ897" s="411"/>
      <c r="AR897" s="411"/>
      <c r="AS897" s="293">
        <f>SUM(AE897:AR897)</f>
        <v>0</v>
      </c>
    </row>
    <row r="898" spans="1:45" outlineLevel="1">
      <c r="A898" s="521"/>
      <c r="B898" s="291" t="s">
        <v>341</v>
      </c>
      <c r="C898" s="288" t="s">
        <v>163</v>
      </c>
      <c r="D898" s="292">
        <v>180068.65950976475</v>
      </c>
      <c r="E898" s="292">
        <v>180068.65950976475</v>
      </c>
      <c r="F898" s="292">
        <v>180068.65950976475</v>
      </c>
      <c r="G898" s="292">
        <v>180068.65950976475</v>
      </c>
      <c r="H898" s="292">
        <v>180068.65950976475</v>
      </c>
      <c r="I898" s="292">
        <v>180068.65950976475</v>
      </c>
      <c r="J898" s="292">
        <v>180068.65950976475</v>
      </c>
      <c r="K898" s="292">
        <v>180068.65950976475</v>
      </c>
      <c r="L898" s="292">
        <v>180068.65950976475</v>
      </c>
      <c r="M898" s="292">
        <v>180068.65950976475</v>
      </c>
      <c r="N898" s="292">
        <v>180068.65950976475</v>
      </c>
      <c r="O898" s="292">
        <v>180068.65950976475</v>
      </c>
      <c r="P898" s="292">
        <v>180068.65950976475</v>
      </c>
      <c r="Q898" s="292">
        <f>Q897</f>
        <v>12</v>
      </c>
      <c r="R898" s="292">
        <v>27.820408163265306</v>
      </c>
      <c r="S898" s="292">
        <v>27.820408163265306</v>
      </c>
      <c r="T898" s="292">
        <v>27.820408163265306</v>
      </c>
      <c r="U898" s="292">
        <v>27.820408163265306</v>
      </c>
      <c r="V898" s="292">
        <v>27.820408163265306</v>
      </c>
      <c r="W898" s="292">
        <v>27.820408163265306</v>
      </c>
      <c r="X898" s="292">
        <v>27.820408163265306</v>
      </c>
      <c r="Y898" s="292">
        <v>27.820408163265306</v>
      </c>
      <c r="Z898" s="292">
        <v>27.820408163265306</v>
      </c>
      <c r="AA898" s="292">
        <v>27.820408163265306</v>
      </c>
      <c r="AB898" s="292">
        <v>27.820408163265306</v>
      </c>
      <c r="AC898" s="292">
        <v>27.820408163265306</v>
      </c>
      <c r="AD898" s="292">
        <v>27.820408163265306</v>
      </c>
      <c r="AE898" s="407">
        <v>0</v>
      </c>
      <c r="AF898" s="407">
        <v>0</v>
      </c>
      <c r="AG898" s="407">
        <v>1</v>
      </c>
      <c r="AH898" s="407">
        <v>0</v>
      </c>
      <c r="AI898" s="407">
        <v>0</v>
      </c>
      <c r="AJ898" s="407">
        <v>0</v>
      </c>
      <c r="AK898" s="407">
        <v>0</v>
      </c>
      <c r="AL898" s="407">
        <v>0</v>
      </c>
      <c r="AM898" s="407">
        <f t="shared" ref="AM898" si="2534">AM897</f>
        <v>0</v>
      </c>
      <c r="AN898" s="407">
        <f t="shared" ref="AN898" si="2535">AN897</f>
        <v>0</v>
      </c>
      <c r="AO898" s="407">
        <f t="shared" ref="AO898" si="2536">AO897</f>
        <v>0</v>
      </c>
      <c r="AP898" s="407">
        <f t="shared" ref="AP898" si="2537">AP897</f>
        <v>0</v>
      </c>
      <c r="AQ898" s="407">
        <f t="shared" ref="AQ898" si="2538">AQ897</f>
        <v>0</v>
      </c>
      <c r="AR898" s="407">
        <f t="shared" ref="AR898" si="2539">AR897</f>
        <v>0</v>
      </c>
      <c r="AS898" s="303"/>
    </row>
    <row r="899" spans="1:45" outlineLevel="1">
      <c r="A899" s="521"/>
      <c r="B899" s="291"/>
      <c r="C899" s="288"/>
      <c r="D899" s="288"/>
      <c r="E899" s="876"/>
      <c r="F899" s="876"/>
      <c r="G899" s="876"/>
      <c r="H899" s="876"/>
      <c r="I899" s="876"/>
      <c r="J899" s="876"/>
      <c r="K899" s="876"/>
      <c r="L899" s="876"/>
      <c r="M899" s="876"/>
      <c r="N899" s="876"/>
      <c r="O899" s="876"/>
      <c r="P899" s="876"/>
      <c r="Q899" s="288"/>
      <c r="R899" s="288"/>
      <c r="S899" s="288"/>
      <c r="T899" s="288"/>
      <c r="U899" s="288"/>
      <c r="V899" s="288"/>
      <c r="W899" s="288"/>
      <c r="X899" s="288"/>
      <c r="Y899" s="288"/>
      <c r="Z899" s="288"/>
      <c r="AA899" s="288"/>
      <c r="AB899" s="876"/>
      <c r="AC899" s="876"/>
      <c r="AD899" s="876"/>
      <c r="AE899" s="408"/>
      <c r="AF899" s="421"/>
      <c r="AG899" s="421"/>
      <c r="AH899" s="421"/>
      <c r="AI899" s="421"/>
      <c r="AJ899" s="421"/>
      <c r="AK899" s="421"/>
      <c r="AL899" s="421"/>
      <c r="AM899" s="421"/>
      <c r="AN899" s="421"/>
      <c r="AO899" s="421"/>
      <c r="AP899" s="421"/>
      <c r="AQ899" s="421"/>
      <c r="AR899" s="421"/>
      <c r="AS899" s="303"/>
    </row>
    <row r="900" spans="1:45" ht="30" outlineLevel="1">
      <c r="A900" s="521">
        <v>31</v>
      </c>
      <c r="B900" s="424" t="s">
        <v>1031</v>
      </c>
      <c r="C900" s="288" t="s">
        <v>25</v>
      </c>
      <c r="D900" s="292">
        <v>1796950.2671009225</v>
      </c>
      <c r="E900" s="292">
        <v>1811463.3194745826</v>
      </c>
      <c r="F900" s="292">
        <v>1811463.3194745826</v>
      </c>
      <c r="G900" s="292">
        <v>1811463.3194745826</v>
      </c>
      <c r="H900" s="292">
        <v>1811463.3194745826</v>
      </c>
      <c r="I900" s="292">
        <v>1731621.3674824035</v>
      </c>
      <c r="J900" s="292">
        <v>1731621.3674824035</v>
      </c>
      <c r="K900" s="292">
        <v>1731621.3674824035</v>
      </c>
      <c r="L900" s="292">
        <v>1718615.0147624328</v>
      </c>
      <c r="M900" s="292">
        <v>1718615.0147624328</v>
      </c>
      <c r="N900" s="292">
        <v>1690567.1373359265</v>
      </c>
      <c r="O900" s="292">
        <v>1584155.2949726235</v>
      </c>
      <c r="P900" s="292">
        <v>652377.76492709271</v>
      </c>
      <c r="Q900" s="292">
        <v>12</v>
      </c>
      <c r="R900" s="292">
        <v>138.84268461134454</v>
      </c>
      <c r="S900" s="292">
        <v>141.4318738663674</v>
      </c>
      <c r="T900" s="292">
        <v>141.4318738663674</v>
      </c>
      <c r="U900" s="292">
        <v>141.4318738663674</v>
      </c>
      <c r="V900" s="292">
        <v>141.4318738663674</v>
      </c>
      <c r="W900" s="292">
        <v>135.31448271983342</v>
      </c>
      <c r="X900" s="292">
        <v>135.31448271983342</v>
      </c>
      <c r="Y900" s="292">
        <v>135.31448271983342</v>
      </c>
      <c r="Z900" s="292">
        <v>135.10044307475152</v>
      </c>
      <c r="AA900" s="292">
        <v>135.10044307475152</v>
      </c>
      <c r="AB900" s="292">
        <v>132.63553490396978</v>
      </c>
      <c r="AC900" s="292">
        <v>117.63895073887754</v>
      </c>
      <c r="AD900" s="292">
        <v>44.527150681712712</v>
      </c>
      <c r="AE900" s="422"/>
      <c r="AF900" s="411">
        <v>0.1421148680059108</v>
      </c>
      <c r="AG900" s="411">
        <v>0.75413552529581251</v>
      </c>
      <c r="AH900" s="411">
        <v>1.4626084158488248E-3</v>
      </c>
      <c r="AI900" s="411">
        <v>1.9745213613959135E-3</v>
      </c>
      <c r="AJ900" s="411"/>
      <c r="AK900" s="411"/>
      <c r="AL900" s="411"/>
      <c r="AM900" s="411"/>
      <c r="AN900" s="411"/>
      <c r="AO900" s="411"/>
      <c r="AP900" s="411"/>
      <c r="AQ900" s="411"/>
      <c r="AR900" s="411"/>
      <c r="AS900" s="293">
        <f>SUM(AE900:AR900)</f>
        <v>0.89968752307896793</v>
      </c>
    </row>
    <row r="901" spans="1:45" outlineLevel="1">
      <c r="A901" s="521"/>
      <c r="B901" s="291" t="s">
        <v>341</v>
      </c>
      <c r="C901" s="288" t="s">
        <v>163</v>
      </c>
      <c r="D901" s="292">
        <v>-27160.428126937204</v>
      </c>
      <c r="E901" s="292">
        <v>-27379.789075937319</v>
      </c>
      <c r="F901" s="292">
        <v>-27379.789075937319</v>
      </c>
      <c r="G901" s="292">
        <v>-27379.789075937319</v>
      </c>
      <c r="H901" s="292">
        <v>-27379.789075937319</v>
      </c>
      <c r="I901" s="292">
        <v>-26172.999083860061</v>
      </c>
      <c r="J901" s="292">
        <v>-26172.999083860061</v>
      </c>
      <c r="K901" s="292">
        <v>-26172.999083860061</v>
      </c>
      <c r="L901" s="292">
        <v>-25976.411501714963</v>
      </c>
      <c r="M901" s="292">
        <v>-25976.411501714963</v>
      </c>
      <c r="N901" s="292">
        <v>-25552.475251000138</v>
      </c>
      <c r="O901" s="292">
        <v>-23944.088391732017</v>
      </c>
      <c r="P901" s="292">
        <v>-9860.5174112584882</v>
      </c>
      <c r="Q901" s="292">
        <f>Q900</f>
        <v>12</v>
      </c>
      <c r="R901" s="292">
        <v>0</v>
      </c>
      <c r="S901" s="292">
        <v>0</v>
      </c>
      <c r="T901" s="292">
        <v>0</v>
      </c>
      <c r="U901" s="292">
        <v>0</v>
      </c>
      <c r="V901" s="292">
        <v>0</v>
      </c>
      <c r="W901" s="292">
        <v>0</v>
      </c>
      <c r="X901" s="292">
        <v>0</v>
      </c>
      <c r="Y901" s="292">
        <v>0</v>
      </c>
      <c r="Z901" s="292">
        <v>0</v>
      </c>
      <c r="AA901" s="292">
        <v>0</v>
      </c>
      <c r="AB901" s="292">
        <v>0</v>
      </c>
      <c r="AC901" s="292">
        <v>0</v>
      </c>
      <c r="AD901" s="292">
        <v>0</v>
      </c>
      <c r="AE901" s="407">
        <v>0</v>
      </c>
      <c r="AF901" s="407">
        <v>0</v>
      </c>
      <c r="AG901" s="407">
        <v>0</v>
      </c>
      <c r="AH901" s="407">
        <v>0</v>
      </c>
      <c r="AI901" s="407">
        <v>0</v>
      </c>
      <c r="AJ901" s="407">
        <v>0</v>
      </c>
      <c r="AK901" s="407">
        <v>0</v>
      </c>
      <c r="AL901" s="407">
        <v>0</v>
      </c>
      <c r="AM901" s="407">
        <f t="shared" ref="AM901" si="2540">AM900</f>
        <v>0</v>
      </c>
      <c r="AN901" s="407">
        <f t="shared" ref="AN901" si="2541">AN900</f>
        <v>0</v>
      </c>
      <c r="AO901" s="407">
        <f t="shared" ref="AO901" si="2542">AO900</f>
        <v>0</v>
      </c>
      <c r="AP901" s="407">
        <f t="shared" ref="AP901" si="2543">AP900</f>
        <v>0</v>
      </c>
      <c r="AQ901" s="407">
        <f t="shared" ref="AQ901" si="2544">AQ900</f>
        <v>0</v>
      </c>
      <c r="AR901" s="407">
        <f t="shared" ref="AR901" si="2545">AR900</f>
        <v>0</v>
      </c>
      <c r="AS901" s="303"/>
    </row>
    <row r="902" spans="1:45" outlineLevel="1">
      <c r="A902" s="521"/>
      <c r="B902" s="424"/>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outlineLevel="1">
      <c r="A903" s="521">
        <v>32</v>
      </c>
      <c r="B903" s="424" t="s">
        <v>124</v>
      </c>
      <c r="C903" s="288" t="s">
        <v>25</v>
      </c>
      <c r="D903" s="292">
        <v>443005.59002289508</v>
      </c>
      <c r="E903" s="292">
        <v>334002.32928881171</v>
      </c>
      <c r="F903" s="292">
        <v>170961.82378805068</v>
      </c>
      <c r="G903" s="292">
        <v>169516.24826259338</v>
      </c>
      <c r="H903" s="292">
        <v>169516.24826259338</v>
      </c>
      <c r="I903" s="292">
        <v>118060.81024388519</v>
      </c>
      <c r="J903" s="292">
        <v>118060.81024388519</v>
      </c>
      <c r="K903" s="292">
        <v>118060.81024388519</v>
      </c>
      <c r="L903" s="292">
        <v>94473.307144316655</v>
      </c>
      <c r="M903" s="292">
        <v>80739.9705065257</v>
      </c>
      <c r="N903" s="292">
        <v>50742.617196527855</v>
      </c>
      <c r="O903" s="292">
        <v>41582.629686645734</v>
      </c>
      <c r="P903" s="292">
        <v>23196.762115478479</v>
      </c>
      <c r="Q903" s="292">
        <v>12</v>
      </c>
      <c r="R903" s="292">
        <v>119.23414063399402</v>
      </c>
      <c r="S903" s="292">
        <v>102.99171899964189</v>
      </c>
      <c r="T903" s="292">
        <v>77.705221682525504</v>
      </c>
      <c r="U903" s="292">
        <v>46.696962198762364</v>
      </c>
      <c r="V903" s="292">
        <v>46.696962198762364</v>
      </c>
      <c r="W903" s="292">
        <v>26.393935155822206</v>
      </c>
      <c r="X903" s="292">
        <v>26.393935155822206</v>
      </c>
      <c r="Y903" s="292">
        <v>26.393935155822206</v>
      </c>
      <c r="Z903" s="292">
        <v>23.809913532175276</v>
      </c>
      <c r="AA903" s="292">
        <v>17.719005419293229</v>
      </c>
      <c r="AB903" s="292">
        <v>5.5371891935291337</v>
      </c>
      <c r="AC903" s="292">
        <v>2.9531675698822051</v>
      </c>
      <c r="AD903" s="292">
        <v>2.7685945967645669</v>
      </c>
      <c r="AE903" s="422"/>
      <c r="AF903" s="411">
        <v>6.9767441860465115E-2</v>
      </c>
      <c r="AG903" s="411">
        <v>0.23255813953488372</v>
      </c>
      <c r="AH903" s="411">
        <v>0.27906976744186046</v>
      </c>
      <c r="AI903" s="411">
        <v>0.41860465116279072</v>
      </c>
      <c r="AJ903" s="411"/>
      <c r="AK903" s="411"/>
      <c r="AL903" s="411"/>
      <c r="AM903" s="411"/>
      <c r="AN903" s="411"/>
      <c r="AO903" s="411"/>
      <c r="AP903" s="411"/>
      <c r="AQ903" s="411"/>
      <c r="AR903" s="411"/>
      <c r="AS903" s="293">
        <f>SUM(AE903:AR903)</f>
        <v>1</v>
      </c>
    </row>
    <row r="904" spans="1:45" outlineLevel="1">
      <c r="A904" s="521"/>
      <c r="B904" s="291" t="s">
        <v>341</v>
      </c>
      <c r="C904" s="288" t="s">
        <v>163</v>
      </c>
      <c r="D904" s="292"/>
      <c r="E904" s="292"/>
      <c r="F904" s="292"/>
      <c r="G904" s="292"/>
      <c r="H904" s="292"/>
      <c r="I904" s="292"/>
      <c r="J904" s="292"/>
      <c r="K904" s="292"/>
      <c r="L904" s="292"/>
      <c r="M904" s="292"/>
      <c r="N904" s="292"/>
      <c r="O904" s="292"/>
      <c r="P904" s="292"/>
      <c r="Q904" s="292">
        <f>Q903</f>
        <v>12</v>
      </c>
      <c r="R904" s="292"/>
      <c r="S904" s="292"/>
      <c r="T904" s="292"/>
      <c r="U904" s="292"/>
      <c r="V904" s="292"/>
      <c r="W904" s="292"/>
      <c r="X904" s="292"/>
      <c r="Y904" s="292"/>
      <c r="Z904" s="292"/>
      <c r="AA904" s="292"/>
      <c r="AB904" s="292"/>
      <c r="AC904" s="292"/>
      <c r="AD904" s="292"/>
      <c r="AE904" s="407">
        <f>AE903</f>
        <v>0</v>
      </c>
      <c r="AF904" s="407">
        <f t="shared" ref="AF904" si="2546">AF903</f>
        <v>6.9767441860465115E-2</v>
      </c>
      <c r="AG904" s="407">
        <f t="shared" ref="AG904" si="2547">AG903</f>
        <v>0.23255813953488372</v>
      </c>
      <c r="AH904" s="407">
        <f t="shared" ref="AH904" si="2548">AH903</f>
        <v>0.27906976744186046</v>
      </c>
      <c r="AI904" s="407">
        <f t="shared" ref="AI904" si="2549">AI903</f>
        <v>0.41860465116279072</v>
      </c>
      <c r="AJ904" s="407">
        <f t="shared" ref="AJ904" si="2550">AJ903</f>
        <v>0</v>
      </c>
      <c r="AK904" s="407">
        <f t="shared" ref="AK904" si="2551">AK903</f>
        <v>0</v>
      </c>
      <c r="AL904" s="407">
        <f t="shared" ref="AL904" si="2552">AL903</f>
        <v>0</v>
      </c>
      <c r="AM904" s="407">
        <f t="shared" ref="AM904" si="2553">AM903</f>
        <v>0</v>
      </c>
      <c r="AN904" s="407">
        <f t="shared" ref="AN904" si="2554">AN903</f>
        <v>0</v>
      </c>
      <c r="AO904" s="407">
        <f t="shared" ref="AO904" si="2555">AO903</f>
        <v>0</v>
      </c>
      <c r="AP904" s="407">
        <f t="shared" ref="AP904" si="2556">AP903</f>
        <v>0</v>
      </c>
      <c r="AQ904" s="407">
        <f t="shared" ref="AQ904" si="2557">AQ903</f>
        <v>0</v>
      </c>
      <c r="AR904" s="407">
        <f>AR903</f>
        <v>0</v>
      </c>
      <c r="AS904" s="303"/>
    </row>
    <row r="905" spans="1:45"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75" outlineLevel="1">
      <c r="A906" s="521"/>
      <c r="B906" s="285" t="s">
        <v>498</v>
      </c>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408"/>
      <c r="AF906" s="421"/>
      <c r="AG906" s="421"/>
      <c r="AH906" s="421"/>
      <c r="AI906" s="421"/>
      <c r="AJ906" s="421"/>
      <c r="AK906" s="421"/>
      <c r="AL906" s="421"/>
      <c r="AM906" s="421"/>
      <c r="AN906" s="421"/>
      <c r="AO906" s="421"/>
      <c r="AP906" s="421"/>
      <c r="AQ906" s="421"/>
      <c r="AR906" s="421"/>
      <c r="AS906" s="303"/>
    </row>
    <row r="907" spans="1:45" outlineLevel="1">
      <c r="A907" s="521">
        <v>33</v>
      </c>
      <c r="B907" s="424" t="s">
        <v>125</v>
      </c>
      <c r="C907" s="288" t="s">
        <v>25</v>
      </c>
      <c r="D907" s="292">
        <v>96291.333789677068</v>
      </c>
      <c r="E907" s="292">
        <v>96556.222207348765</v>
      </c>
      <c r="F907" s="292">
        <v>96556.222207348765</v>
      </c>
      <c r="G907" s="292">
        <v>86666.933042089877</v>
      </c>
      <c r="H907" s="292">
        <v>79663.506971665571</v>
      </c>
      <c r="I907" s="292">
        <v>78342.017350590366</v>
      </c>
      <c r="J907" s="292">
        <v>78342.017350590366</v>
      </c>
      <c r="K907" s="292">
        <v>78314.976223766673</v>
      </c>
      <c r="L907" s="292">
        <v>77951.075947378326</v>
      </c>
      <c r="M907" s="292">
        <v>77338.074269556382</v>
      </c>
      <c r="N907" s="292">
        <v>70873.577683053576</v>
      </c>
      <c r="O907" s="292">
        <v>66332.266182498512</v>
      </c>
      <c r="P907" s="292">
        <v>62197.283649937635</v>
      </c>
      <c r="Q907" s="292">
        <v>12</v>
      </c>
      <c r="R907" s="292">
        <v>14.203674096848577</v>
      </c>
      <c r="S907" s="292">
        <v>14.242695179532227</v>
      </c>
      <c r="T907" s="292">
        <v>14.242695179532227</v>
      </c>
      <c r="U907" s="292">
        <v>12.155067255956954</v>
      </c>
      <c r="V907" s="292">
        <v>10.711287196661907</v>
      </c>
      <c r="W907" s="292">
        <v>10.711287196661907</v>
      </c>
      <c r="X907" s="292">
        <v>10.711287196661907</v>
      </c>
      <c r="Y907" s="292">
        <v>10.711287196661907</v>
      </c>
      <c r="Z907" s="292">
        <v>10.691776655320082</v>
      </c>
      <c r="AA907" s="292">
        <v>10.672266113978257</v>
      </c>
      <c r="AB907" s="292">
        <v>9.1309333479740857</v>
      </c>
      <c r="AC907" s="292">
        <v>8.8187646865048865</v>
      </c>
      <c r="AD907" s="292">
        <v>8.6821908971121111</v>
      </c>
      <c r="AE907" s="422"/>
      <c r="AF907" s="411">
        <v>0.18313993267467599</v>
      </c>
      <c r="AG907" s="411">
        <v>0.81621063500258129</v>
      </c>
      <c r="AH907" s="411"/>
      <c r="AI907" s="411"/>
      <c r="AJ907" s="411"/>
      <c r="AK907" s="411"/>
      <c r="AL907" s="411"/>
      <c r="AM907" s="411"/>
      <c r="AN907" s="411"/>
      <c r="AO907" s="411"/>
      <c r="AP907" s="411"/>
      <c r="AQ907" s="411"/>
      <c r="AR907" s="411"/>
      <c r="AS907" s="293">
        <f>SUM(AE907:AR907)</f>
        <v>0.99935056767725727</v>
      </c>
    </row>
    <row r="908" spans="1:45" outlineLevel="1">
      <c r="A908" s="521"/>
      <c r="B908" s="291" t="s">
        <v>341</v>
      </c>
      <c r="C908" s="288" t="s">
        <v>163</v>
      </c>
      <c r="D908" s="292"/>
      <c r="E908" s="292"/>
      <c r="F908" s="292"/>
      <c r="G908" s="292"/>
      <c r="H908" s="292"/>
      <c r="I908" s="292"/>
      <c r="J908" s="292"/>
      <c r="K908" s="292"/>
      <c r="L908" s="292"/>
      <c r="M908" s="292"/>
      <c r="N908" s="292"/>
      <c r="O908" s="292"/>
      <c r="P908" s="292"/>
      <c r="Q908" s="292">
        <f>Q907</f>
        <v>12</v>
      </c>
      <c r="R908" s="292"/>
      <c r="S908" s="292"/>
      <c r="T908" s="292"/>
      <c r="U908" s="292"/>
      <c r="V908" s="292"/>
      <c r="W908" s="292"/>
      <c r="X908" s="292"/>
      <c r="Y908" s="292"/>
      <c r="Z908" s="292"/>
      <c r="AA908" s="292"/>
      <c r="AB908" s="292"/>
      <c r="AC908" s="292"/>
      <c r="AD908" s="292"/>
      <c r="AE908" s="407">
        <f>AE907</f>
        <v>0</v>
      </c>
      <c r="AF908" s="407">
        <f t="shared" ref="AF908" si="2558">AF907</f>
        <v>0.18313993267467599</v>
      </c>
      <c r="AG908" s="407">
        <f t="shared" ref="AG908" si="2559">AG907</f>
        <v>0.81621063500258129</v>
      </c>
      <c r="AH908" s="407">
        <f t="shared" ref="AH908" si="2560">AH907</f>
        <v>0</v>
      </c>
      <c r="AI908" s="407">
        <f t="shared" ref="AI908" si="2561">AI907</f>
        <v>0</v>
      </c>
      <c r="AJ908" s="407">
        <f t="shared" ref="AJ908" si="2562">AJ907</f>
        <v>0</v>
      </c>
      <c r="AK908" s="407">
        <f t="shared" ref="AK908" si="2563">AK907</f>
        <v>0</v>
      </c>
      <c r="AL908" s="407">
        <f t="shared" ref="AL908" si="2564">AL907</f>
        <v>0</v>
      </c>
      <c r="AM908" s="407">
        <f t="shared" ref="AM908" si="2565">AM907</f>
        <v>0</v>
      </c>
      <c r="AN908" s="407">
        <f t="shared" ref="AN908" si="2566">AN907</f>
        <v>0</v>
      </c>
      <c r="AO908" s="407">
        <f t="shared" ref="AO908" si="2567">AO907</f>
        <v>0</v>
      </c>
      <c r="AP908" s="407">
        <f t="shared" ref="AP908" si="2568">AP907</f>
        <v>0</v>
      </c>
      <c r="AQ908" s="407">
        <f t="shared" ref="AQ908" si="2569">AQ907</f>
        <v>0</v>
      </c>
      <c r="AR908" s="407">
        <f t="shared" ref="AR908" si="2570">AR907</f>
        <v>0</v>
      </c>
      <c r="AS908" s="303"/>
    </row>
    <row r="909" spans="1:45" outlineLevel="1">
      <c r="A909" s="521"/>
      <c r="B909" s="424"/>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408"/>
      <c r="AF909" s="421"/>
      <c r="AG909" s="421"/>
      <c r="AH909" s="421"/>
      <c r="AI909" s="421"/>
      <c r="AJ909" s="421"/>
      <c r="AK909" s="421"/>
      <c r="AL909" s="421"/>
      <c r="AM909" s="421"/>
      <c r="AN909" s="421"/>
      <c r="AO909" s="421"/>
      <c r="AP909" s="421"/>
      <c r="AQ909" s="421"/>
      <c r="AR909" s="421"/>
      <c r="AS909" s="303"/>
    </row>
    <row r="910" spans="1:45" outlineLevel="1">
      <c r="A910" s="521">
        <v>34</v>
      </c>
      <c r="B910" s="424" t="s">
        <v>126</v>
      </c>
      <c r="C910" s="288" t="s">
        <v>25</v>
      </c>
      <c r="D910" s="292"/>
      <c r="E910" s="292"/>
      <c r="F910" s="292"/>
      <c r="G910" s="292"/>
      <c r="H910" s="292"/>
      <c r="I910" s="292"/>
      <c r="J910" s="292"/>
      <c r="K910" s="292"/>
      <c r="L910" s="292"/>
      <c r="M910" s="292"/>
      <c r="N910" s="292"/>
      <c r="O910" s="292"/>
      <c r="P910" s="292"/>
      <c r="Q910" s="292">
        <v>0</v>
      </c>
      <c r="R910" s="292"/>
      <c r="S910" s="292"/>
      <c r="T910" s="292"/>
      <c r="U910" s="292"/>
      <c r="V910" s="292"/>
      <c r="W910" s="292"/>
      <c r="X910" s="292"/>
      <c r="Y910" s="292"/>
      <c r="Z910" s="292"/>
      <c r="AA910" s="292"/>
      <c r="AB910" s="292"/>
      <c r="AC910" s="292"/>
      <c r="AD910" s="292"/>
      <c r="AE910" s="422"/>
      <c r="AF910" s="411"/>
      <c r="AG910" s="411"/>
      <c r="AH910" s="411"/>
      <c r="AI910" s="411"/>
      <c r="AJ910" s="411"/>
      <c r="AK910" s="411"/>
      <c r="AL910" s="411"/>
      <c r="AM910" s="411"/>
      <c r="AN910" s="411"/>
      <c r="AO910" s="411"/>
      <c r="AP910" s="411"/>
      <c r="AQ910" s="411"/>
      <c r="AR910" s="411"/>
      <c r="AS910" s="293">
        <f>SUM(AE910:AR910)</f>
        <v>0</v>
      </c>
    </row>
    <row r="911" spans="1:45" outlineLevel="1">
      <c r="A911" s="521"/>
      <c r="B911" s="291" t="s">
        <v>341</v>
      </c>
      <c r="C911" s="288" t="s">
        <v>163</v>
      </c>
      <c r="D911" s="292"/>
      <c r="E911" s="292"/>
      <c r="F911" s="292"/>
      <c r="G911" s="292"/>
      <c r="H911" s="292"/>
      <c r="I911" s="292"/>
      <c r="J911" s="292"/>
      <c r="K911" s="292"/>
      <c r="L911" s="292"/>
      <c r="M911" s="292"/>
      <c r="N911" s="292"/>
      <c r="O911" s="292"/>
      <c r="P911" s="292"/>
      <c r="Q911" s="292">
        <f>Q910</f>
        <v>0</v>
      </c>
      <c r="R911" s="292"/>
      <c r="S911" s="292"/>
      <c r="T911" s="292"/>
      <c r="U911" s="292"/>
      <c r="V911" s="292"/>
      <c r="W911" s="292"/>
      <c r="X911" s="292"/>
      <c r="Y911" s="292"/>
      <c r="Z911" s="292"/>
      <c r="AA911" s="292"/>
      <c r="AB911" s="292"/>
      <c r="AC911" s="292"/>
      <c r="AD911" s="292"/>
      <c r="AE911" s="407">
        <f>AE910</f>
        <v>0</v>
      </c>
      <c r="AF911" s="407">
        <f t="shared" ref="AF911" si="2571">AF910</f>
        <v>0</v>
      </c>
      <c r="AG911" s="407">
        <f t="shared" ref="AG911" si="2572">AG910</f>
        <v>0</v>
      </c>
      <c r="AH911" s="407">
        <f t="shared" ref="AH911" si="2573">AH910</f>
        <v>0</v>
      </c>
      <c r="AI911" s="407">
        <f t="shared" ref="AI911" si="2574">AI910</f>
        <v>0</v>
      </c>
      <c r="AJ911" s="407">
        <f t="shared" ref="AJ911" si="2575">AJ910</f>
        <v>0</v>
      </c>
      <c r="AK911" s="407">
        <f t="shared" ref="AK911" si="2576">AK910</f>
        <v>0</v>
      </c>
      <c r="AL911" s="407">
        <f t="shared" ref="AL911" si="2577">AL910</f>
        <v>0</v>
      </c>
      <c r="AM911" s="407">
        <f t="shared" ref="AM911" si="2578">AM910</f>
        <v>0</v>
      </c>
      <c r="AN911" s="407">
        <f t="shared" ref="AN911" si="2579">AN910</f>
        <v>0</v>
      </c>
      <c r="AO911" s="407">
        <f t="shared" ref="AO911" si="2580">AO910</f>
        <v>0</v>
      </c>
      <c r="AP911" s="407">
        <f t="shared" ref="AP911" si="2581">AP910</f>
        <v>0</v>
      </c>
      <c r="AQ911" s="407">
        <f t="shared" ref="AQ911" si="2582">AQ910</f>
        <v>0</v>
      </c>
      <c r="AR911" s="407">
        <f t="shared" ref="AR911" si="2583">AR910</f>
        <v>0</v>
      </c>
      <c r="AS911" s="303"/>
    </row>
    <row r="912" spans="1:45" outlineLevel="1">
      <c r="A912" s="521"/>
      <c r="B912" s="424"/>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outlineLevel="1">
      <c r="A913" s="521">
        <v>35</v>
      </c>
      <c r="B913" s="424" t="s">
        <v>127</v>
      </c>
      <c r="C913" s="288" t="s">
        <v>25</v>
      </c>
      <c r="D913" s="292"/>
      <c r="E913" s="292"/>
      <c r="F913" s="292"/>
      <c r="G913" s="292"/>
      <c r="H913" s="292"/>
      <c r="I913" s="292"/>
      <c r="J913" s="292"/>
      <c r="K913" s="292"/>
      <c r="L913" s="292"/>
      <c r="M913" s="292"/>
      <c r="N913" s="292"/>
      <c r="O913" s="292"/>
      <c r="P913" s="292"/>
      <c r="Q913" s="292">
        <v>0</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outlineLevel="1">
      <c r="A914" s="521"/>
      <c r="B914" s="291" t="s">
        <v>341</v>
      </c>
      <c r="C914" s="288" t="s">
        <v>163</v>
      </c>
      <c r="D914" s="292"/>
      <c r="E914" s="292"/>
      <c r="F914" s="292"/>
      <c r="G914" s="292"/>
      <c r="H914" s="292"/>
      <c r="I914" s="292"/>
      <c r="J914" s="292"/>
      <c r="K914" s="292"/>
      <c r="L914" s="292"/>
      <c r="M914" s="292"/>
      <c r="N914" s="292"/>
      <c r="O914" s="292"/>
      <c r="P914" s="292"/>
      <c r="Q914" s="292">
        <f>Q913</f>
        <v>0</v>
      </c>
      <c r="R914" s="292"/>
      <c r="S914" s="292"/>
      <c r="T914" s="292"/>
      <c r="U914" s="292"/>
      <c r="V914" s="292"/>
      <c r="W914" s="292"/>
      <c r="X914" s="292"/>
      <c r="Y914" s="292"/>
      <c r="Z914" s="292"/>
      <c r="AA914" s="292"/>
      <c r="AB914" s="292"/>
      <c r="AC914" s="292"/>
      <c r="AD914" s="292"/>
      <c r="AE914" s="407">
        <f>AE913</f>
        <v>0</v>
      </c>
      <c r="AF914" s="407">
        <f t="shared" ref="AF914" si="2584">AF913</f>
        <v>0</v>
      </c>
      <c r="AG914" s="407">
        <f t="shared" ref="AG914" si="2585">AG913</f>
        <v>0</v>
      </c>
      <c r="AH914" s="407">
        <f t="shared" ref="AH914" si="2586">AH913</f>
        <v>0</v>
      </c>
      <c r="AI914" s="407">
        <f t="shared" ref="AI914" si="2587">AI913</f>
        <v>0</v>
      </c>
      <c r="AJ914" s="407">
        <f t="shared" ref="AJ914" si="2588">AJ913</f>
        <v>0</v>
      </c>
      <c r="AK914" s="407">
        <f t="shared" ref="AK914" si="2589">AK913</f>
        <v>0</v>
      </c>
      <c r="AL914" s="407">
        <f t="shared" ref="AL914" si="2590">AL913</f>
        <v>0</v>
      </c>
      <c r="AM914" s="407">
        <f t="shared" ref="AM914" si="2591">AM913</f>
        <v>0</v>
      </c>
      <c r="AN914" s="407">
        <f t="shared" ref="AN914" si="2592">AN913</f>
        <v>0</v>
      </c>
      <c r="AO914" s="407">
        <f t="shared" ref="AO914" si="2593">AO913</f>
        <v>0</v>
      </c>
      <c r="AP914" s="407">
        <f t="shared" ref="AP914" si="2594">AP913</f>
        <v>0</v>
      </c>
      <c r="AQ914" s="407">
        <f t="shared" ref="AQ914" si="2595">AQ913</f>
        <v>0</v>
      </c>
      <c r="AR914" s="407">
        <f t="shared" ref="AR914" si="2596">AR913</f>
        <v>0</v>
      </c>
      <c r="AS914" s="303"/>
    </row>
    <row r="915" spans="1:45" outlineLevel="1">
      <c r="A915" s="521"/>
      <c r="B915" s="427"/>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15.75" outlineLevel="1">
      <c r="A916" s="521"/>
      <c r="B916" s="285" t="s">
        <v>499</v>
      </c>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408"/>
      <c r="AF916" s="421"/>
      <c r="AG916" s="421"/>
      <c r="AH916" s="421"/>
      <c r="AI916" s="421"/>
      <c r="AJ916" s="421"/>
      <c r="AK916" s="421"/>
      <c r="AL916" s="421"/>
      <c r="AM916" s="421"/>
      <c r="AN916" s="421"/>
      <c r="AO916" s="421"/>
      <c r="AP916" s="421"/>
      <c r="AQ916" s="421"/>
      <c r="AR916" s="421"/>
      <c r="AS916" s="303"/>
    </row>
    <row r="917" spans="1:45" ht="45" outlineLevel="1">
      <c r="A917" s="521">
        <v>36</v>
      </c>
      <c r="B917" s="424" t="s">
        <v>128</v>
      </c>
      <c r="C917" s="288" t="s">
        <v>25</v>
      </c>
      <c r="D917" s="292"/>
      <c r="E917" s="292"/>
      <c r="F917" s="292"/>
      <c r="G917" s="292"/>
      <c r="H917" s="292"/>
      <c r="I917" s="292"/>
      <c r="J917" s="292"/>
      <c r="K917" s="292"/>
      <c r="L917" s="292"/>
      <c r="M917" s="292"/>
      <c r="N917" s="292"/>
      <c r="O917" s="292"/>
      <c r="P917" s="292"/>
      <c r="Q917" s="292">
        <v>12</v>
      </c>
      <c r="R917" s="292"/>
      <c r="S917" s="292"/>
      <c r="T917" s="292"/>
      <c r="U917" s="292"/>
      <c r="V917" s="292"/>
      <c r="W917" s="292"/>
      <c r="X917" s="292"/>
      <c r="Y917" s="292"/>
      <c r="Z917" s="292"/>
      <c r="AA917" s="292"/>
      <c r="AB917" s="292"/>
      <c r="AC917" s="292"/>
      <c r="AD917" s="292"/>
      <c r="AE917" s="422"/>
      <c r="AF917" s="411"/>
      <c r="AG917" s="411"/>
      <c r="AH917" s="411"/>
      <c r="AI917" s="411"/>
      <c r="AJ917" s="411"/>
      <c r="AK917" s="411"/>
      <c r="AL917" s="411"/>
      <c r="AM917" s="411"/>
      <c r="AN917" s="411"/>
      <c r="AO917" s="411"/>
      <c r="AP917" s="411"/>
      <c r="AQ917" s="411"/>
      <c r="AR917" s="411"/>
      <c r="AS917" s="293">
        <f>SUM(AE917:AR917)</f>
        <v>0</v>
      </c>
    </row>
    <row r="918" spans="1:45" outlineLevel="1">
      <c r="A918" s="521"/>
      <c r="B918" s="291" t="s">
        <v>341</v>
      </c>
      <c r="C918" s="288" t="s">
        <v>163</v>
      </c>
      <c r="D918" s="292"/>
      <c r="E918" s="292"/>
      <c r="F918" s="292"/>
      <c r="G918" s="292"/>
      <c r="H918" s="292"/>
      <c r="I918" s="292"/>
      <c r="J918" s="292"/>
      <c r="K918" s="292"/>
      <c r="L918" s="292"/>
      <c r="M918" s="292"/>
      <c r="N918" s="292"/>
      <c r="O918" s="292"/>
      <c r="P918" s="292"/>
      <c r="Q918" s="292">
        <f>Q917</f>
        <v>12</v>
      </c>
      <c r="R918" s="292"/>
      <c r="S918" s="292"/>
      <c r="T918" s="292"/>
      <c r="U918" s="292"/>
      <c r="V918" s="292"/>
      <c r="W918" s="292"/>
      <c r="X918" s="292"/>
      <c r="Y918" s="292"/>
      <c r="Z918" s="292"/>
      <c r="AA918" s="292"/>
      <c r="AB918" s="292"/>
      <c r="AC918" s="292"/>
      <c r="AD918" s="292"/>
      <c r="AE918" s="407">
        <f>AE917</f>
        <v>0</v>
      </c>
      <c r="AF918" s="407">
        <f t="shared" ref="AF918" si="2597">AF917</f>
        <v>0</v>
      </c>
      <c r="AG918" s="407">
        <f t="shared" ref="AG918" si="2598">AG917</f>
        <v>0</v>
      </c>
      <c r="AH918" s="407">
        <f t="shared" ref="AH918" si="2599">AH917</f>
        <v>0</v>
      </c>
      <c r="AI918" s="407">
        <f t="shared" ref="AI918" si="2600">AI917</f>
        <v>0</v>
      </c>
      <c r="AJ918" s="407">
        <f t="shared" ref="AJ918" si="2601">AJ917</f>
        <v>0</v>
      </c>
      <c r="AK918" s="407">
        <f t="shared" ref="AK918" si="2602">AK917</f>
        <v>0</v>
      </c>
      <c r="AL918" s="407">
        <f t="shared" ref="AL918" si="2603">AL917</f>
        <v>0</v>
      </c>
      <c r="AM918" s="407">
        <f t="shared" ref="AM918" si="2604">AM917</f>
        <v>0</v>
      </c>
      <c r="AN918" s="407">
        <f t="shared" ref="AN918" si="2605">AN917</f>
        <v>0</v>
      </c>
      <c r="AO918" s="407">
        <f t="shared" ref="AO918" si="2606">AO917</f>
        <v>0</v>
      </c>
      <c r="AP918" s="407">
        <f t="shared" ref="AP918" si="2607">AP917</f>
        <v>0</v>
      </c>
      <c r="AQ918" s="407">
        <f t="shared" ref="AQ918" si="2608">AQ917</f>
        <v>0</v>
      </c>
      <c r="AR918" s="407">
        <f t="shared" ref="AR918" si="2609">AR917</f>
        <v>0</v>
      </c>
      <c r="AS918" s="303"/>
    </row>
    <row r="919" spans="1:45" outlineLevel="1">
      <c r="A919" s="521"/>
      <c r="B919" s="424"/>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408"/>
      <c r="AF919" s="421"/>
      <c r="AG919" s="421"/>
      <c r="AH919" s="421"/>
      <c r="AI919" s="421"/>
      <c r="AJ919" s="421"/>
      <c r="AK919" s="421"/>
      <c r="AL919" s="421"/>
      <c r="AM919" s="421"/>
      <c r="AN919" s="421"/>
      <c r="AO919" s="421"/>
      <c r="AP919" s="421"/>
      <c r="AQ919" s="421"/>
      <c r="AR919" s="421"/>
      <c r="AS919" s="303"/>
    </row>
    <row r="920" spans="1:45" outlineLevel="1">
      <c r="A920" s="521">
        <v>37</v>
      </c>
      <c r="B920" s="424" t="s">
        <v>129</v>
      </c>
      <c r="C920" s="288" t="s">
        <v>25</v>
      </c>
      <c r="D920" s="292"/>
      <c r="E920" s="292"/>
      <c r="F920" s="292"/>
      <c r="G920" s="292"/>
      <c r="H920" s="292"/>
      <c r="I920" s="292"/>
      <c r="J920" s="292"/>
      <c r="K920" s="292"/>
      <c r="L920" s="292"/>
      <c r="M920" s="292"/>
      <c r="N920" s="292"/>
      <c r="O920" s="292"/>
      <c r="P920" s="292"/>
      <c r="Q920" s="292">
        <v>12</v>
      </c>
      <c r="R920" s="292"/>
      <c r="S920" s="292"/>
      <c r="T920" s="292"/>
      <c r="U920" s="292"/>
      <c r="V920" s="292"/>
      <c r="W920" s="292"/>
      <c r="X920" s="292"/>
      <c r="Y920" s="292"/>
      <c r="Z920" s="292"/>
      <c r="AA920" s="292"/>
      <c r="AB920" s="292"/>
      <c r="AC920" s="292"/>
      <c r="AD920" s="292"/>
      <c r="AE920" s="422"/>
      <c r="AF920" s="411"/>
      <c r="AG920" s="411"/>
      <c r="AH920" s="411"/>
      <c r="AI920" s="411"/>
      <c r="AJ920" s="411"/>
      <c r="AK920" s="411"/>
      <c r="AL920" s="411"/>
      <c r="AM920" s="411"/>
      <c r="AN920" s="411"/>
      <c r="AO920" s="411"/>
      <c r="AP920" s="411"/>
      <c r="AQ920" s="411"/>
      <c r="AR920" s="411"/>
      <c r="AS920" s="293">
        <f>SUM(AE920:AR920)</f>
        <v>0</v>
      </c>
    </row>
    <row r="921" spans="1:45" outlineLevel="1">
      <c r="A921" s="521"/>
      <c r="B921" s="291" t="s">
        <v>341</v>
      </c>
      <c r="C921" s="288" t="s">
        <v>163</v>
      </c>
      <c r="D921" s="292"/>
      <c r="E921" s="292"/>
      <c r="F921" s="292"/>
      <c r="G921" s="292"/>
      <c r="H921" s="292"/>
      <c r="I921" s="292"/>
      <c r="J921" s="292"/>
      <c r="K921" s="292"/>
      <c r="L921" s="292"/>
      <c r="M921" s="292"/>
      <c r="N921" s="292"/>
      <c r="O921" s="292"/>
      <c r="P921" s="292"/>
      <c r="Q921" s="292">
        <f>Q920</f>
        <v>12</v>
      </c>
      <c r="R921" s="292"/>
      <c r="S921" s="292"/>
      <c r="T921" s="292"/>
      <c r="U921" s="292"/>
      <c r="V921" s="292"/>
      <c r="W921" s="292"/>
      <c r="X921" s="292"/>
      <c r="Y921" s="292"/>
      <c r="Z921" s="292"/>
      <c r="AA921" s="292"/>
      <c r="AB921" s="292"/>
      <c r="AC921" s="292"/>
      <c r="AD921" s="292"/>
      <c r="AE921" s="407">
        <f>AE920</f>
        <v>0</v>
      </c>
      <c r="AF921" s="407">
        <f t="shared" ref="AF921" si="2610">AF920</f>
        <v>0</v>
      </c>
      <c r="AG921" s="407">
        <f t="shared" ref="AG921" si="2611">AG920</f>
        <v>0</v>
      </c>
      <c r="AH921" s="407">
        <f t="shared" ref="AH921" si="2612">AH920</f>
        <v>0</v>
      </c>
      <c r="AI921" s="407">
        <f t="shared" ref="AI921" si="2613">AI920</f>
        <v>0</v>
      </c>
      <c r="AJ921" s="407">
        <f t="shared" ref="AJ921" si="2614">AJ920</f>
        <v>0</v>
      </c>
      <c r="AK921" s="407">
        <f t="shared" ref="AK921" si="2615">AK920</f>
        <v>0</v>
      </c>
      <c r="AL921" s="407">
        <f t="shared" ref="AL921" si="2616">AL920</f>
        <v>0</v>
      </c>
      <c r="AM921" s="407">
        <f t="shared" ref="AM921" si="2617">AM920</f>
        <v>0</v>
      </c>
      <c r="AN921" s="407">
        <f t="shared" ref="AN921" si="2618">AN920</f>
        <v>0</v>
      </c>
      <c r="AO921" s="407">
        <f t="shared" ref="AO921" si="2619">AO920</f>
        <v>0</v>
      </c>
      <c r="AP921" s="407">
        <f t="shared" ref="AP921" si="2620">AP920</f>
        <v>0</v>
      </c>
      <c r="AQ921" s="407">
        <f t="shared" ref="AQ921" si="2621">AQ920</f>
        <v>0</v>
      </c>
      <c r="AR921" s="407">
        <f t="shared" ref="AR921" si="2622">AR920</f>
        <v>0</v>
      </c>
      <c r="AS921" s="303"/>
    </row>
    <row r="922" spans="1:45" outlineLevel="1">
      <c r="A922" s="521"/>
      <c r="B922" s="424"/>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408"/>
      <c r="AF922" s="421"/>
      <c r="AG922" s="421"/>
      <c r="AH922" s="421"/>
      <c r="AI922" s="421"/>
      <c r="AJ922" s="421"/>
      <c r="AK922" s="421"/>
      <c r="AL922" s="421"/>
      <c r="AM922" s="421"/>
      <c r="AN922" s="421"/>
      <c r="AO922" s="421"/>
      <c r="AP922" s="421"/>
      <c r="AQ922" s="421"/>
      <c r="AR922" s="421"/>
      <c r="AS922" s="303"/>
    </row>
    <row r="923" spans="1:45" outlineLevel="1">
      <c r="A923" s="521">
        <v>38</v>
      </c>
      <c r="B923" s="424" t="s">
        <v>130</v>
      </c>
      <c r="C923" s="288" t="s">
        <v>25</v>
      </c>
      <c r="D923" s="292"/>
      <c r="E923" s="292"/>
      <c r="F923" s="292"/>
      <c r="G923" s="292"/>
      <c r="H923" s="292"/>
      <c r="I923" s="292"/>
      <c r="J923" s="292"/>
      <c r="K923" s="292"/>
      <c r="L923" s="292"/>
      <c r="M923" s="292"/>
      <c r="N923" s="292"/>
      <c r="O923" s="292"/>
      <c r="P923" s="292"/>
      <c r="Q923" s="292">
        <v>12</v>
      </c>
      <c r="R923" s="292"/>
      <c r="S923" s="292"/>
      <c r="T923" s="292"/>
      <c r="U923" s="292"/>
      <c r="V923" s="292"/>
      <c r="W923" s="292"/>
      <c r="X923" s="292"/>
      <c r="Y923" s="292"/>
      <c r="Z923" s="292"/>
      <c r="AA923" s="292"/>
      <c r="AB923" s="292"/>
      <c r="AC923" s="292"/>
      <c r="AD923" s="292"/>
      <c r="AE923" s="422"/>
      <c r="AF923" s="411"/>
      <c r="AG923" s="411"/>
      <c r="AH923" s="411"/>
      <c r="AI923" s="411"/>
      <c r="AJ923" s="411"/>
      <c r="AK923" s="411"/>
      <c r="AL923" s="411"/>
      <c r="AM923" s="411"/>
      <c r="AN923" s="411"/>
      <c r="AO923" s="411"/>
      <c r="AP923" s="411"/>
      <c r="AQ923" s="411"/>
      <c r="AR923" s="411"/>
      <c r="AS923" s="293">
        <f>SUM(AE923:AR923)</f>
        <v>0</v>
      </c>
    </row>
    <row r="924" spans="1:45" outlineLevel="1">
      <c r="A924" s="521"/>
      <c r="B924" s="291" t="s">
        <v>341</v>
      </c>
      <c r="C924" s="288" t="s">
        <v>163</v>
      </c>
      <c r="D924" s="292"/>
      <c r="E924" s="292"/>
      <c r="F924" s="292"/>
      <c r="G924" s="292"/>
      <c r="H924" s="292"/>
      <c r="I924" s="292"/>
      <c r="J924" s="292"/>
      <c r="K924" s="292"/>
      <c r="L924" s="292"/>
      <c r="M924" s="292"/>
      <c r="N924" s="292"/>
      <c r="O924" s="292"/>
      <c r="P924" s="292"/>
      <c r="Q924" s="292">
        <f>Q923</f>
        <v>12</v>
      </c>
      <c r="R924" s="292"/>
      <c r="S924" s="292"/>
      <c r="T924" s="292"/>
      <c r="U924" s="292"/>
      <c r="V924" s="292"/>
      <c r="W924" s="292"/>
      <c r="X924" s="292"/>
      <c r="Y924" s="292"/>
      <c r="Z924" s="292"/>
      <c r="AA924" s="292"/>
      <c r="AB924" s="292"/>
      <c r="AC924" s="292"/>
      <c r="AD924" s="292"/>
      <c r="AE924" s="407">
        <f>AE923</f>
        <v>0</v>
      </c>
      <c r="AF924" s="407">
        <f t="shared" ref="AF924" si="2623">AF923</f>
        <v>0</v>
      </c>
      <c r="AG924" s="407">
        <f t="shared" ref="AG924" si="2624">AG923</f>
        <v>0</v>
      </c>
      <c r="AH924" s="407">
        <f t="shared" ref="AH924" si="2625">AH923</f>
        <v>0</v>
      </c>
      <c r="AI924" s="407">
        <f t="shared" ref="AI924" si="2626">AI923</f>
        <v>0</v>
      </c>
      <c r="AJ924" s="407">
        <f t="shared" ref="AJ924" si="2627">AJ923</f>
        <v>0</v>
      </c>
      <c r="AK924" s="407">
        <f t="shared" ref="AK924" si="2628">AK923</f>
        <v>0</v>
      </c>
      <c r="AL924" s="407">
        <f t="shared" ref="AL924" si="2629">AL923</f>
        <v>0</v>
      </c>
      <c r="AM924" s="407">
        <f t="shared" ref="AM924" si="2630">AM923</f>
        <v>0</v>
      </c>
      <c r="AN924" s="407">
        <f t="shared" ref="AN924" si="2631">AN923</f>
        <v>0</v>
      </c>
      <c r="AO924" s="407">
        <f t="shared" ref="AO924" si="2632">AO923</f>
        <v>0</v>
      </c>
      <c r="AP924" s="407">
        <f t="shared" ref="AP924" si="2633">AP923</f>
        <v>0</v>
      </c>
      <c r="AQ924" s="407">
        <f t="shared" ref="AQ924" si="2634">AQ923</f>
        <v>0</v>
      </c>
      <c r="AR924" s="407">
        <f t="shared" ref="AR924" si="2635">AR923</f>
        <v>0</v>
      </c>
      <c r="AS924" s="303"/>
    </row>
    <row r="925" spans="1:45" outlineLevel="1">
      <c r="A925" s="521"/>
      <c r="B925" s="424"/>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408"/>
      <c r="AF925" s="421"/>
      <c r="AG925" s="421"/>
      <c r="AH925" s="421"/>
      <c r="AI925" s="421"/>
      <c r="AJ925" s="421"/>
      <c r="AK925" s="421"/>
      <c r="AL925" s="421"/>
      <c r="AM925" s="421"/>
      <c r="AN925" s="421"/>
      <c r="AO925" s="421"/>
      <c r="AP925" s="421"/>
      <c r="AQ925" s="421"/>
      <c r="AR925" s="421"/>
      <c r="AS925" s="303"/>
    </row>
    <row r="926" spans="1:45" ht="30" outlineLevel="1">
      <c r="A926" s="521">
        <v>39</v>
      </c>
      <c r="B926" s="424" t="s">
        <v>131</v>
      </c>
      <c r="C926" s="288" t="s">
        <v>25</v>
      </c>
      <c r="D926" s="292"/>
      <c r="E926" s="292"/>
      <c r="F926" s="292"/>
      <c r="G926" s="292"/>
      <c r="H926" s="292"/>
      <c r="I926" s="292"/>
      <c r="J926" s="292"/>
      <c r="K926" s="292"/>
      <c r="L926" s="292"/>
      <c r="M926" s="292"/>
      <c r="N926" s="292"/>
      <c r="O926" s="292"/>
      <c r="P926" s="292"/>
      <c r="Q926" s="292">
        <v>12</v>
      </c>
      <c r="R926" s="292"/>
      <c r="S926" s="292"/>
      <c r="T926" s="292"/>
      <c r="U926" s="292"/>
      <c r="V926" s="292"/>
      <c r="W926" s="292"/>
      <c r="X926" s="292"/>
      <c r="Y926" s="292"/>
      <c r="Z926" s="292"/>
      <c r="AA926" s="292"/>
      <c r="AB926" s="292"/>
      <c r="AC926" s="292"/>
      <c r="AD926" s="292"/>
      <c r="AE926" s="422"/>
      <c r="AF926" s="411"/>
      <c r="AG926" s="411"/>
      <c r="AH926" s="411"/>
      <c r="AI926" s="411"/>
      <c r="AJ926" s="411"/>
      <c r="AK926" s="411"/>
      <c r="AL926" s="411"/>
      <c r="AM926" s="411"/>
      <c r="AN926" s="411"/>
      <c r="AO926" s="411"/>
      <c r="AP926" s="411"/>
      <c r="AQ926" s="411"/>
      <c r="AR926" s="411"/>
      <c r="AS926" s="293">
        <f>SUM(AE926:AR926)</f>
        <v>0</v>
      </c>
    </row>
    <row r="927" spans="1:45" outlineLevel="1">
      <c r="A927" s="521"/>
      <c r="B927" s="291" t="s">
        <v>341</v>
      </c>
      <c r="C927" s="288" t="s">
        <v>163</v>
      </c>
      <c r="D927" s="292"/>
      <c r="E927" s="292"/>
      <c r="F927" s="292"/>
      <c r="G927" s="292"/>
      <c r="H927" s="292"/>
      <c r="I927" s="292"/>
      <c r="J927" s="292"/>
      <c r="K927" s="292"/>
      <c r="L927" s="292"/>
      <c r="M927" s="292"/>
      <c r="N927" s="292"/>
      <c r="O927" s="292"/>
      <c r="P927" s="292"/>
      <c r="Q927" s="292">
        <f>Q926</f>
        <v>12</v>
      </c>
      <c r="R927" s="292"/>
      <c r="S927" s="292"/>
      <c r="T927" s="292"/>
      <c r="U927" s="292"/>
      <c r="V927" s="292"/>
      <c r="W927" s="292"/>
      <c r="X927" s="292"/>
      <c r="Y927" s="292"/>
      <c r="Z927" s="292"/>
      <c r="AA927" s="292"/>
      <c r="AB927" s="292"/>
      <c r="AC927" s="292"/>
      <c r="AD927" s="292"/>
      <c r="AE927" s="407">
        <f>AE926</f>
        <v>0</v>
      </c>
      <c r="AF927" s="407">
        <f t="shared" ref="AF927" si="2636">AF926</f>
        <v>0</v>
      </c>
      <c r="AG927" s="407">
        <f t="shared" ref="AG927" si="2637">AG926</f>
        <v>0</v>
      </c>
      <c r="AH927" s="407">
        <f t="shared" ref="AH927" si="2638">AH926</f>
        <v>0</v>
      </c>
      <c r="AI927" s="407">
        <f t="shared" ref="AI927" si="2639">AI926</f>
        <v>0</v>
      </c>
      <c r="AJ927" s="407">
        <f t="shared" ref="AJ927" si="2640">AJ926</f>
        <v>0</v>
      </c>
      <c r="AK927" s="407">
        <f t="shared" ref="AK927" si="2641">AK926</f>
        <v>0</v>
      </c>
      <c r="AL927" s="407">
        <f t="shared" ref="AL927" si="2642">AL926</f>
        <v>0</v>
      </c>
      <c r="AM927" s="407">
        <f t="shared" ref="AM927" si="2643">AM926</f>
        <v>0</v>
      </c>
      <c r="AN927" s="407">
        <f t="shared" ref="AN927" si="2644">AN926</f>
        <v>0</v>
      </c>
      <c r="AO927" s="407">
        <f t="shared" ref="AO927" si="2645">AO926</f>
        <v>0</v>
      </c>
      <c r="AP927" s="407">
        <f t="shared" ref="AP927" si="2646">AP926</f>
        <v>0</v>
      </c>
      <c r="AQ927" s="407">
        <f t="shared" ref="AQ927" si="2647">AQ926</f>
        <v>0</v>
      </c>
      <c r="AR927" s="407">
        <f t="shared" ref="AR927" si="2648">AR926</f>
        <v>0</v>
      </c>
      <c r="AS927" s="303"/>
    </row>
    <row r="928" spans="1:45" outlineLevel="1">
      <c r="A928" s="521"/>
      <c r="B928" s="424"/>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408"/>
      <c r="AF928" s="421"/>
      <c r="AG928" s="421"/>
      <c r="AH928" s="421"/>
      <c r="AI928" s="421"/>
      <c r="AJ928" s="421"/>
      <c r="AK928" s="421"/>
      <c r="AL928" s="421"/>
      <c r="AM928" s="421"/>
      <c r="AN928" s="421"/>
      <c r="AO928" s="421"/>
      <c r="AP928" s="421"/>
      <c r="AQ928" s="421"/>
      <c r="AR928" s="421"/>
      <c r="AS928" s="303"/>
    </row>
    <row r="929" spans="1:45" ht="30" outlineLevel="1">
      <c r="A929" s="521">
        <v>40</v>
      </c>
      <c r="B929" s="424" t="s">
        <v>132</v>
      </c>
      <c r="C929" s="288" t="s">
        <v>25</v>
      </c>
      <c r="D929" s="292"/>
      <c r="E929" s="292"/>
      <c r="F929" s="292"/>
      <c r="G929" s="292"/>
      <c r="H929" s="292"/>
      <c r="I929" s="292"/>
      <c r="J929" s="292"/>
      <c r="K929" s="292"/>
      <c r="L929" s="292"/>
      <c r="M929" s="292"/>
      <c r="N929" s="292"/>
      <c r="O929" s="292"/>
      <c r="P929" s="292"/>
      <c r="Q929" s="292">
        <v>12</v>
      </c>
      <c r="R929" s="292"/>
      <c r="S929" s="292"/>
      <c r="T929" s="292"/>
      <c r="U929" s="292"/>
      <c r="V929" s="292"/>
      <c r="W929" s="292"/>
      <c r="X929" s="292"/>
      <c r="Y929" s="292"/>
      <c r="Z929" s="292"/>
      <c r="AA929" s="292"/>
      <c r="AB929" s="292"/>
      <c r="AC929" s="292"/>
      <c r="AD929" s="292"/>
      <c r="AE929" s="422"/>
      <c r="AF929" s="411"/>
      <c r="AG929" s="411"/>
      <c r="AH929" s="411"/>
      <c r="AI929" s="411"/>
      <c r="AJ929" s="411"/>
      <c r="AK929" s="411"/>
      <c r="AL929" s="411"/>
      <c r="AM929" s="411"/>
      <c r="AN929" s="411"/>
      <c r="AO929" s="411"/>
      <c r="AP929" s="411"/>
      <c r="AQ929" s="411"/>
      <c r="AR929" s="411"/>
      <c r="AS929" s="293">
        <f>SUM(AE929:AR929)</f>
        <v>0</v>
      </c>
    </row>
    <row r="930" spans="1:45" outlineLevel="1">
      <c r="A930" s="521"/>
      <c r="B930" s="291" t="s">
        <v>341</v>
      </c>
      <c r="C930" s="288" t="s">
        <v>163</v>
      </c>
      <c r="D930" s="292"/>
      <c r="E930" s="292"/>
      <c r="F930" s="292"/>
      <c r="G930" s="292"/>
      <c r="H930" s="292"/>
      <c r="I930" s="292"/>
      <c r="J930" s="292"/>
      <c r="K930" s="292"/>
      <c r="L930" s="292"/>
      <c r="M930" s="292"/>
      <c r="N930" s="292"/>
      <c r="O930" s="292"/>
      <c r="P930" s="292"/>
      <c r="Q930" s="292">
        <f>Q929</f>
        <v>12</v>
      </c>
      <c r="R930" s="292"/>
      <c r="S930" s="292"/>
      <c r="T930" s="292"/>
      <c r="U930" s="292"/>
      <c r="V930" s="292"/>
      <c r="W930" s="292"/>
      <c r="X930" s="292"/>
      <c r="Y930" s="292"/>
      <c r="Z930" s="292"/>
      <c r="AA930" s="292"/>
      <c r="AB930" s="292"/>
      <c r="AC930" s="292"/>
      <c r="AD930" s="292"/>
      <c r="AE930" s="407">
        <f>AE929</f>
        <v>0</v>
      </c>
      <c r="AF930" s="407">
        <f t="shared" ref="AF930" si="2649">AF929</f>
        <v>0</v>
      </c>
      <c r="AG930" s="407">
        <f t="shared" ref="AG930" si="2650">AG929</f>
        <v>0</v>
      </c>
      <c r="AH930" s="407">
        <f t="shared" ref="AH930" si="2651">AH929</f>
        <v>0</v>
      </c>
      <c r="AI930" s="407">
        <f t="shared" ref="AI930" si="2652">AI929</f>
        <v>0</v>
      </c>
      <c r="AJ930" s="407">
        <f t="shared" ref="AJ930" si="2653">AJ929</f>
        <v>0</v>
      </c>
      <c r="AK930" s="407">
        <f t="shared" ref="AK930" si="2654">AK929</f>
        <v>0</v>
      </c>
      <c r="AL930" s="407">
        <f t="shared" ref="AL930" si="2655">AL929</f>
        <v>0</v>
      </c>
      <c r="AM930" s="407">
        <f t="shared" ref="AM930" si="2656">AM929</f>
        <v>0</v>
      </c>
      <c r="AN930" s="407">
        <f t="shared" ref="AN930" si="2657">AN929</f>
        <v>0</v>
      </c>
      <c r="AO930" s="407">
        <f t="shared" ref="AO930" si="2658">AO929</f>
        <v>0</v>
      </c>
      <c r="AP930" s="407">
        <f t="shared" ref="AP930" si="2659">AP929</f>
        <v>0</v>
      </c>
      <c r="AQ930" s="407">
        <f t="shared" ref="AQ930" si="2660">AQ929</f>
        <v>0</v>
      </c>
      <c r="AR930" s="407">
        <f t="shared" ref="AR930" si="2661">AR929</f>
        <v>0</v>
      </c>
      <c r="AS930" s="303"/>
    </row>
    <row r="931" spans="1:45" outlineLevel="1">
      <c r="A931" s="521"/>
      <c r="B931" s="424"/>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408"/>
      <c r="AF931" s="421"/>
      <c r="AG931" s="421"/>
      <c r="AH931" s="421"/>
      <c r="AI931" s="421"/>
      <c r="AJ931" s="421"/>
      <c r="AK931" s="421"/>
      <c r="AL931" s="421"/>
      <c r="AM931" s="421"/>
      <c r="AN931" s="421"/>
      <c r="AO931" s="421"/>
      <c r="AP931" s="421"/>
      <c r="AQ931" s="421"/>
      <c r="AR931" s="421"/>
      <c r="AS931" s="303"/>
    </row>
    <row r="932" spans="1:45" ht="30" outlineLevel="1">
      <c r="A932" s="521">
        <v>41</v>
      </c>
      <c r="B932" s="424" t="s">
        <v>133</v>
      </c>
      <c r="C932" s="288" t="s">
        <v>25</v>
      </c>
      <c r="D932" s="292"/>
      <c r="E932" s="292"/>
      <c r="F932" s="292"/>
      <c r="G932" s="292"/>
      <c r="H932" s="292"/>
      <c r="I932" s="292"/>
      <c r="J932" s="292"/>
      <c r="K932" s="292"/>
      <c r="L932" s="292"/>
      <c r="M932" s="292"/>
      <c r="N932" s="292"/>
      <c r="O932" s="292"/>
      <c r="P932" s="292"/>
      <c r="Q932" s="292">
        <v>12</v>
      </c>
      <c r="R932" s="292"/>
      <c r="S932" s="292"/>
      <c r="T932" s="292"/>
      <c r="U932" s="292"/>
      <c r="V932" s="292"/>
      <c r="W932" s="292"/>
      <c r="X932" s="292"/>
      <c r="Y932" s="292"/>
      <c r="Z932" s="292"/>
      <c r="AA932" s="292"/>
      <c r="AB932" s="292"/>
      <c r="AC932" s="292"/>
      <c r="AD932" s="292"/>
      <c r="AE932" s="422"/>
      <c r="AF932" s="411"/>
      <c r="AG932" s="411"/>
      <c r="AH932" s="411"/>
      <c r="AI932" s="411"/>
      <c r="AJ932" s="411"/>
      <c r="AK932" s="411"/>
      <c r="AL932" s="411"/>
      <c r="AM932" s="411"/>
      <c r="AN932" s="411"/>
      <c r="AO932" s="411"/>
      <c r="AP932" s="411"/>
      <c r="AQ932" s="411"/>
      <c r="AR932" s="411"/>
      <c r="AS932" s="293">
        <f>SUM(AE932:AR932)</f>
        <v>0</v>
      </c>
    </row>
    <row r="933" spans="1:45" outlineLevel="1">
      <c r="A933" s="521"/>
      <c r="B933" s="291" t="s">
        <v>341</v>
      </c>
      <c r="C933" s="288" t="s">
        <v>163</v>
      </c>
      <c r="D933" s="292"/>
      <c r="E933" s="292"/>
      <c r="F933" s="292"/>
      <c r="G933" s="292"/>
      <c r="H933" s="292"/>
      <c r="I933" s="292"/>
      <c r="J933" s="292"/>
      <c r="K933" s="292"/>
      <c r="L933" s="292"/>
      <c r="M933" s="292"/>
      <c r="N933" s="292"/>
      <c r="O933" s="292"/>
      <c r="P933" s="292"/>
      <c r="Q933" s="292">
        <f>Q932</f>
        <v>12</v>
      </c>
      <c r="R933" s="292"/>
      <c r="S933" s="292"/>
      <c r="T933" s="292"/>
      <c r="U933" s="292"/>
      <c r="V933" s="292"/>
      <c r="W933" s="292"/>
      <c r="X933" s="292"/>
      <c r="Y933" s="292"/>
      <c r="Z933" s="292"/>
      <c r="AA933" s="292"/>
      <c r="AB933" s="292"/>
      <c r="AC933" s="292"/>
      <c r="AD933" s="292"/>
      <c r="AE933" s="407">
        <f>AE932</f>
        <v>0</v>
      </c>
      <c r="AF933" s="407">
        <f t="shared" ref="AF933" si="2662">AF932</f>
        <v>0</v>
      </c>
      <c r="AG933" s="407">
        <f t="shared" ref="AG933" si="2663">AG932</f>
        <v>0</v>
      </c>
      <c r="AH933" s="407">
        <f t="shared" ref="AH933" si="2664">AH932</f>
        <v>0</v>
      </c>
      <c r="AI933" s="407">
        <f t="shared" ref="AI933" si="2665">AI932</f>
        <v>0</v>
      </c>
      <c r="AJ933" s="407">
        <f t="shared" ref="AJ933" si="2666">AJ932</f>
        <v>0</v>
      </c>
      <c r="AK933" s="407">
        <f t="shared" ref="AK933" si="2667">AK932</f>
        <v>0</v>
      </c>
      <c r="AL933" s="407">
        <f t="shared" ref="AL933" si="2668">AL932</f>
        <v>0</v>
      </c>
      <c r="AM933" s="407">
        <f t="shared" ref="AM933" si="2669">AM932</f>
        <v>0</v>
      </c>
      <c r="AN933" s="407">
        <f t="shared" ref="AN933" si="2670">AN932</f>
        <v>0</v>
      </c>
      <c r="AO933" s="407">
        <f t="shared" ref="AO933" si="2671">AO932</f>
        <v>0</v>
      </c>
      <c r="AP933" s="407">
        <f t="shared" ref="AP933" si="2672">AP932</f>
        <v>0</v>
      </c>
      <c r="AQ933" s="407">
        <f t="shared" ref="AQ933" si="2673">AQ932</f>
        <v>0</v>
      </c>
      <c r="AR933" s="407">
        <f t="shared" ref="AR933" si="2674">AR932</f>
        <v>0</v>
      </c>
      <c r="AS933" s="303"/>
    </row>
    <row r="934" spans="1:45" outlineLevel="1">
      <c r="A934" s="521"/>
      <c r="B934" s="424"/>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408"/>
      <c r="AF934" s="421"/>
      <c r="AG934" s="421"/>
      <c r="AH934" s="421"/>
      <c r="AI934" s="421"/>
      <c r="AJ934" s="421"/>
      <c r="AK934" s="421"/>
      <c r="AL934" s="421"/>
      <c r="AM934" s="421"/>
      <c r="AN934" s="421"/>
      <c r="AO934" s="421"/>
      <c r="AP934" s="421"/>
      <c r="AQ934" s="421"/>
      <c r="AR934" s="421"/>
      <c r="AS934" s="303"/>
    </row>
    <row r="935" spans="1:45" ht="30" outlineLevel="1">
      <c r="A935" s="521">
        <v>42</v>
      </c>
      <c r="B935" s="424" t="s">
        <v>134</v>
      </c>
      <c r="C935" s="288" t="s">
        <v>25</v>
      </c>
      <c r="D935" s="292"/>
      <c r="E935" s="292"/>
      <c r="F935" s="292"/>
      <c r="G935" s="292"/>
      <c r="H935" s="292"/>
      <c r="I935" s="292"/>
      <c r="J935" s="292"/>
      <c r="K935" s="292"/>
      <c r="L935" s="292"/>
      <c r="M935" s="292"/>
      <c r="N935" s="292"/>
      <c r="O935" s="292"/>
      <c r="P935" s="292"/>
      <c r="Q935" s="288"/>
      <c r="R935" s="292"/>
      <c r="S935" s="292"/>
      <c r="T935" s="292"/>
      <c r="U935" s="292"/>
      <c r="V935" s="292"/>
      <c r="W935" s="292"/>
      <c r="X935" s="292"/>
      <c r="Y935" s="292"/>
      <c r="Z935" s="292"/>
      <c r="AA935" s="292"/>
      <c r="AB935" s="292"/>
      <c r="AC935" s="292"/>
      <c r="AD935" s="292"/>
      <c r="AE935" s="422"/>
      <c r="AF935" s="411"/>
      <c r="AG935" s="411"/>
      <c r="AH935" s="411"/>
      <c r="AI935" s="411"/>
      <c r="AJ935" s="411"/>
      <c r="AK935" s="411"/>
      <c r="AL935" s="411"/>
      <c r="AM935" s="411"/>
      <c r="AN935" s="411"/>
      <c r="AO935" s="411"/>
      <c r="AP935" s="411"/>
      <c r="AQ935" s="411"/>
      <c r="AR935" s="411"/>
      <c r="AS935" s="293">
        <f>SUM(AE935:AR935)</f>
        <v>0</v>
      </c>
    </row>
    <row r="936" spans="1:45" outlineLevel="1">
      <c r="A936" s="521"/>
      <c r="B936" s="291" t="s">
        <v>341</v>
      </c>
      <c r="C936" s="288" t="s">
        <v>163</v>
      </c>
      <c r="D936" s="292"/>
      <c r="E936" s="292"/>
      <c r="F936" s="292"/>
      <c r="G936" s="292"/>
      <c r="H936" s="292"/>
      <c r="I936" s="292"/>
      <c r="J936" s="292"/>
      <c r="K936" s="292"/>
      <c r="L936" s="292"/>
      <c r="M936" s="292"/>
      <c r="N936" s="292"/>
      <c r="O936" s="292"/>
      <c r="P936" s="292"/>
      <c r="Q936" s="464"/>
      <c r="R936" s="292"/>
      <c r="S936" s="292"/>
      <c r="T936" s="292"/>
      <c r="U936" s="292"/>
      <c r="V936" s="292"/>
      <c r="W936" s="292"/>
      <c r="X936" s="292"/>
      <c r="Y936" s="292"/>
      <c r="Z936" s="292"/>
      <c r="AA936" s="292"/>
      <c r="AB936" s="292"/>
      <c r="AC936" s="292"/>
      <c r="AD936" s="292"/>
      <c r="AE936" s="407">
        <f>AE935</f>
        <v>0</v>
      </c>
      <c r="AF936" s="407">
        <f t="shared" ref="AF936" si="2675">AF935</f>
        <v>0</v>
      </c>
      <c r="AG936" s="407">
        <f t="shared" ref="AG936" si="2676">AG935</f>
        <v>0</v>
      </c>
      <c r="AH936" s="407">
        <f t="shared" ref="AH936" si="2677">AH935</f>
        <v>0</v>
      </c>
      <c r="AI936" s="407">
        <f t="shared" ref="AI936" si="2678">AI935</f>
        <v>0</v>
      </c>
      <c r="AJ936" s="407">
        <f t="shared" ref="AJ936" si="2679">AJ935</f>
        <v>0</v>
      </c>
      <c r="AK936" s="407">
        <f t="shared" ref="AK936" si="2680">AK935</f>
        <v>0</v>
      </c>
      <c r="AL936" s="407">
        <f t="shared" ref="AL936" si="2681">AL935</f>
        <v>0</v>
      </c>
      <c r="AM936" s="407">
        <f t="shared" ref="AM936" si="2682">AM935</f>
        <v>0</v>
      </c>
      <c r="AN936" s="407">
        <f t="shared" ref="AN936" si="2683">AN935</f>
        <v>0</v>
      </c>
      <c r="AO936" s="407">
        <f t="shared" ref="AO936" si="2684">AO935</f>
        <v>0</v>
      </c>
      <c r="AP936" s="407">
        <f t="shared" ref="AP936" si="2685">AP935</f>
        <v>0</v>
      </c>
      <c r="AQ936" s="407">
        <f t="shared" ref="AQ936" si="2686">AQ935</f>
        <v>0</v>
      </c>
      <c r="AR936" s="407">
        <f t="shared" ref="AR936" si="2687">AR935</f>
        <v>0</v>
      </c>
      <c r="AS936" s="303"/>
    </row>
    <row r="937" spans="1:45" outlineLevel="1">
      <c r="A937" s="521"/>
      <c r="B937" s="424"/>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408"/>
      <c r="AF937" s="421"/>
      <c r="AG937" s="421"/>
      <c r="AH937" s="421"/>
      <c r="AI937" s="421"/>
      <c r="AJ937" s="421"/>
      <c r="AK937" s="421"/>
      <c r="AL937" s="421"/>
      <c r="AM937" s="421"/>
      <c r="AN937" s="421"/>
      <c r="AO937" s="421"/>
      <c r="AP937" s="421"/>
      <c r="AQ937" s="421"/>
      <c r="AR937" s="421"/>
      <c r="AS937" s="303"/>
    </row>
    <row r="938" spans="1:45" outlineLevel="1">
      <c r="A938" s="521">
        <v>43</v>
      </c>
      <c r="B938" s="424" t="s">
        <v>135</v>
      </c>
      <c r="C938" s="288" t="s">
        <v>25</v>
      </c>
      <c r="D938" s="292"/>
      <c r="E938" s="292"/>
      <c r="F938" s="292"/>
      <c r="G938" s="292"/>
      <c r="H938" s="292"/>
      <c r="I938" s="292"/>
      <c r="J938" s="292"/>
      <c r="K938" s="292"/>
      <c r="L938" s="292"/>
      <c r="M938" s="292"/>
      <c r="N938" s="292"/>
      <c r="O938" s="292"/>
      <c r="P938" s="292"/>
      <c r="Q938" s="292">
        <v>12</v>
      </c>
      <c r="R938" s="292"/>
      <c r="S938" s="292"/>
      <c r="T938" s="292"/>
      <c r="U938" s="292"/>
      <c r="V938" s="292"/>
      <c r="W938" s="292"/>
      <c r="X938" s="292"/>
      <c r="Y938" s="292"/>
      <c r="Z938" s="292"/>
      <c r="AA938" s="292"/>
      <c r="AB938" s="292"/>
      <c r="AC938" s="292"/>
      <c r="AD938" s="292"/>
      <c r="AE938" s="422"/>
      <c r="AF938" s="411"/>
      <c r="AG938" s="411"/>
      <c r="AH938" s="411"/>
      <c r="AI938" s="411"/>
      <c r="AJ938" s="411"/>
      <c r="AK938" s="411"/>
      <c r="AL938" s="411"/>
      <c r="AM938" s="411"/>
      <c r="AN938" s="411"/>
      <c r="AO938" s="411"/>
      <c r="AP938" s="411"/>
      <c r="AQ938" s="411"/>
      <c r="AR938" s="411"/>
      <c r="AS938" s="293">
        <f>SUM(AE938:AR938)</f>
        <v>0</v>
      </c>
    </row>
    <row r="939" spans="1:45" outlineLevel="1">
      <c r="A939" s="521"/>
      <c r="B939" s="291" t="s">
        <v>341</v>
      </c>
      <c r="C939" s="288" t="s">
        <v>163</v>
      </c>
      <c r="D939" s="292"/>
      <c r="E939" s="292"/>
      <c r="F939" s="292"/>
      <c r="G939" s="292"/>
      <c r="H939" s="292"/>
      <c r="I939" s="292"/>
      <c r="J939" s="292"/>
      <c r="K939" s="292"/>
      <c r="L939" s="292"/>
      <c r="M939" s="292"/>
      <c r="N939" s="292"/>
      <c r="O939" s="292"/>
      <c r="P939" s="292"/>
      <c r="Q939" s="292">
        <f>Q938</f>
        <v>12</v>
      </c>
      <c r="R939" s="292"/>
      <c r="S939" s="292"/>
      <c r="T939" s="292"/>
      <c r="U939" s="292"/>
      <c r="V939" s="292"/>
      <c r="W939" s="292"/>
      <c r="X939" s="292"/>
      <c r="Y939" s="292"/>
      <c r="Z939" s="292"/>
      <c r="AA939" s="292"/>
      <c r="AB939" s="292"/>
      <c r="AC939" s="292"/>
      <c r="AD939" s="292"/>
      <c r="AE939" s="407">
        <f>AE938</f>
        <v>0</v>
      </c>
      <c r="AF939" s="407">
        <f t="shared" ref="AF939" si="2688">AF938</f>
        <v>0</v>
      </c>
      <c r="AG939" s="407">
        <f t="shared" ref="AG939" si="2689">AG938</f>
        <v>0</v>
      </c>
      <c r="AH939" s="407">
        <f t="shared" ref="AH939" si="2690">AH938</f>
        <v>0</v>
      </c>
      <c r="AI939" s="407">
        <f t="shared" ref="AI939" si="2691">AI938</f>
        <v>0</v>
      </c>
      <c r="AJ939" s="407">
        <f t="shared" ref="AJ939" si="2692">AJ938</f>
        <v>0</v>
      </c>
      <c r="AK939" s="407">
        <f t="shared" ref="AK939" si="2693">AK938</f>
        <v>0</v>
      </c>
      <c r="AL939" s="407">
        <f t="shared" ref="AL939" si="2694">AL938</f>
        <v>0</v>
      </c>
      <c r="AM939" s="407">
        <f t="shared" ref="AM939" si="2695">AM938</f>
        <v>0</v>
      </c>
      <c r="AN939" s="407">
        <f t="shared" ref="AN939" si="2696">AN938</f>
        <v>0</v>
      </c>
      <c r="AO939" s="407">
        <f t="shared" ref="AO939" si="2697">AO938</f>
        <v>0</v>
      </c>
      <c r="AP939" s="407">
        <f t="shared" ref="AP939" si="2698">AP938</f>
        <v>0</v>
      </c>
      <c r="AQ939" s="407">
        <f t="shared" ref="AQ939" si="2699">AQ938</f>
        <v>0</v>
      </c>
      <c r="AR939" s="407">
        <f t="shared" ref="AR939" si="2700">AR938</f>
        <v>0</v>
      </c>
      <c r="AS939" s="303"/>
    </row>
    <row r="940" spans="1:45" outlineLevel="1">
      <c r="A940" s="521"/>
      <c r="B940" s="424"/>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408"/>
      <c r="AF940" s="421"/>
      <c r="AG940" s="421"/>
      <c r="AH940" s="421"/>
      <c r="AI940" s="421"/>
      <c r="AJ940" s="421"/>
      <c r="AK940" s="421"/>
      <c r="AL940" s="421"/>
      <c r="AM940" s="421"/>
      <c r="AN940" s="421"/>
      <c r="AO940" s="421"/>
      <c r="AP940" s="421"/>
      <c r="AQ940" s="421"/>
      <c r="AR940" s="421"/>
      <c r="AS940" s="303"/>
    </row>
    <row r="941" spans="1:45" ht="30" outlineLevel="1">
      <c r="A941" s="521">
        <v>44</v>
      </c>
      <c r="B941" s="424" t="s">
        <v>136</v>
      </c>
      <c r="C941" s="288" t="s">
        <v>25</v>
      </c>
      <c r="D941" s="292"/>
      <c r="E941" s="292"/>
      <c r="F941" s="292"/>
      <c r="G941" s="292"/>
      <c r="H941" s="292"/>
      <c r="I941" s="292"/>
      <c r="J941" s="292"/>
      <c r="K941" s="292"/>
      <c r="L941" s="292"/>
      <c r="M941" s="292"/>
      <c r="N941" s="292"/>
      <c r="O941" s="292"/>
      <c r="P941" s="292"/>
      <c r="Q941" s="292">
        <v>12</v>
      </c>
      <c r="R941" s="292"/>
      <c r="S941" s="292"/>
      <c r="T941" s="292"/>
      <c r="U941" s="292"/>
      <c r="V941" s="292"/>
      <c r="W941" s="292"/>
      <c r="X941" s="292"/>
      <c r="Y941" s="292"/>
      <c r="Z941" s="292"/>
      <c r="AA941" s="292"/>
      <c r="AB941" s="292"/>
      <c r="AC941" s="292"/>
      <c r="AD941" s="292"/>
      <c r="AE941" s="422"/>
      <c r="AF941" s="411"/>
      <c r="AG941" s="411"/>
      <c r="AH941" s="411"/>
      <c r="AI941" s="411"/>
      <c r="AJ941" s="411"/>
      <c r="AK941" s="411"/>
      <c r="AL941" s="411"/>
      <c r="AM941" s="411"/>
      <c r="AN941" s="411"/>
      <c r="AO941" s="411"/>
      <c r="AP941" s="411"/>
      <c r="AQ941" s="411"/>
      <c r="AR941" s="411"/>
      <c r="AS941" s="293">
        <f>SUM(AE941:AR941)</f>
        <v>0</v>
      </c>
    </row>
    <row r="942" spans="1:45" outlineLevel="1">
      <c r="A942" s="521"/>
      <c r="B942" s="291" t="s">
        <v>341</v>
      </c>
      <c r="C942" s="288" t="s">
        <v>163</v>
      </c>
      <c r="D942" s="292"/>
      <c r="E942" s="292"/>
      <c r="F942" s="292"/>
      <c r="G942" s="292"/>
      <c r="H942" s="292"/>
      <c r="I942" s="292"/>
      <c r="J942" s="292"/>
      <c r="K942" s="292"/>
      <c r="L942" s="292"/>
      <c r="M942" s="292"/>
      <c r="N942" s="292"/>
      <c r="O942" s="292"/>
      <c r="P942" s="292"/>
      <c r="Q942" s="292">
        <f>Q941</f>
        <v>12</v>
      </c>
      <c r="R942" s="292"/>
      <c r="S942" s="292"/>
      <c r="T942" s="292"/>
      <c r="U942" s="292"/>
      <c r="V942" s="292"/>
      <c r="W942" s="292"/>
      <c r="X942" s="292"/>
      <c r="Y942" s="292"/>
      <c r="Z942" s="292"/>
      <c r="AA942" s="292"/>
      <c r="AB942" s="292"/>
      <c r="AC942" s="292"/>
      <c r="AD942" s="292"/>
      <c r="AE942" s="407">
        <f>AE941</f>
        <v>0</v>
      </c>
      <c r="AF942" s="407">
        <f t="shared" ref="AF942" si="2701">AF941</f>
        <v>0</v>
      </c>
      <c r="AG942" s="407">
        <f t="shared" ref="AG942" si="2702">AG941</f>
        <v>0</v>
      </c>
      <c r="AH942" s="407">
        <f t="shared" ref="AH942" si="2703">AH941</f>
        <v>0</v>
      </c>
      <c r="AI942" s="407">
        <f t="shared" ref="AI942" si="2704">AI941</f>
        <v>0</v>
      </c>
      <c r="AJ942" s="407">
        <f t="shared" ref="AJ942" si="2705">AJ941</f>
        <v>0</v>
      </c>
      <c r="AK942" s="407">
        <f t="shared" ref="AK942" si="2706">AK941</f>
        <v>0</v>
      </c>
      <c r="AL942" s="407">
        <f t="shared" ref="AL942" si="2707">AL941</f>
        <v>0</v>
      </c>
      <c r="AM942" s="407">
        <f t="shared" ref="AM942" si="2708">AM941</f>
        <v>0</v>
      </c>
      <c r="AN942" s="407">
        <f t="shared" ref="AN942" si="2709">AN941</f>
        <v>0</v>
      </c>
      <c r="AO942" s="407">
        <f t="shared" ref="AO942" si="2710">AO941</f>
        <v>0</v>
      </c>
      <c r="AP942" s="407">
        <f t="shared" ref="AP942" si="2711">AP941</f>
        <v>0</v>
      </c>
      <c r="AQ942" s="407">
        <f t="shared" ref="AQ942" si="2712">AQ941</f>
        <v>0</v>
      </c>
      <c r="AR942" s="407">
        <f t="shared" ref="AR942" si="2713">AR941</f>
        <v>0</v>
      </c>
      <c r="AS942" s="303"/>
    </row>
    <row r="943" spans="1:45" outlineLevel="1">
      <c r="A943" s="521"/>
      <c r="B943" s="424"/>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408"/>
      <c r="AF943" s="421"/>
      <c r="AG943" s="421"/>
      <c r="AH943" s="421"/>
      <c r="AI943" s="421"/>
      <c r="AJ943" s="421"/>
      <c r="AK943" s="421"/>
      <c r="AL943" s="421"/>
      <c r="AM943" s="421"/>
      <c r="AN943" s="421"/>
      <c r="AO943" s="421"/>
      <c r="AP943" s="421"/>
      <c r="AQ943" s="421"/>
      <c r="AR943" s="421"/>
      <c r="AS943" s="303"/>
    </row>
    <row r="944" spans="1:45" ht="30" outlineLevel="1">
      <c r="A944" s="521">
        <v>45</v>
      </c>
      <c r="B944" s="424" t="s">
        <v>137</v>
      </c>
      <c r="C944" s="288" t="s">
        <v>25</v>
      </c>
      <c r="D944" s="292"/>
      <c r="E944" s="292"/>
      <c r="F944" s="292"/>
      <c r="G944" s="292"/>
      <c r="H944" s="292"/>
      <c r="I944" s="292"/>
      <c r="J944" s="292"/>
      <c r="K944" s="292"/>
      <c r="L944" s="292"/>
      <c r="M944" s="292"/>
      <c r="N944" s="292"/>
      <c r="O944" s="292"/>
      <c r="P944" s="292"/>
      <c r="Q944" s="292">
        <v>12</v>
      </c>
      <c r="R944" s="292"/>
      <c r="S944" s="292"/>
      <c r="T944" s="292"/>
      <c r="U944" s="292"/>
      <c r="V944" s="292"/>
      <c r="W944" s="292"/>
      <c r="X944" s="292"/>
      <c r="Y944" s="292"/>
      <c r="Z944" s="292"/>
      <c r="AA944" s="292"/>
      <c r="AB944" s="292"/>
      <c r="AC944" s="292"/>
      <c r="AD944" s="292"/>
      <c r="AE944" s="422"/>
      <c r="AF944" s="411"/>
      <c r="AG944" s="411"/>
      <c r="AH944" s="411"/>
      <c r="AI944" s="411"/>
      <c r="AJ944" s="411"/>
      <c r="AK944" s="411"/>
      <c r="AL944" s="411"/>
      <c r="AM944" s="411"/>
      <c r="AN944" s="411"/>
      <c r="AO944" s="411"/>
      <c r="AP944" s="411"/>
      <c r="AQ944" s="411"/>
      <c r="AR944" s="411"/>
      <c r="AS944" s="293">
        <f>SUM(AE944:AR944)</f>
        <v>0</v>
      </c>
    </row>
    <row r="945" spans="1:45" outlineLevel="1">
      <c r="A945" s="521"/>
      <c r="B945" s="291" t="s">
        <v>341</v>
      </c>
      <c r="C945" s="288" t="s">
        <v>163</v>
      </c>
      <c r="D945" s="292"/>
      <c r="E945" s="292"/>
      <c r="F945" s="292"/>
      <c r="G945" s="292"/>
      <c r="H945" s="292"/>
      <c r="I945" s="292"/>
      <c r="J945" s="292"/>
      <c r="K945" s="292"/>
      <c r="L945" s="292"/>
      <c r="M945" s="292"/>
      <c r="N945" s="292"/>
      <c r="O945" s="292"/>
      <c r="P945" s="292"/>
      <c r="Q945" s="292">
        <f>Q944</f>
        <v>12</v>
      </c>
      <c r="R945" s="292"/>
      <c r="S945" s="292"/>
      <c r="T945" s="292"/>
      <c r="U945" s="292"/>
      <c r="V945" s="292"/>
      <c r="W945" s="292"/>
      <c r="X945" s="292"/>
      <c r="Y945" s="292"/>
      <c r="Z945" s="292"/>
      <c r="AA945" s="292"/>
      <c r="AB945" s="292"/>
      <c r="AC945" s="292"/>
      <c r="AD945" s="292"/>
      <c r="AE945" s="407">
        <f>AE944</f>
        <v>0</v>
      </c>
      <c r="AF945" s="407">
        <f t="shared" ref="AF945" si="2714">AF944</f>
        <v>0</v>
      </c>
      <c r="AG945" s="407">
        <f t="shared" ref="AG945" si="2715">AG944</f>
        <v>0</v>
      </c>
      <c r="AH945" s="407">
        <f t="shared" ref="AH945" si="2716">AH944</f>
        <v>0</v>
      </c>
      <c r="AI945" s="407">
        <f t="shared" ref="AI945" si="2717">AI944</f>
        <v>0</v>
      </c>
      <c r="AJ945" s="407">
        <f t="shared" ref="AJ945" si="2718">AJ944</f>
        <v>0</v>
      </c>
      <c r="AK945" s="407">
        <f t="shared" ref="AK945" si="2719">AK944</f>
        <v>0</v>
      </c>
      <c r="AL945" s="407">
        <f t="shared" ref="AL945" si="2720">AL944</f>
        <v>0</v>
      </c>
      <c r="AM945" s="407">
        <f t="shared" ref="AM945" si="2721">AM944</f>
        <v>0</v>
      </c>
      <c r="AN945" s="407">
        <f t="shared" ref="AN945" si="2722">AN944</f>
        <v>0</v>
      </c>
      <c r="AO945" s="407">
        <f t="shared" ref="AO945" si="2723">AO944</f>
        <v>0</v>
      </c>
      <c r="AP945" s="407">
        <f t="shared" ref="AP945" si="2724">AP944</f>
        <v>0</v>
      </c>
      <c r="AQ945" s="407">
        <f t="shared" ref="AQ945" si="2725">AQ944</f>
        <v>0</v>
      </c>
      <c r="AR945" s="407">
        <f t="shared" ref="AR945" si="2726">AR944</f>
        <v>0</v>
      </c>
      <c r="AS945" s="303"/>
    </row>
    <row r="946" spans="1:45" outlineLevel="1">
      <c r="A946" s="521"/>
      <c r="B946" s="424"/>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408"/>
      <c r="AF946" s="421"/>
      <c r="AG946" s="421"/>
      <c r="AH946" s="421"/>
      <c r="AI946" s="421"/>
      <c r="AJ946" s="421"/>
      <c r="AK946" s="421"/>
      <c r="AL946" s="421"/>
      <c r="AM946" s="421"/>
      <c r="AN946" s="421"/>
      <c r="AO946" s="421"/>
      <c r="AP946" s="421"/>
      <c r="AQ946" s="421"/>
      <c r="AR946" s="421"/>
      <c r="AS946" s="303"/>
    </row>
    <row r="947" spans="1:45" ht="30" outlineLevel="1">
      <c r="A947" s="521">
        <v>46</v>
      </c>
      <c r="B947" s="424" t="s">
        <v>138</v>
      </c>
      <c r="C947" s="288" t="s">
        <v>25</v>
      </c>
      <c r="D947" s="292"/>
      <c r="E947" s="292"/>
      <c r="F947" s="292"/>
      <c r="G947" s="292"/>
      <c r="H947" s="292"/>
      <c r="I947" s="292"/>
      <c r="J947" s="292"/>
      <c r="K947" s="292"/>
      <c r="L947" s="292"/>
      <c r="M947" s="292"/>
      <c r="N947" s="292"/>
      <c r="O947" s="292"/>
      <c r="P947" s="292"/>
      <c r="Q947" s="292">
        <v>12</v>
      </c>
      <c r="R947" s="292"/>
      <c r="S947" s="292"/>
      <c r="T947" s="292"/>
      <c r="U947" s="292"/>
      <c r="V947" s="292"/>
      <c r="W947" s="292"/>
      <c r="X947" s="292"/>
      <c r="Y947" s="292"/>
      <c r="Z947" s="292"/>
      <c r="AA947" s="292"/>
      <c r="AB947" s="292"/>
      <c r="AC947" s="292"/>
      <c r="AD947" s="292"/>
      <c r="AE947" s="422"/>
      <c r="AF947" s="411"/>
      <c r="AG947" s="411"/>
      <c r="AH947" s="411"/>
      <c r="AI947" s="411"/>
      <c r="AJ947" s="411"/>
      <c r="AK947" s="411"/>
      <c r="AL947" s="411"/>
      <c r="AM947" s="411"/>
      <c r="AN947" s="411"/>
      <c r="AO947" s="411"/>
      <c r="AP947" s="411"/>
      <c r="AQ947" s="411"/>
      <c r="AR947" s="411"/>
      <c r="AS947" s="293">
        <f>SUM(AE947:AR947)</f>
        <v>0</v>
      </c>
    </row>
    <row r="948" spans="1:45" outlineLevel="1">
      <c r="A948" s="521"/>
      <c r="B948" s="291" t="s">
        <v>341</v>
      </c>
      <c r="C948" s="288" t="s">
        <v>163</v>
      </c>
      <c r="D948" s="292"/>
      <c r="E948" s="292"/>
      <c r="F948" s="292"/>
      <c r="G948" s="292"/>
      <c r="H948" s="292"/>
      <c r="I948" s="292"/>
      <c r="J948" s="292"/>
      <c r="K948" s="292"/>
      <c r="L948" s="292"/>
      <c r="M948" s="292"/>
      <c r="N948" s="292"/>
      <c r="O948" s="292"/>
      <c r="P948" s="292"/>
      <c r="Q948" s="292">
        <f>Q947</f>
        <v>12</v>
      </c>
      <c r="R948" s="292"/>
      <c r="S948" s="292"/>
      <c r="T948" s="292"/>
      <c r="U948" s="292"/>
      <c r="V948" s="292"/>
      <c r="W948" s="292"/>
      <c r="X948" s="292"/>
      <c r="Y948" s="292"/>
      <c r="Z948" s="292"/>
      <c r="AA948" s="292"/>
      <c r="AB948" s="292"/>
      <c r="AC948" s="292"/>
      <c r="AD948" s="292"/>
      <c r="AE948" s="407">
        <f>AE947</f>
        <v>0</v>
      </c>
      <c r="AF948" s="407">
        <f t="shared" ref="AF948" si="2727">AF947</f>
        <v>0</v>
      </c>
      <c r="AG948" s="407">
        <f t="shared" ref="AG948" si="2728">AG947</f>
        <v>0</v>
      </c>
      <c r="AH948" s="407">
        <f t="shared" ref="AH948" si="2729">AH947</f>
        <v>0</v>
      </c>
      <c r="AI948" s="407">
        <f t="shared" ref="AI948" si="2730">AI947</f>
        <v>0</v>
      </c>
      <c r="AJ948" s="407">
        <f t="shared" ref="AJ948" si="2731">AJ947</f>
        <v>0</v>
      </c>
      <c r="AK948" s="407">
        <f t="shared" ref="AK948" si="2732">AK947</f>
        <v>0</v>
      </c>
      <c r="AL948" s="407">
        <f t="shared" ref="AL948" si="2733">AL947</f>
        <v>0</v>
      </c>
      <c r="AM948" s="407">
        <f t="shared" ref="AM948" si="2734">AM947</f>
        <v>0</v>
      </c>
      <c r="AN948" s="407">
        <f t="shared" ref="AN948" si="2735">AN947</f>
        <v>0</v>
      </c>
      <c r="AO948" s="407">
        <f t="shared" ref="AO948" si="2736">AO947</f>
        <v>0</v>
      </c>
      <c r="AP948" s="407">
        <f t="shared" ref="AP948" si="2737">AP947</f>
        <v>0</v>
      </c>
      <c r="AQ948" s="407">
        <f t="shared" ref="AQ948" si="2738">AQ947</f>
        <v>0</v>
      </c>
      <c r="AR948" s="407">
        <f t="shared" ref="AR948" si="2739">AR947</f>
        <v>0</v>
      </c>
      <c r="AS948" s="303"/>
    </row>
    <row r="949" spans="1:45" outlineLevel="1">
      <c r="A949" s="521"/>
      <c r="B949" s="424"/>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408"/>
      <c r="AF949" s="421"/>
      <c r="AG949" s="421"/>
      <c r="AH949" s="421"/>
      <c r="AI949" s="421"/>
      <c r="AJ949" s="421"/>
      <c r="AK949" s="421"/>
      <c r="AL949" s="421"/>
      <c r="AM949" s="421"/>
      <c r="AN949" s="421"/>
      <c r="AO949" s="421"/>
      <c r="AP949" s="421"/>
      <c r="AQ949" s="421"/>
      <c r="AR949" s="421"/>
      <c r="AS949" s="303"/>
    </row>
    <row r="950" spans="1:45" ht="30" outlineLevel="1">
      <c r="A950" s="521">
        <v>47</v>
      </c>
      <c r="B950" s="424" t="s">
        <v>139</v>
      </c>
      <c r="C950" s="288" t="s">
        <v>25</v>
      </c>
      <c r="D950" s="292"/>
      <c r="E950" s="292"/>
      <c r="F950" s="292"/>
      <c r="G950" s="292"/>
      <c r="H950" s="292"/>
      <c r="I950" s="292"/>
      <c r="J950" s="292"/>
      <c r="K950" s="292"/>
      <c r="L950" s="292"/>
      <c r="M950" s="292"/>
      <c r="N950" s="292"/>
      <c r="O950" s="292"/>
      <c r="P950" s="292"/>
      <c r="Q950" s="292">
        <v>12</v>
      </c>
      <c r="R950" s="292"/>
      <c r="S950" s="292"/>
      <c r="T950" s="292"/>
      <c r="U950" s="292"/>
      <c r="V950" s="292"/>
      <c r="W950" s="292"/>
      <c r="X950" s="292"/>
      <c r="Y950" s="292"/>
      <c r="Z950" s="292"/>
      <c r="AA950" s="292"/>
      <c r="AB950" s="292"/>
      <c r="AC950" s="292"/>
      <c r="AD950" s="292"/>
      <c r="AE950" s="422"/>
      <c r="AF950" s="411"/>
      <c r="AG950" s="411"/>
      <c r="AH950" s="411"/>
      <c r="AI950" s="411"/>
      <c r="AJ950" s="411"/>
      <c r="AK950" s="411"/>
      <c r="AL950" s="411"/>
      <c r="AM950" s="411"/>
      <c r="AN950" s="411"/>
      <c r="AO950" s="411"/>
      <c r="AP950" s="411"/>
      <c r="AQ950" s="411"/>
      <c r="AR950" s="411"/>
      <c r="AS950" s="293">
        <f>SUM(AE950:AR950)</f>
        <v>0</v>
      </c>
    </row>
    <row r="951" spans="1:45" outlineLevel="1">
      <c r="A951" s="521"/>
      <c r="B951" s="291" t="s">
        <v>341</v>
      </c>
      <c r="C951" s="288" t="s">
        <v>163</v>
      </c>
      <c r="D951" s="292"/>
      <c r="E951" s="292"/>
      <c r="F951" s="292"/>
      <c r="G951" s="292"/>
      <c r="H951" s="292"/>
      <c r="I951" s="292"/>
      <c r="J951" s="292"/>
      <c r="K951" s="292"/>
      <c r="L951" s="292"/>
      <c r="M951" s="292"/>
      <c r="N951" s="292"/>
      <c r="O951" s="292"/>
      <c r="P951" s="292"/>
      <c r="Q951" s="292">
        <f>Q950</f>
        <v>12</v>
      </c>
      <c r="R951" s="292"/>
      <c r="S951" s="292"/>
      <c r="T951" s="292"/>
      <c r="U951" s="292"/>
      <c r="V951" s="292"/>
      <c r="W951" s="292"/>
      <c r="X951" s="292"/>
      <c r="Y951" s="292"/>
      <c r="Z951" s="292"/>
      <c r="AA951" s="292"/>
      <c r="AB951" s="292"/>
      <c r="AC951" s="292"/>
      <c r="AD951" s="292"/>
      <c r="AE951" s="407">
        <f>AE950</f>
        <v>0</v>
      </c>
      <c r="AF951" s="407">
        <f t="shared" ref="AF951" si="2740">AF950</f>
        <v>0</v>
      </c>
      <c r="AG951" s="407">
        <f t="shared" ref="AG951" si="2741">AG950</f>
        <v>0</v>
      </c>
      <c r="AH951" s="407">
        <f t="shared" ref="AH951" si="2742">AH950</f>
        <v>0</v>
      </c>
      <c r="AI951" s="407">
        <f t="shared" ref="AI951" si="2743">AI950</f>
        <v>0</v>
      </c>
      <c r="AJ951" s="407">
        <f t="shared" ref="AJ951" si="2744">AJ950</f>
        <v>0</v>
      </c>
      <c r="AK951" s="407">
        <f t="shared" ref="AK951" si="2745">AK950</f>
        <v>0</v>
      </c>
      <c r="AL951" s="407">
        <f t="shared" ref="AL951" si="2746">AL950</f>
        <v>0</v>
      </c>
      <c r="AM951" s="407">
        <f t="shared" ref="AM951" si="2747">AM950</f>
        <v>0</v>
      </c>
      <c r="AN951" s="407">
        <f t="shared" ref="AN951" si="2748">AN950</f>
        <v>0</v>
      </c>
      <c r="AO951" s="407">
        <f t="shared" ref="AO951" si="2749">AO950</f>
        <v>0</v>
      </c>
      <c r="AP951" s="407">
        <f t="shared" ref="AP951" si="2750">AP950</f>
        <v>0</v>
      </c>
      <c r="AQ951" s="407">
        <f t="shared" ref="AQ951" si="2751">AQ950</f>
        <v>0</v>
      </c>
      <c r="AR951" s="407">
        <f t="shared" ref="AR951" si="2752">AR950</f>
        <v>0</v>
      </c>
      <c r="AS951" s="303"/>
    </row>
    <row r="952" spans="1:45" outlineLevel="1">
      <c r="A952" s="521"/>
      <c r="B952" s="424"/>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408"/>
      <c r="AF952" s="421"/>
      <c r="AG952" s="421"/>
      <c r="AH952" s="421"/>
      <c r="AI952" s="421"/>
      <c r="AJ952" s="421"/>
      <c r="AK952" s="421"/>
      <c r="AL952" s="421"/>
      <c r="AM952" s="421"/>
      <c r="AN952" s="421"/>
      <c r="AO952" s="421"/>
      <c r="AP952" s="421"/>
      <c r="AQ952" s="421"/>
      <c r="AR952" s="421"/>
      <c r="AS952" s="303"/>
    </row>
    <row r="953" spans="1:45" ht="30" outlineLevel="1">
      <c r="A953" s="521">
        <v>48</v>
      </c>
      <c r="B953" s="424" t="s">
        <v>140</v>
      </c>
      <c r="C953" s="288" t="s">
        <v>25</v>
      </c>
      <c r="D953" s="292"/>
      <c r="E953" s="292"/>
      <c r="F953" s="292"/>
      <c r="G953" s="292"/>
      <c r="H953" s="292"/>
      <c r="I953" s="292"/>
      <c r="J953" s="292"/>
      <c r="K953" s="292"/>
      <c r="L953" s="292"/>
      <c r="M953" s="292"/>
      <c r="N953" s="292"/>
      <c r="O953" s="292"/>
      <c r="P953" s="292"/>
      <c r="Q953" s="292">
        <v>12</v>
      </c>
      <c r="R953" s="292"/>
      <c r="S953" s="292"/>
      <c r="T953" s="292"/>
      <c r="U953" s="292"/>
      <c r="V953" s="292"/>
      <c r="W953" s="292"/>
      <c r="X953" s="292"/>
      <c r="Y953" s="292"/>
      <c r="Z953" s="292"/>
      <c r="AA953" s="292"/>
      <c r="AB953" s="292"/>
      <c r="AC953" s="292"/>
      <c r="AD953" s="292"/>
      <c r="AE953" s="422"/>
      <c r="AF953" s="411"/>
      <c r="AG953" s="411"/>
      <c r="AH953" s="411"/>
      <c r="AI953" s="411"/>
      <c r="AJ953" s="411"/>
      <c r="AK953" s="411"/>
      <c r="AL953" s="411"/>
      <c r="AM953" s="411"/>
      <c r="AN953" s="411"/>
      <c r="AO953" s="411"/>
      <c r="AP953" s="411"/>
      <c r="AQ953" s="411"/>
      <c r="AR953" s="411"/>
      <c r="AS953" s="293">
        <f>SUM(AE953:AR953)</f>
        <v>0</v>
      </c>
    </row>
    <row r="954" spans="1:45" outlineLevel="1">
      <c r="A954" s="521"/>
      <c r="B954" s="291" t="s">
        <v>341</v>
      </c>
      <c r="C954" s="288" t="s">
        <v>163</v>
      </c>
      <c r="D954" s="292"/>
      <c r="E954" s="292"/>
      <c r="F954" s="292"/>
      <c r="G954" s="292"/>
      <c r="H954" s="292"/>
      <c r="I954" s="292"/>
      <c r="J954" s="292"/>
      <c r="K954" s="292"/>
      <c r="L954" s="292"/>
      <c r="M954" s="292"/>
      <c r="N954" s="292"/>
      <c r="O954" s="292"/>
      <c r="P954" s="292"/>
      <c r="Q954" s="292">
        <f>Q953</f>
        <v>12</v>
      </c>
      <c r="R954" s="292"/>
      <c r="S954" s="292"/>
      <c r="T954" s="292"/>
      <c r="U954" s="292"/>
      <c r="V954" s="292"/>
      <c r="W954" s="292"/>
      <c r="X954" s="292"/>
      <c r="Y954" s="292"/>
      <c r="Z954" s="292"/>
      <c r="AA954" s="292"/>
      <c r="AB954" s="292"/>
      <c r="AC954" s="292"/>
      <c r="AD954" s="292"/>
      <c r="AE954" s="407">
        <f>AE953</f>
        <v>0</v>
      </c>
      <c r="AF954" s="407">
        <f t="shared" ref="AF954" si="2753">AF953</f>
        <v>0</v>
      </c>
      <c r="AG954" s="407">
        <f t="shared" ref="AG954" si="2754">AG953</f>
        <v>0</v>
      </c>
      <c r="AH954" s="407">
        <f t="shared" ref="AH954" si="2755">AH953</f>
        <v>0</v>
      </c>
      <c r="AI954" s="407">
        <f t="shared" ref="AI954" si="2756">AI953</f>
        <v>0</v>
      </c>
      <c r="AJ954" s="407">
        <f t="shared" ref="AJ954" si="2757">AJ953</f>
        <v>0</v>
      </c>
      <c r="AK954" s="407">
        <f t="shared" ref="AK954" si="2758">AK953</f>
        <v>0</v>
      </c>
      <c r="AL954" s="407">
        <f t="shared" ref="AL954" si="2759">AL953</f>
        <v>0</v>
      </c>
      <c r="AM954" s="407">
        <f t="shared" ref="AM954" si="2760">AM953</f>
        <v>0</v>
      </c>
      <c r="AN954" s="407">
        <f t="shared" ref="AN954" si="2761">AN953</f>
        <v>0</v>
      </c>
      <c r="AO954" s="407">
        <f t="shared" ref="AO954" si="2762">AO953</f>
        <v>0</v>
      </c>
      <c r="AP954" s="407">
        <f t="shared" ref="AP954" si="2763">AP953</f>
        <v>0</v>
      </c>
      <c r="AQ954" s="407">
        <f t="shared" ref="AQ954" si="2764">AQ953</f>
        <v>0</v>
      </c>
      <c r="AR954" s="407">
        <f t="shared" ref="AR954" si="2765">AR953</f>
        <v>0</v>
      </c>
      <c r="AS954" s="303"/>
    </row>
    <row r="955" spans="1:45" outlineLevel="1">
      <c r="A955" s="521"/>
      <c r="B955" s="424"/>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408"/>
      <c r="AF955" s="421"/>
      <c r="AG955" s="421"/>
      <c r="AH955" s="421"/>
      <c r="AI955" s="421"/>
      <c r="AJ955" s="421"/>
      <c r="AK955" s="421"/>
      <c r="AL955" s="421"/>
      <c r="AM955" s="421"/>
      <c r="AN955" s="421"/>
      <c r="AO955" s="421"/>
      <c r="AP955" s="421"/>
      <c r="AQ955" s="421"/>
      <c r="AR955" s="421"/>
      <c r="AS955" s="303"/>
    </row>
    <row r="956" spans="1:45" ht="30" outlineLevel="1">
      <c r="A956" s="521">
        <v>49</v>
      </c>
      <c r="B956" s="424" t="s">
        <v>141</v>
      </c>
      <c r="C956" s="288" t="s">
        <v>25</v>
      </c>
      <c r="D956" s="292"/>
      <c r="E956" s="292"/>
      <c r="F956" s="292"/>
      <c r="G956" s="292"/>
      <c r="H956" s="292"/>
      <c r="I956" s="292"/>
      <c r="J956" s="292"/>
      <c r="K956" s="292"/>
      <c r="L956" s="292"/>
      <c r="M956" s="292"/>
      <c r="N956" s="292"/>
      <c r="O956" s="292"/>
      <c r="P956" s="292"/>
      <c r="Q956" s="292">
        <v>12</v>
      </c>
      <c r="R956" s="292"/>
      <c r="S956" s="292"/>
      <c r="T956" s="292"/>
      <c r="U956" s="292"/>
      <c r="V956" s="292"/>
      <c r="W956" s="292"/>
      <c r="X956" s="292"/>
      <c r="Y956" s="292"/>
      <c r="Z956" s="292"/>
      <c r="AA956" s="292"/>
      <c r="AB956" s="292"/>
      <c r="AC956" s="292"/>
      <c r="AD956" s="292"/>
      <c r="AE956" s="422"/>
      <c r="AF956" s="411"/>
      <c r="AG956" s="411"/>
      <c r="AH956" s="411"/>
      <c r="AI956" s="411"/>
      <c r="AJ956" s="411"/>
      <c r="AK956" s="411"/>
      <c r="AL956" s="411"/>
      <c r="AM956" s="411"/>
      <c r="AN956" s="411"/>
      <c r="AO956" s="411"/>
      <c r="AP956" s="411"/>
      <c r="AQ956" s="411"/>
      <c r="AR956" s="411"/>
      <c r="AS956" s="293">
        <f>SUM(AE956:AR956)</f>
        <v>0</v>
      </c>
    </row>
    <row r="957" spans="1:45" outlineLevel="1">
      <c r="A957" s="521"/>
      <c r="B957" s="291" t="s">
        <v>341</v>
      </c>
      <c r="C957" s="288" t="s">
        <v>163</v>
      </c>
      <c r="D957" s="292"/>
      <c r="E957" s="292"/>
      <c r="F957" s="292"/>
      <c r="G957" s="292"/>
      <c r="H957" s="292"/>
      <c r="I957" s="292"/>
      <c r="J957" s="292"/>
      <c r="K957" s="292"/>
      <c r="L957" s="292"/>
      <c r="M957" s="292"/>
      <c r="N957" s="292"/>
      <c r="O957" s="292"/>
      <c r="P957" s="292"/>
      <c r="Q957" s="292">
        <f>Q956</f>
        <v>12</v>
      </c>
      <c r="R957" s="292"/>
      <c r="S957" s="292"/>
      <c r="T957" s="292"/>
      <c r="U957" s="292"/>
      <c r="V957" s="292"/>
      <c r="W957" s="292"/>
      <c r="X957" s="292"/>
      <c r="Y957" s="292"/>
      <c r="Z957" s="292"/>
      <c r="AA957" s="292"/>
      <c r="AB957" s="292"/>
      <c r="AC957" s="292"/>
      <c r="AD957" s="292"/>
      <c r="AE957" s="407">
        <f>AE956</f>
        <v>0</v>
      </c>
      <c r="AF957" s="407">
        <f t="shared" ref="AF957" si="2766">AF956</f>
        <v>0</v>
      </c>
      <c r="AG957" s="407">
        <f t="shared" ref="AG957" si="2767">AG956</f>
        <v>0</v>
      </c>
      <c r="AH957" s="407">
        <f t="shared" ref="AH957" si="2768">AH956</f>
        <v>0</v>
      </c>
      <c r="AI957" s="407">
        <f t="shared" ref="AI957" si="2769">AI956</f>
        <v>0</v>
      </c>
      <c r="AJ957" s="407">
        <f t="shared" ref="AJ957" si="2770">AJ956</f>
        <v>0</v>
      </c>
      <c r="AK957" s="407">
        <f t="shared" ref="AK957" si="2771">AK956</f>
        <v>0</v>
      </c>
      <c r="AL957" s="407">
        <f t="shared" ref="AL957" si="2772">AL956</f>
        <v>0</v>
      </c>
      <c r="AM957" s="407">
        <f t="shared" ref="AM957" si="2773">AM956</f>
        <v>0</v>
      </c>
      <c r="AN957" s="407">
        <f t="shared" ref="AN957" si="2774">AN956</f>
        <v>0</v>
      </c>
      <c r="AO957" s="407">
        <f t="shared" ref="AO957" si="2775">AO956</f>
        <v>0</v>
      </c>
      <c r="AP957" s="407">
        <f t="shared" ref="AP957" si="2776">AP956</f>
        <v>0</v>
      </c>
      <c r="AQ957" s="407">
        <f t="shared" ref="AQ957" si="2777">AQ956</f>
        <v>0</v>
      </c>
      <c r="AR957" s="407">
        <f t="shared" ref="AR957" si="2778">AR956</f>
        <v>0</v>
      </c>
      <c r="AS957" s="303"/>
    </row>
    <row r="958" spans="1:45" ht="15.75" outlineLevel="1">
      <c r="A958" s="521"/>
      <c r="B958" s="320"/>
      <c r="C958" s="297"/>
      <c r="D958" s="288"/>
      <c r="E958" s="288"/>
      <c r="F958" s="288"/>
      <c r="G958" s="288"/>
      <c r="H958" s="288"/>
      <c r="I958" s="288"/>
      <c r="J958" s="288"/>
      <c r="K958" s="288"/>
      <c r="L958" s="288"/>
      <c r="M958" s="288"/>
      <c r="N958" s="288"/>
      <c r="O958" s="288"/>
      <c r="P958" s="288"/>
      <c r="Q958" s="297"/>
      <c r="R958" s="288"/>
      <c r="S958" s="288"/>
      <c r="T958" s="288"/>
      <c r="U958" s="288"/>
      <c r="V958" s="288"/>
      <c r="W958" s="288"/>
      <c r="X958" s="288"/>
      <c r="Y958" s="288"/>
      <c r="Z958" s="288"/>
      <c r="AA958" s="288"/>
      <c r="AB958" s="288"/>
      <c r="AC958" s="288"/>
      <c r="AD958" s="288"/>
      <c r="AE958" s="408"/>
      <c r="AF958" s="408"/>
      <c r="AG958" s="408"/>
      <c r="AH958" s="408"/>
      <c r="AI958" s="408"/>
      <c r="AJ958" s="408"/>
      <c r="AK958" s="408"/>
      <c r="AL958" s="408"/>
      <c r="AM958" s="408"/>
      <c r="AN958" s="408"/>
      <c r="AO958" s="408"/>
      <c r="AP958" s="408"/>
      <c r="AQ958" s="408"/>
      <c r="AR958" s="408"/>
      <c r="AS958" s="303"/>
    </row>
    <row r="959" spans="1:45" ht="15.75" outlineLevel="1">
      <c r="A959" s="521"/>
      <c r="B959" s="762" t="s">
        <v>929</v>
      </c>
      <c r="AS959" s="758"/>
    </row>
    <row r="960" spans="1:45" outlineLevel="1">
      <c r="A960" s="521">
        <v>50</v>
      </c>
      <c r="B960" s="291"/>
      <c r="AS960" s="758"/>
    </row>
    <row r="961" spans="1:45" ht="15.75" outlineLevel="1">
      <c r="A961" s="521"/>
      <c r="B961" s="424" t="s">
        <v>928</v>
      </c>
      <c r="C961" s="288" t="s">
        <v>25</v>
      </c>
      <c r="D961" s="292"/>
      <c r="E961" s="292"/>
      <c r="F961" s="292"/>
      <c r="G961" s="292"/>
      <c r="H961" s="292"/>
      <c r="I961" s="292"/>
      <c r="J961" s="292"/>
      <c r="K961" s="292"/>
      <c r="L961" s="292"/>
      <c r="M961" s="292"/>
      <c r="N961" s="292"/>
      <c r="O961" s="292"/>
      <c r="P961" s="292"/>
      <c r="Q961" s="292">
        <v>12</v>
      </c>
      <c r="R961" s="292"/>
      <c r="S961" s="292"/>
      <c r="T961" s="292"/>
      <c r="U961" s="292"/>
      <c r="V961" s="292"/>
      <c r="W961" s="292"/>
      <c r="X961" s="292"/>
      <c r="Y961" s="292"/>
      <c r="Z961" s="292"/>
      <c r="AA961" s="292"/>
      <c r="AB961" s="292"/>
      <c r="AC961" s="292"/>
      <c r="AD961" s="292"/>
      <c r="AE961" s="422"/>
      <c r="AF961" s="411"/>
      <c r="AG961" s="411"/>
      <c r="AH961" s="411"/>
      <c r="AI961" s="411"/>
      <c r="AJ961" s="411"/>
      <c r="AK961" s="411"/>
      <c r="AL961" s="411"/>
      <c r="AM961" s="411"/>
      <c r="AN961" s="411"/>
      <c r="AO961" s="411"/>
      <c r="AP961" s="411"/>
      <c r="AQ961" s="411"/>
      <c r="AR961" s="411"/>
      <c r="AS961" s="293">
        <f>SUM(AE961:AR961)</f>
        <v>0</v>
      </c>
    </row>
    <row r="962" spans="1:45" outlineLevel="1">
      <c r="A962" s="521"/>
      <c r="B962" s="291" t="s">
        <v>341</v>
      </c>
      <c r="C962" s="288" t="s">
        <v>163</v>
      </c>
      <c r="D962" s="292"/>
      <c r="E962" s="292"/>
      <c r="F962" s="292"/>
      <c r="G962" s="292"/>
      <c r="H962" s="292"/>
      <c r="I962" s="292"/>
      <c r="J962" s="292"/>
      <c r="K962" s="292"/>
      <c r="L962" s="292"/>
      <c r="M962" s="292"/>
      <c r="N962" s="292"/>
      <c r="O962" s="292"/>
      <c r="P962" s="292"/>
      <c r="Q962" s="292">
        <f>Q961</f>
        <v>12</v>
      </c>
      <c r="R962" s="292"/>
      <c r="S962" s="292"/>
      <c r="T962" s="292"/>
      <c r="U962" s="292"/>
      <c r="V962" s="292"/>
      <c r="W962" s="292"/>
      <c r="X962" s="292"/>
      <c r="Y962" s="292"/>
      <c r="Z962" s="292"/>
      <c r="AA962" s="292"/>
      <c r="AB962" s="292"/>
      <c r="AC962" s="292"/>
      <c r="AD962" s="292"/>
      <c r="AE962" s="407">
        <f>AE961</f>
        <v>0</v>
      </c>
      <c r="AF962" s="407">
        <f t="shared" ref="AF962:AR962" si="2779">AF961</f>
        <v>0</v>
      </c>
      <c r="AG962" s="407">
        <f t="shared" si="2779"/>
        <v>0</v>
      </c>
      <c r="AH962" s="407">
        <f t="shared" si="2779"/>
        <v>0</v>
      </c>
      <c r="AI962" s="407">
        <f t="shared" si="2779"/>
        <v>0</v>
      </c>
      <c r="AJ962" s="407">
        <f t="shared" si="2779"/>
        <v>0</v>
      </c>
      <c r="AK962" s="407">
        <f t="shared" si="2779"/>
        <v>0</v>
      </c>
      <c r="AL962" s="407">
        <f t="shared" si="2779"/>
        <v>0</v>
      </c>
      <c r="AM962" s="407">
        <f t="shared" si="2779"/>
        <v>0</v>
      </c>
      <c r="AN962" s="407">
        <f t="shared" si="2779"/>
        <v>0</v>
      </c>
      <c r="AO962" s="407">
        <f t="shared" si="2779"/>
        <v>0</v>
      </c>
      <c r="AP962" s="407">
        <f t="shared" si="2779"/>
        <v>0</v>
      </c>
      <c r="AQ962" s="407">
        <f t="shared" si="2779"/>
        <v>0</v>
      </c>
      <c r="AR962" s="407">
        <f t="shared" si="2779"/>
        <v>0</v>
      </c>
      <c r="AS962" s="303"/>
    </row>
    <row r="963" spans="1:45" outlineLevel="1">
      <c r="A963" s="521"/>
      <c r="B963" s="291"/>
      <c r="C963" s="302"/>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98"/>
      <c r="AF963" s="298"/>
      <c r="AG963" s="298"/>
      <c r="AH963" s="298"/>
      <c r="AI963" s="298"/>
      <c r="AJ963" s="298"/>
      <c r="AK963" s="298"/>
      <c r="AL963" s="298"/>
      <c r="AM963" s="298"/>
      <c r="AN963" s="298"/>
      <c r="AO963" s="298"/>
      <c r="AP963" s="298"/>
      <c r="AQ963" s="298"/>
      <c r="AR963" s="298"/>
      <c r="AS963" s="303"/>
    </row>
    <row r="964" spans="1:45" ht="15.75">
      <c r="B964" s="324" t="s">
        <v>327</v>
      </c>
      <c r="C964" s="326"/>
      <c r="D964" s="326">
        <f>SUM(D802:D957)</f>
        <v>51353723.206464842</v>
      </c>
      <c r="E964" s="326"/>
      <c r="F964" s="326"/>
      <c r="G964" s="326"/>
      <c r="H964" s="326"/>
      <c r="I964" s="326"/>
      <c r="J964" s="326"/>
      <c r="K964" s="326"/>
      <c r="L964" s="326"/>
      <c r="M964" s="326"/>
      <c r="N964" s="326"/>
      <c r="O964" s="326"/>
      <c r="P964" s="326"/>
      <c r="Q964" s="326"/>
      <c r="R964" s="326">
        <f>SUM(R802:R957)</f>
        <v>7750.1058589392933</v>
      </c>
      <c r="S964" s="326"/>
      <c r="T964" s="326"/>
      <c r="U964" s="326"/>
      <c r="V964" s="326"/>
      <c r="W964" s="326"/>
      <c r="X964" s="326"/>
      <c r="Y964" s="326"/>
      <c r="Z964" s="326"/>
      <c r="AA964" s="326"/>
      <c r="AB964" s="326"/>
      <c r="AC964" s="326"/>
      <c r="AD964" s="326"/>
      <c r="AE964" s="326">
        <f>IF(AE800="kWh",SUMPRODUCT(D802:D962,AE802:AE962))</f>
        <v>59409.189190109246</v>
      </c>
      <c r="AF964" s="878">
        <f>IF(AF800="kWh",SUMPRODUCT(D802:D962,AF802:AF962))</f>
        <v>5840740.188785688</v>
      </c>
      <c r="AG964" s="326">
        <f>IF(AG800="kw",SUMPRODUCT($Q$802:$Q$962,$R$802:$R$962,AG802:AG962),SUMPRODUCT($D$802:$D$962,AG802:AG962))</f>
        <v>43156.202914616493</v>
      </c>
      <c r="AH964" s="326">
        <f t="shared" ref="AH964:AR964" si="2780">IF(AH800="kw",SUMPRODUCT($Q$802:$Q$962,$R$802:$R$962,AH802:AH962),SUMPRODUCT($D$802:$D$962,AH802:AH962))</f>
        <v>32048.317042849125</v>
      </c>
      <c r="AI964" s="326">
        <f>IF(AI800="kw",SUMPRODUCT($Q$802:$Q$962,$R$802:$R$962,AI802:AI962),SUMPRODUCT($D$802:$D$962,AI802:AI962))</f>
        <v>5328.3022100279541</v>
      </c>
      <c r="AJ964" s="326">
        <f t="shared" si="2780"/>
        <v>0</v>
      </c>
      <c r="AK964" s="326">
        <f t="shared" si="2780"/>
        <v>506357.80558985303</v>
      </c>
      <c r="AL964" s="326">
        <f t="shared" si="2780"/>
        <v>0</v>
      </c>
      <c r="AM964" s="326">
        <f t="shared" si="2780"/>
        <v>0</v>
      </c>
      <c r="AN964" s="326">
        <f t="shared" si="2780"/>
        <v>0</v>
      </c>
      <c r="AO964" s="326">
        <f t="shared" si="2780"/>
        <v>0</v>
      </c>
      <c r="AP964" s="326">
        <f t="shared" si="2780"/>
        <v>0</v>
      </c>
      <c r="AQ964" s="326">
        <f t="shared" si="2780"/>
        <v>0</v>
      </c>
      <c r="AR964" s="326">
        <f t="shared" si="2780"/>
        <v>0</v>
      </c>
      <c r="AS964" s="327"/>
    </row>
    <row r="965" spans="1:45" ht="15.75">
      <c r="B965" s="387" t="s">
        <v>328</v>
      </c>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f>HLOOKUP(AE799,'2. LRAMVA Threshold'!$B$42:$Q$60,11,FALSE)</f>
        <v>0</v>
      </c>
      <c r="AF965" s="388">
        <f>HLOOKUP(AF799,'2. LRAMVA Threshold'!$B$42:$Q$53,11,FALSE)</f>
        <v>0</v>
      </c>
      <c r="AG965" s="388">
        <f>HLOOKUP(AG605,'2. LRAMVA Threshold'!$B$42:$Q$53,11,FALSE)</f>
        <v>0</v>
      </c>
      <c r="AH965" s="388">
        <f>HLOOKUP(AH605,'2. LRAMVA Threshold'!$B$42:$Q$53,11,FALSE)</f>
        <v>0</v>
      </c>
      <c r="AI965" s="388">
        <f>HLOOKUP(AI605,'2. LRAMVA Threshold'!$B$42:$Q$53,11,FALSE)</f>
        <v>0</v>
      </c>
      <c r="AJ965" s="388">
        <f>HLOOKUP(AJ605,'2. LRAMVA Threshold'!$B$42:$Q$53,11,FALSE)</f>
        <v>0</v>
      </c>
      <c r="AK965" s="388">
        <f>HLOOKUP(AK605,'2. LRAMVA Threshold'!$B$42:$Q$53,11,FALSE)</f>
        <v>0</v>
      </c>
      <c r="AL965" s="388">
        <f>HLOOKUP(AL605,'2. LRAMVA Threshold'!$B$42:$Q$53,11,FALSE)</f>
        <v>0</v>
      </c>
      <c r="AM965" s="388">
        <f>HLOOKUP(AM605,'2. LRAMVA Threshold'!$B$42:$Q$53,11,FALSE)</f>
        <v>0</v>
      </c>
      <c r="AN965" s="388">
        <f>HLOOKUP(AN605,'2. LRAMVA Threshold'!$B$42:$Q$53,11,FALSE)</f>
        <v>0</v>
      </c>
      <c r="AO965" s="388">
        <f>HLOOKUP(AO605,'2. LRAMVA Threshold'!$B$42:$Q$53,11,FALSE)</f>
        <v>0</v>
      </c>
      <c r="AP965" s="388">
        <f>HLOOKUP(AP605,'2. LRAMVA Threshold'!$B$42:$Q$53,11,FALSE)</f>
        <v>0</v>
      </c>
      <c r="AQ965" s="388">
        <f>HLOOKUP(AQ605,'2. LRAMVA Threshold'!$B$42:$Q$53,11,FALSE)</f>
        <v>0</v>
      </c>
      <c r="AR965" s="388">
        <f>HLOOKUP(AR605,'2. LRAMVA Threshold'!$B$42:$Q$53,11,FALSE)</f>
        <v>0</v>
      </c>
      <c r="AS965" s="438"/>
    </row>
    <row r="966" spans="1:45">
      <c r="B966" s="390"/>
      <c r="C966" s="428"/>
      <c r="D966" s="429"/>
      <c r="E966" s="429"/>
      <c r="F966" s="429"/>
      <c r="G966" s="429"/>
      <c r="H966" s="429"/>
      <c r="I966" s="429"/>
      <c r="J966" s="429"/>
      <c r="K966" s="429"/>
      <c r="L966" s="429"/>
      <c r="M966" s="429"/>
      <c r="N966" s="392"/>
      <c r="O966" s="392"/>
      <c r="P966" s="392"/>
      <c r="Q966" s="429"/>
      <c r="R966" s="430"/>
      <c r="S966" s="429"/>
      <c r="T966" s="429"/>
      <c r="U966" s="429"/>
      <c r="V966" s="431"/>
      <c r="W966" s="431"/>
      <c r="X966" s="431"/>
      <c r="Y966" s="431"/>
      <c r="Z966" s="429"/>
      <c r="AA966" s="429"/>
      <c r="AB966" s="392"/>
      <c r="AC966" s="392"/>
      <c r="AD966" s="392"/>
      <c r="AE966" s="432"/>
      <c r="AF966" s="432"/>
      <c r="AG966" s="432"/>
      <c r="AH966" s="432"/>
      <c r="AI966" s="432"/>
      <c r="AJ966" s="432"/>
      <c r="AK966" s="432"/>
      <c r="AL966" s="395"/>
      <c r="AM966" s="395"/>
      <c r="AN966" s="395"/>
      <c r="AO966" s="395"/>
      <c r="AP966" s="395"/>
      <c r="AQ966" s="395"/>
      <c r="AR966" s="395"/>
      <c r="AS966" s="396"/>
    </row>
    <row r="967" spans="1:45">
      <c r="B967" s="321" t="s">
        <v>329</v>
      </c>
      <c r="C967" s="335"/>
      <c r="D967" s="335"/>
      <c r="E967" s="372"/>
      <c r="F967" s="372"/>
      <c r="G967" s="372"/>
      <c r="H967" s="372"/>
      <c r="I967" s="372"/>
      <c r="J967" s="372"/>
      <c r="K967" s="372"/>
      <c r="L967" s="372"/>
      <c r="M967" s="372"/>
      <c r="N967" s="372"/>
      <c r="O967" s="372"/>
      <c r="P967" s="372"/>
      <c r="Q967" s="372"/>
      <c r="R967" s="288"/>
      <c r="S967" s="337"/>
      <c r="T967" s="337"/>
      <c r="U967" s="337"/>
      <c r="V967" s="336"/>
      <c r="W967" s="336"/>
      <c r="X967" s="336"/>
      <c r="Y967" s="336"/>
      <c r="Z967" s="337"/>
      <c r="AA967" s="337"/>
      <c r="AB967" s="337"/>
      <c r="AC967" s="337"/>
      <c r="AD967" s="337"/>
      <c r="AE967" s="823">
        <f>HLOOKUP(AE$35,'3.  Distribution Rates'!$C$122:$P$135,11,FALSE)</f>
        <v>0</v>
      </c>
      <c r="AF967" s="823">
        <f>HLOOKUP(AF$35,'3.  Distribution Rates'!$C$122:$P$135,11,FALSE)</f>
        <v>0</v>
      </c>
      <c r="AG967" s="338">
        <f>HLOOKUP(AG$35,'3.  Distribution Rates'!$C$122:$P$135,11,FALSE)</f>
        <v>0</v>
      </c>
      <c r="AH967" s="338">
        <f>HLOOKUP(AH$35,'3.  Distribution Rates'!$C$122:$P$135,11,FALSE)</f>
        <v>0</v>
      </c>
      <c r="AI967" s="338">
        <f>HLOOKUP(AI$35,'3.  Distribution Rates'!$C$122:$P$135,11,FALSE)</f>
        <v>0</v>
      </c>
      <c r="AJ967" s="338">
        <f>HLOOKUP(AJ$35,'3.  Distribution Rates'!$C$122:$P$135,11,FALSE)</f>
        <v>0</v>
      </c>
      <c r="AK967" s="338">
        <f>HLOOKUP(AK$35,'3.  Distribution Rates'!$C$122:$P$135,11,FALSE)</f>
        <v>0</v>
      </c>
      <c r="AL967" s="338">
        <f>HLOOKUP(AL$35,'3.  Distribution Rates'!$C$122:$P$135,11,FALSE)</f>
        <v>0</v>
      </c>
      <c r="AM967" s="338">
        <f>HLOOKUP(AM$35,'3.  Distribution Rates'!$C$122:$P$135,11,FALSE)</f>
        <v>0</v>
      </c>
      <c r="AN967" s="338">
        <f>HLOOKUP(AN$35,'3.  Distribution Rates'!$C$122:$P$135,11,FALSE)</f>
        <v>0</v>
      </c>
      <c r="AO967" s="338">
        <f>HLOOKUP(AO$35,'3.  Distribution Rates'!$C$122:$P$135,11,FALSE)</f>
        <v>0</v>
      </c>
      <c r="AP967" s="338">
        <f>HLOOKUP(AP$35,'3.  Distribution Rates'!$C$122:$P$135,11,FALSE)</f>
        <v>0</v>
      </c>
      <c r="AQ967" s="338">
        <f>HLOOKUP(AQ$35,'3.  Distribution Rates'!$C$122:$P$135,11,FALSE)</f>
        <v>0</v>
      </c>
      <c r="AR967" s="338">
        <f>HLOOKUP(AR$35,'3.  Distribution Rates'!$C$122:$P$135,11,FALSE)</f>
        <v>0</v>
      </c>
      <c r="AS967" s="373"/>
    </row>
    <row r="968" spans="1:45">
      <c r="B968" s="321" t="s">
        <v>330</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LRAM'!AM142*AE967</f>
        <v>0</v>
      </c>
      <c r="AF968" s="374">
        <f>'4.  2011-2014 LRAM'!AN142*AF967</f>
        <v>0</v>
      </c>
      <c r="AG968" s="374">
        <f>'4.  2011-2014 LRAM'!AO142*AG967</f>
        <v>0</v>
      </c>
      <c r="AH968" s="374">
        <f>'4.  2011-2014 LRAM'!AP142*AH967</f>
        <v>0</v>
      </c>
      <c r="AI968" s="374">
        <f>'4.  2011-2014 LRAM'!AQ142*AI967</f>
        <v>0</v>
      </c>
      <c r="AJ968" s="374">
        <f>'4.  2011-2014 LRAM'!AR142*AJ967</f>
        <v>0</v>
      </c>
      <c r="AK968" s="374">
        <f>'4.  2011-2014 LRAM'!AS142*AK967</f>
        <v>0</v>
      </c>
      <c r="AL968" s="374">
        <f>'4.  2011-2014 LRAM'!AT142*AL967</f>
        <v>0</v>
      </c>
      <c r="AM968" s="374">
        <f>'4.  2011-2014 LRAM'!AU142*AM967</f>
        <v>0</v>
      </c>
      <c r="AN968" s="374">
        <f>'4.  2011-2014 LRAM'!AV142*AN967</f>
        <v>0</v>
      </c>
      <c r="AO968" s="374">
        <f>'4.  2011-2014 LRAM'!AW142*AO967</f>
        <v>0</v>
      </c>
      <c r="AP968" s="374">
        <f>'4.  2011-2014 LRAM'!AX142*AP967</f>
        <v>0</v>
      </c>
      <c r="AQ968" s="374">
        <f>'4.  2011-2014 LRAM'!AY142*AQ967</f>
        <v>0</v>
      </c>
      <c r="AR968" s="374">
        <f>'4.  2011-2014 LRAM'!AZ142*AR967</f>
        <v>0</v>
      </c>
      <c r="AS968" s="615">
        <f t="shared" ref="AS968:AS975" si="2781">SUM(AE968:AR968)</f>
        <v>0</v>
      </c>
    </row>
    <row r="969" spans="1:45">
      <c r="B969" s="321" t="s">
        <v>331</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LRAM'!AM281*AE967</f>
        <v>0</v>
      </c>
      <c r="AF969" s="374">
        <f>'4.  2011-2014 LRAM'!AN281*AF967</f>
        <v>0</v>
      </c>
      <c r="AG969" s="374">
        <f>'4.  2011-2014 LRAM'!AO281*AG967</f>
        <v>0</v>
      </c>
      <c r="AH969" s="374">
        <f>'4.  2011-2014 LRAM'!AP281*AH967</f>
        <v>0</v>
      </c>
      <c r="AI969" s="374">
        <f>'4.  2011-2014 LRAM'!AQ281*AI967</f>
        <v>0</v>
      </c>
      <c r="AJ969" s="374">
        <f>'4.  2011-2014 LRAM'!AR281*AJ967</f>
        <v>0</v>
      </c>
      <c r="AK969" s="374">
        <f>'4.  2011-2014 LRAM'!AS281*AK967</f>
        <v>0</v>
      </c>
      <c r="AL969" s="374">
        <f>'4.  2011-2014 LRAM'!AT281*AL967</f>
        <v>0</v>
      </c>
      <c r="AM969" s="374">
        <f>'4.  2011-2014 LRAM'!AU281*AM967</f>
        <v>0</v>
      </c>
      <c r="AN969" s="374">
        <f>'4.  2011-2014 LRAM'!AV281*AN967</f>
        <v>0</v>
      </c>
      <c r="AO969" s="374">
        <f>'4.  2011-2014 LRAM'!AW281*AO967</f>
        <v>0</v>
      </c>
      <c r="AP969" s="374">
        <f>'4.  2011-2014 LRAM'!AX281*AP967</f>
        <v>0</v>
      </c>
      <c r="AQ969" s="374">
        <f>'4.  2011-2014 LRAM'!AY281*AQ967</f>
        <v>0</v>
      </c>
      <c r="AR969" s="374">
        <f>'4.  2011-2014 LRAM'!AZ281*AR967</f>
        <v>0</v>
      </c>
      <c r="AS969" s="615">
        <f t="shared" si="2781"/>
        <v>0</v>
      </c>
    </row>
    <row r="970" spans="1:45">
      <c r="B970" s="321" t="s">
        <v>332</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LRAM'!AM417*AE967</f>
        <v>0</v>
      </c>
      <c r="AF970" s="374">
        <f>'4.  2011-2014 LRAM'!AN417*AF967</f>
        <v>0</v>
      </c>
      <c r="AG970" s="374">
        <f>'4.  2011-2014 LRAM'!AO417*AG967</f>
        <v>0</v>
      </c>
      <c r="AH970" s="374">
        <f>'4.  2011-2014 LRAM'!AP417*AH967</f>
        <v>0</v>
      </c>
      <c r="AI970" s="374">
        <f>'4.  2011-2014 LRAM'!AQ417*AI967</f>
        <v>0</v>
      </c>
      <c r="AJ970" s="374">
        <f>'4.  2011-2014 LRAM'!AR417*AJ967</f>
        <v>0</v>
      </c>
      <c r="AK970" s="374">
        <f>'4.  2011-2014 LRAM'!AS417*AK967</f>
        <v>0</v>
      </c>
      <c r="AL970" s="374">
        <f>'4.  2011-2014 LRAM'!AT417*AL967</f>
        <v>0</v>
      </c>
      <c r="AM970" s="374">
        <f>'4.  2011-2014 LRAM'!AU417*AM967</f>
        <v>0</v>
      </c>
      <c r="AN970" s="374">
        <f>'4.  2011-2014 LRAM'!AV417*AN967</f>
        <v>0</v>
      </c>
      <c r="AO970" s="374">
        <f>'4.  2011-2014 LRAM'!AW417*AO967</f>
        <v>0</v>
      </c>
      <c r="AP970" s="374">
        <f>'4.  2011-2014 LRAM'!AX417*AP967</f>
        <v>0</v>
      </c>
      <c r="AQ970" s="374">
        <f>'4.  2011-2014 LRAM'!AY417*AQ967</f>
        <v>0</v>
      </c>
      <c r="AR970" s="374">
        <f>'4.  2011-2014 LRAM'!AZ417*AR967</f>
        <v>0</v>
      </c>
      <c r="AS970" s="615">
        <f t="shared" si="2781"/>
        <v>0</v>
      </c>
    </row>
    <row r="971" spans="1:45">
      <c r="B971" s="321" t="s">
        <v>333</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'4.  2011-2014 LRAM'!AM554*AE967</f>
        <v>0</v>
      </c>
      <c r="AF971" s="374">
        <f>'4.  2011-2014 LRAM'!AN554*AF967</f>
        <v>0</v>
      </c>
      <c r="AG971" s="374">
        <f>'4.  2011-2014 LRAM'!AO554*AG967</f>
        <v>0</v>
      </c>
      <c r="AH971" s="374">
        <f>'4.  2011-2014 LRAM'!AP554*AH967</f>
        <v>0</v>
      </c>
      <c r="AI971" s="374">
        <f>'4.  2011-2014 LRAM'!AQ554*AI967</f>
        <v>0</v>
      </c>
      <c r="AJ971" s="374">
        <f>'4.  2011-2014 LRAM'!AR554*AJ967</f>
        <v>0</v>
      </c>
      <c r="AK971" s="374">
        <f>'4.  2011-2014 LRAM'!AS554*AK967</f>
        <v>0</v>
      </c>
      <c r="AL971" s="374">
        <f>'4.  2011-2014 LRAM'!AT554*AL967</f>
        <v>0</v>
      </c>
      <c r="AM971" s="374">
        <f>'4.  2011-2014 LRAM'!AU554*AM967</f>
        <v>0</v>
      </c>
      <c r="AN971" s="374">
        <f>'4.  2011-2014 LRAM'!AV554*AN967</f>
        <v>0</v>
      </c>
      <c r="AO971" s="374">
        <f>'4.  2011-2014 LRAM'!AW554*AO967</f>
        <v>0</v>
      </c>
      <c r="AP971" s="374">
        <f>'4.  2011-2014 LRAM'!AX554*AP967</f>
        <v>0</v>
      </c>
      <c r="AQ971" s="374">
        <f>'4.  2011-2014 LRAM'!AY554*AQ967</f>
        <v>0</v>
      </c>
      <c r="AR971" s="374">
        <f>'4.  2011-2014 LRAM'!AZ554*AR967</f>
        <v>0</v>
      </c>
      <c r="AS971" s="615">
        <f t="shared" si="2781"/>
        <v>0</v>
      </c>
    </row>
    <row r="972" spans="1:45">
      <c r="B972" s="321" t="s">
        <v>334</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 t="shared" ref="AE972:AR972" si="2782">AE211*AE967</f>
        <v>0</v>
      </c>
      <c r="AF972" s="374">
        <f t="shared" si="2782"/>
        <v>0</v>
      </c>
      <c r="AG972" s="374">
        <f t="shared" si="2782"/>
        <v>0</v>
      </c>
      <c r="AH972" s="374">
        <f t="shared" si="2782"/>
        <v>0</v>
      </c>
      <c r="AI972" s="374">
        <f t="shared" si="2782"/>
        <v>0</v>
      </c>
      <c r="AJ972" s="374">
        <f t="shared" si="2782"/>
        <v>0</v>
      </c>
      <c r="AK972" s="374">
        <f t="shared" si="2782"/>
        <v>0</v>
      </c>
      <c r="AL972" s="374">
        <f t="shared" si="2782"/>
        <v>0</v>
      </c>
      <c r="AM972" s="374">
        <f t="shared" si="2782"/>
        <v>0</v>
      </c>
      <c r="AN972" s="374">
        <f t="shared" si="2782"/>
        <v>0</v>
      </c>
      <c r="AO972" s="374">
        <f t="shared" si="2782"/>
        <v>0</v>
      </c>
      <c r="AP972" s="374">
        <f t="shared" si="2782"/>
        <v>0</v>
      </c>
      <c r="AQ972" s="374">
        <f t="shared" si="2782"/>
        <v>0</v>
      </c>
      <c r="AR972" s="374">
        <f t="shared" si="2782"/>
        <v>0</v>
      </c>
      <c r="AS972" s="615">
        <f t="shared" si="2781"/>
        <v>0</v>
      </c>
    </row>
    <row r="973" spans="1:45">
      <c r="B973" s="321" t="s">
        <v>335</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 t="shared" ref="AE973:AR973" si="2783">AE401*AE967</f>
        <v>0</v>
      </c>
      <c r="AF973" s="374">
        <f t="shared" si="2783"/>
        <v>0</v>
      </c>
      <c r="AG973" s="374">
        <f t="shared" si="2783"/>
        <v>0</v>
      </c>
      <c r="AH973" s="374">
        <f t="shared" si="2783"/>
        <v>0</v>
      </c>
      <c r="AI973" s="374">
        <f t="shared" si="2783"/>
        <v>0</v>
      </c>
      <c r="AJ973" s="374">
        <f t="shared" si="2783"/>
        <v>0</v>
      </c>
      <c r="AK973" s="374">
        <f t="shared" si="2783"/>
        <v>0</v>
      </c>
      <c r="AL973" s="374">
        <f t="shared" si="2783"/>
        <v>0</v>
      </c>
      <c r="AM973" s="374">
        <f t="shared" si="2783"/>
        <v>0</v>
      </c>
      <c r="AN973" s="374">
        <f t="shared" si="2783"/>
        <v>0</v>
      </c>
      <c r="AO973" s="374">
        <f t="shared" si="2783"/>
        <v>0</v>
      </c>
      <c r="AP973" s="374">
        <f t="shared" si="2783"/>
        <v>0</v>
      </c>
      <c r="AQ973" s="374">
        <f t="shared" si="2783"/>
        <v>0</v>
      </c>
      <c r="AR973" s="374">
        <f t="shared" si="2783"/>
        <v>0</v>
      </c>
      <c r="AS973" s="615">
        <f t="shared" si="2781"/>
        <v>0</v>
      </c>
    </row>
    <row r="974" spans="1:45">
      <c r="B974" s="321" t="s">
        <v>336</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f t="shared" ref="AE974:AR974" si="2784">AE591*AE967</f>
        <v>0</v>
      </c>
      <c r="AF974" s="374">
        <f t="shared" si="2784"/>
        <v>0</v>
      </c>
      <c r="AG974" s="374">
        <f t="shared" si="2784"/>
        <v>0</v>
      </c>
      <c r="AH974" s="374">
        <f t="shared" si="2784"/>
        <v>0</v>
      </c>
      <c r="AI974" s="374">
        <f t="shared" si="2784"/>
        <v>0</v>
      </c>
      <c r="AJ974" s="374">
        <f t="shared" si="2784"/>
        <v>0</v>
      </c>
      <c r="AK974" s="374">
        <f t="shared" si="2784"/>
        <v>0</v>
      </c>
      <c r="AL974" s="374">
        <f t="shared" si="2784"/>
        <v>0</v>
      </c>
      <c r="AM974" s="374">
        <f t="shared" si="2784"/>
        <v>0</v>
      </c>
      <c r="AN974" s="374">
        <f t="shared" si="2784"/>
        <v>0</v>
      </c>
      <c r="AO974" s="374">
        <f t="shared" si="2784"/>
        <v>0</v>
      </c>
      <c r="AP974" s="374">
        <f t="shared" si="2784"/>
        <v>0</v>
      </c>
      <c r="AQ974" s="374">
        <f t="shared" si="2784"/>
        <v>0</v>
      </c>
      <c r="AR974" s="374">
        <f t="shared" si="2784"/>
        <v>0</v>
      </c>
      <c r="AS974" s="615">
        <f t="shared" si="2781"/>
        <v>0</v>
      </c>
    </row>
    <row r="975" spans="1:45">
      <c r="B975" s="321" t="s">
        <v>337</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AE785*AE967</f>
        <v>0</v>
      </c>
      <c r="AF975" s="374">
        <f t="shared" ref="AF975:AR975" si="2785">AF785*AF967</f>
        <v>0</v>
      </c>
      <c r="AG975" s="374">
        <f t="shared" si="2785"/>
        <v>0</v>
      </c>
      <c r="AH975" s="374">
        <f t="shared" si="2785"/>
        <v>0</v>
      </c>
      <c r="AI975" s="374">
        <f t="shared" si="2785"/>
        <v>0</v>
      </c>
      <c r="AJ975" s="374">
        <f t="shared" si="2785"/>
        <v>0</v>
      </c>
      <c r="AK975" s="374">
        <f t="shared" si="2785"/>
        <v>0</v>
      </c>
      <c r="AL975" s="374">
        <f t="shared" si="2785"/>
        <v>0</v>
      </c>
      <c r="AM975" s="374">
        <f t="shared" si="2785"/>
        <v>0</v>
      </c>
      <c r="AN975" s="374">
        <f t="shared" si="2785"/>
        <v>0</v>
      </c>
      <c r="AO975" s="374">
        <f t="shared" si="2785"/>
        <v>0</v>
      </c>
      <c r="AP975" s="374">
        <f t="shared" si="2785"/>
        <v>0</v>
      </c>
      <c r="AQ975" s="374">
        <f t="shared" si="2785"/>
        <v>0</v>
      </c>
      <c r="AR975" s="374">
        <f t="shared" si="2785"/>
        <v>0</v>
      </c>
      <c r="AS975" s="615">
        <f t="shared" si="2781"/>
        <v>0</v>
      </c>
    </row>
    <row r="976" spans="1:45">
      <c r="B976" s="321" t="s">
        <v>338</v>
      </c>
      <c r="C976" s="342"/>
      <c r="D976" s="306"/>
      <c r="E976" s="276"/>
      <c r="F976" s="276"/>
      <c r="G976" s="276"/>
      <c r="H976" s="276"/>
      <c r="I976" s="276"/>
      <c r="J976" s="276"/>
      <c r="K976" s="276"/>
      <c r="L976" s="276"/>
      <c r="M976" s="276"/>
      <c r="N976" s="276"/>
      <c r="O976" s="276"/>
      <c r="P976" s="276"/>
      <c r="Q976" s="276"/>
      <c r="R976" s="288"/>
      <c r="S976" s="276"/>
      <c r="T976" s="276"/>
      <c r="U976" s="276"/>
      <c r="V976" s="306"/>
      <c r="W976" s="306"/>
      <c r="X976" s="306"/>
      <c r="Y976" s="306"/>
      <c r="Z976" s="276"/>
      <c r="AA976" s="276"/>
      <c r="AB976" s="276"/>
      <c r="AC976" s="276"/>
      <c r="AD976" s="276"/>
      <c r="AE976" s="374">
        <f>AE964*AE967</f>
        <v>0</v>
      </c>
      <c r="AF976" s="374">
        <f t="shared" ref="AF976:AR976" si="2786">AF964*AF967</f>
        <v>0</v>
      </c>
      <c r="AG976" s="374">
        <f t="shared" si="2786"/>
        <v>0</v>
      </c>
      <c r="AH976" s="374">
        <f t="shared" si="2786"/>
        <v>0</v>
      </c>
      <c r="AI976" s="374">
        <f t="shared" si="2786"/>
        <v>0</v>
      </c>
      <c r="AJ976" s="374">
        <f t="shared" si="2786"/>
        <v>0</v>
      </c>
      <c r="AK976" s="374">
        <f t="shared" si="2786"/>
        <v>0</v>
      </c>
      <c r="AL976" s="374">
        <f t="shared" si="2786"/>
        <v>0</v>
      </c>
      <c r="AM976" s="374">
        <f t="shared" si="2786"/>
        <v>0</v>
      </c>
      <c r="AN976" s="374">
        <f t="shared" si="2786"/>
        <v>0</v>
      </c>
      <c r="AO976" s="374">
        <f t="shared" si="2786"/>
        <v>0</v>
      </c>
      <c r="AP976" s="374">
        <f t="shared" si="2786"/>
        <v>0</v>
      </c>
      <c r="AQ976" s="374">
        <f t="shared" si="2786"/>
        <v>0</v>
      </c>
      <c r="AR976" s="374">
        <f t="shared" si="2786"/>
        <v>0</v>
      </c>
      <c r="AS976" s="615">
        <f>SUM(AE976:AR976)</f>
        <v>0</v>
      </c>
    </row>
    <row r="977" spans="2:45" ht="15.75">
      <c r="B977" s="346" t="s">
        <v>342</v>
      </c>
      <c r="C977" s="342"/>
      <c r="D977" s="333"/>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3">
        <f>SUM(AE968:AE976)</f>
        <v>0</v>
      </c>
      <c r="AF977" s="343">
        <f t="shared" ref="AF977:AK977" si="2787">SUM(AF968:AF976)</f>
        <v>0</v>
      </c>
      <c r="AG977" s="343">
        <f t="shared" si="2787"/>
        <v>0</v>
      </c>
      <c r="AH977" s="343">
        <f t="shared" si="2787"/>
        <v>0</v>
      </c>
      <c r="AI977" s="343">
        <f t="shared" si="2787"/>
        <v>0</v>
      </c>
      <c r="AJ977" s="343">
        <f t="shared" si="2787"/>
        <v>0</v>
      </c>
      <c r="AK977" s="343">
        <f t="shared" si="2787"/>
        <v>0</v>
      </c>
      <c r="AL977" s="343">
        <f>SUM(AL968:AL976)</f>
        <v>0</v>
      </c>
      <c r="AM977" s="343">
        <f t="shared" ref="AM977:AR977" si="2788">SUM(AM968:AM976)</f>
        <v>0</v>
      </c>
      <c r="AN977" s="343">
        <f t="shared" si="2788"/>
        <v>0</v>
      </c>
      <c r="AO977" s="343">
        <f t="shared" si="2788"/>
        <v>0</v>
      </c>
      <c r="AP977" s="343">
        <f t="shared" si="2788"/>
        <v>0</v>
      </c>
      <c r="AQ977" s="343">
        <f t="shared" si="2788"/>
        <v>0</v>
      </c>
      <c r="AR977" s="343">
        <f t="shared" si="2788"/>
        <v>0</v>
      </c>
      <c r="AS977" s="403">
        <f>SUM(AS968:AS976)</f>
        <v>0</v>
      </c>
    </row>
    <row r="978" spans="2:45" ht="15.75">
      <c r="B978" s="346" t="s">
        <v>343</v>
      </c>
      <c r="C978" s="342"/>
      <c r="D978" s="347"/>
      <c r="E978" s="331"/>
      <c r="F978" s="331"/>
      <c r="G978" s="331"/>
      <c r="H978" s="331"/>
      <c r="I978" s="331"/>
      <c r="J978" s="331"/>
      <c r="K978" s="331"/>
      <c r="L978" s="331"/>
      <c r="M978" s="331"/>
      <c r="N978" s="331"/>
      <c r="O978" s="331"/>
      <c r="P978" s="331"/>
      <c r="Q978" s="331"/>
      <c r="R978" s="297"/>
      <c r="S978" s="331"/>
      <c r="T978" s="331"/>
      <c r="U978" s="331"/>
      <c r="V978" s="333"/>
      <c r="W978" s="333"/>
      <c r="X978" s="333"/>
      <c r="Y978" s="333"/>
      <c r="Z978" s="331"/>
      <c r="AA978" s="331"/>
      <c r="AB978" s="331"/>
      <c r="AC978" s="331"/>
      <c r="AD978" s="331"/>
      <c r="AE978" s="344">
        <f>AE965*AE967</f>
        <v>0</v>
      </c>
      <c r="AF978" s="344">
        <f t="shared" ref="AF978:AK978" si="2789">AF965*AF967</f>
        <v>0</v>
      </c>
      <c r="AG978" s="344">
        <f t="shared" si="2789"/>
        <v>0</v>
      </c>
      <c r="AH978" s="344">
        <f t="shared" si="2789"/>
        <v>0</v>
      </c>
      <c r="AI978" s="344">
        <f t="shared" si="2789"/>
        <v>0</v>
      </c>
      <c r="AJ978" s="344">
        <f t="shared" si="2789"/>
        <v>0</v>
      </c>
      <c r="AK978" s="344">
        <f t="shared" si="2789"/>
        <v>0</v>
      </c>
      <c r="AL978" s="344">
        <f>AL965*AL967</f>
        <v>0</v>
      </c>
      <c r="AM978" s="344">
        <f t="shared" ref="AM978:AR978" si="2790">AM965*AM967</f>
        <v>0</v>
      </c>
      <c r="AN978" s="344">
        <f t="shared" si="2790"/>
        <v>0</v>
      </c>
      <c r="AO978" s="344">
        <f t="shared" si="2790"/>
        <v>0</v>
      </c>
      <c r="AP978" s="344">
        <f t="shared" si="2790"/>
        <v>0</v>
      </c>
      <c r="AQ978" s="344">
        <f t="shared" si="2790"/>
        <v>0</v>
      </c>
      <c r="AR978" s="344">
        <f t="shared" si="2790"/>
        <v>0</v>
      </c>
      <c r="AS978" s="403">
        <f>SUM(AE978:AR978)</f>
        <v>0</v>
      </c>
    </row>
    <row r="979" spans="2:45" ht="15.75">
      <c r="B979" s="346" t="s">
        <v>344</v>
      </c>
      <c r="C979" s="342"/>
      <c r="D979" s="347"/>
      <c r="E979" s="331"/>
      <c r="F979" s="331"/>
      <c r="G979" s="331"/>
      <c r="H979" s="331"/>
      <c r="I979" s="331"/>
      <c r="J979" s="331"/>
      <c r="K979" s="331"/>
      <c r="L979" s="331"/>
      <c r="M979" s="331"/>
      <c r="N979" s="331"/>
      <c r="O979" s="331"/>
      <c r="P979" s="331"/>
      <c r="Q979" s="331"/>
      <c r="R979" s="297"/>
      <c r="S979" s="331"/>
      <c r="T979" s="331"/>
      <c r="U979" s="331"/>
      <c r="V979" s="347"/>
      <c r="W979" s="347"/>
      <c r="X979" s="347"/>
      <c r="Y979" s="347"/>
      <c r="Z979" s="331"/>
      <c r="AA979" s="331"/>
      <c r="AB979" s="331"/>
      <c r="AC979" s="331"/>
      <c r="AD979" s="331"/>
      <c r="AE979" s="348"/>
      <c r="AF979" s="348"/>
      <c r="AG979" s="348"/>
      <c r="AH979" s="348"/>
      <c r="AI979" s="348"/>
      <c r="AJ979" s="348"/>
      <c r="AK979" s="348"/>
      <c r="AL979" s="348"/>
      <c r="AM979" s="348"/>
      <c r="AN979" s="348"/>
      <c r="AO979" s="348"/>
      <c r="AP979" s="348"/>
      <c r="AQ979" s="348"/>
      <c r="AR979" s="348"/>
      <c r="AS979" s="403">
        <f>AS977-AS978</f>
        <v>0</v>
      </c>
    </row>
    <row r="980" spans="2:45">
      <c r="B980" s="321"/>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349"/>
      <c r="AF980" s="349"/>
      <c r="AG980" s="349"/>
      <c r="AH980" s="349"/>
      <c r="AI980" s="349"/>
      <c r="AJ980" s="349"/>
      <c r="AK980" s="349"/>
      <c r="AL980" s="349"/>
      <c r="AM980" s="349"/>
      <c r="AN980" s="349"/>
      <c r="AO980" s="349"/>
      <c r="AP980" s="349"/>
      <c r="AQ980" s="349"/>
      <c r="AR980" s="349"/>
      <c r="AS980" s="334"/>
    </row>
    <row r="981" spans="2:45">
      <c r="B981" s="321" t="s">
        <v>339</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9">
        <f>SUMPRODUCT($E$802:$E$962,AE802:AE962)</f>
        <v>59409.189190109246</v>
      </c>
      <c r="AF981" s="769">
        <f>SUMPRODUCT($E$802:$E$962,AF802:AF962)</f>
        <v>5835246.3422992462</v>
      </c>
      <c r="AG981" s="288">
        <f>IF($AG$800="kw",SUMPRODUCT($Q$802:$Q$962,$S$802:$S$962,AG802:AG962),SUMPRODUCT($E$802:$E$962,AG802:AG962))</f>
        <v>43134.688614593819</v>
      </c>
      <c r="AH981" s="288">
        <f>IF($AG$800="kw",SUMPRODUCT($Q$802:$Q$962,$S$802:$S$962,AH802:AH962),SUMPRODUCT($E$802:$E$962,AH802:AH962))</f>
        <v>31993.969260550766</v>
      </c>
      <c r="AI981" s="288">
        <f t="shared" ref="AI981:AR981" si="2791">IF(AI800="kw",SUMPRODUCT($Q$802:$Q$962,$S$802:$S$962,AI802:AI962),SUMPRODUCT($E$802:$E$962,AI802:AI962))</f>
        <v>5246.7737200344236</v>
      </c>
      <c r="AJ981" s="288">
        <f t="shared" si="2791"/>
        <v>0</v>
      </c>
      <c r="AK981" s="288">
        <f t="shared" si="2791"/>
        <v>506357.80558985303</v>
      </c>
      <c r="AL981" s="288">
        <f t="shared" si="2791"/>
        <v>0</v>
      </c>
      <c r="AM981" s="288">
        <f t="shared" si="2791"/>
        <v>0</v>
      </c>
      <c r="AN981" s="288">
        <f t="shared" si="2791"/>
        <v>0</v>
      </c>
      <c r="AO981" s="288">
        <f t="shared" si="2791"/>
        <v>0</v>
      </c>
      <c r="AP981" s="288">
        <f t="shared" si="2791"/>
        <v>0</v>
      </c>
      <c r="AQ981" s="288">
        <f t="shared" si="2791"/>
        <v>0</v>
      </c>
      <c r="AR981" s="288">
        <f t="shared" si="2791"/>
        <v>0</v>
      </c>
      <c r="AS981" s="334"/>
    </row>
    <row r="982" spans="2:45">
      <c r="B982" s="321" t="s">
        <v>840</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9">
        <f>SUMPRODUCT($F$802:$F$962,AE802:AE962)</f>
        <v>59409.189190109246</v>
      </c>
      <c r="AF982" s="769">
        <f>SUMPRODUCT($F$802:$F$962,AF802:AF962)</f>
        <v>5813018.3833779907</v>
      </c>
      <c r="AG982" s="288">
        <f>IF(AG800="kw",SUMPRODUCT($Q$802:$Q$962,$T$802:$T$962,AG802:AG962),SUMPRODUCT($F$802:$F$962,AG802:AG962))</f>
        <v>43062.443272612996</v>
      </c>
      <c r="AH982" s="288">
        <f t="shared" ref="AH982:AR982" si="2792">IF(AH800="kw",SUMPRODUCT($Q$802:$Q$962,$T$802:$T$962,AH802:AH962),SUMPRODUCT($F$802:$F$962,AH802:AH962))</f>
        <v>31909.288897442282</v>
      </c>
      <c r="AI982" s="288">
        <f t="shared" si="2792"/>
        <v>5119.7531753716994</v>
      </c>
      <c r="AJ982" s="288">
        <f t="shared" si="2792"/>
        <v>0</v>
      </c>
      <c r="AK982" s="288">
        <f t="shared" si="2792"/>
        <v>506357.80558985303</v>
      </c>
      <c r="AL982" s="288">
        <f t="shared" si="2792"/>
        <v>0</v>
      </c>
      <c r="AM982" s="288">
        <f t="shared" si="2792"/>
        <v>0</v>
      </c>
      <c r="AN982" s="288">
        <f t="shared" si="2792"/>
        <v>0</v>
      </c>
      <c r="AO982" s="288">
        <f t="shared" si="2792"/>
        <v>0</v>
      </c>
      <c r="AP982" s="288">
        <f t="shared" si="2792"/>
        <v>0</v>
      </c>
      <c r="AQ982" s="288">
        <f t="shared" si="2792"/>
        <v>0</v>
      </c>
      <c r="AR982" s="288">
        <f t="shared" si="2792"/>
        <v>0</v>
      </c>
      <c r="AS982" s="334"/>
    </row>
    <row r="983" spans="2:45">
      <c r="B983" s="321" t="s">
        <v>865</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9">
        <f>SUMPRODUCT($G$802:$G$962,AE802:AE962)</f>
        <v>59409.189190109246</v>
      </c>
      <c r="AF983" s="769">
        <f>SUMPRODUCT($G$802:$G$962,AF802:AF962)</f>
        <v>5804167.8894127887</v>
      </c>
      <c r="AG983" s="288">
        <f>IF(AG800="kw",SUMPRODUCT($Q$802:$Q$962,$U$802:$U$962,AG802:AG962),SUMPRODUCT($G$802:$G$962,AG802:AG962))</f>
        <v>42954.031540713258</v>
      </c>
      <c r="AH983" s="288">
        <f t="shared" ref="AH983:AR983" si="2793">IF(AH800="kw",SUMPRODUCT($Q$802:$Q$962,$U$802:$U$962,AH802:AH962),SUMPRODUCT($G$802:$G$962,AH802:AH962))</f>
        <v>31805.447284287355</v>
      </c>
      <c r="AI983" s="288">
        <f t="shared" si="2793"/>
        <v>4963.9907556393082</v>
      </c>
      <c r="AJ983" s="288">
        <f t="shared" si="2793"/>
        <v>0</v>
      </c>
      <c r="AK983" s="288">
        <f t="shared" si="2793"/>
        <v>506357.80558985303</v>
      </c>
      <c r="AL983" s="288">
        <f t="shared" si="2793"/>
        <v>0</v>
      </c>
      <c r="AM983" s="288">
        <f t="shared" si="2793"/>
        <v>0</v>
      </c>
      <c r="AN983" s="288">
        <f t="shared" si="2793"/>
        <v>0</v>
      </c>
      <c r="AO983" s="288">
        <f t="shared" si="2793"/>
        <v>0</v>
      </c>
      <c r="AP983" s="288">
        <f t="shared" si="2793"/>
        <v>0</v>
      </c>
      <c r="AQ983" s="288">
        <f t="shared" si="2793"/>
        <v>0</v>
      </c>
      <c r="AR983" s="288">
        <f t="shared" si="2793"/>
        <v>0</v>
      </c>
      <c r="AS983" s="334"/>
    </row>
    <row r="984" spans="2:45">
      <c r="B984" s="321" t="s">
        <v>866</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769">
        <f>SUMPRODUCT($H$802:$H$962,AE802:AE962)</f>
        <v>59409.189190109246</v>
      </c>
      <c r="AF984" s="769">
        <f>SUMPRODUCT($H$802:$H$962,AF802:AF962)</f>
        <v>5784007.538273951</v>
      </c>
      <c r="AG984" s="288">
        <f>IF(AG800="kw",SUMPRODUCT($Q$802:$Q$962,$V$802:$V$962,AG802:AG962),SUMPRODUCT($H$802:$H$962,AG802:AG962))</f>
        <v>42935.228250590386</v>
      </c>
      <c r="AH984" s="288">
        <f t="shared" ref="AH984:AR984" si="2794">IF(AH800="kw",SUMPRODUCT($Q$802:$Q$962,$V$802:$V$962,AH802:AH962),SUMPRODUCT($H$802:$H$962,AH802:AH962))</f>
        <v>31805.447284287355</v>
      </c>
      <c r="AI984" s="288">
        <f t="shared" si="2794"/>
        <v>4963.9907556393082</v>
      </c>
      <c r="AJ984" s="288">
        <f t="shared" si="2794"/>
        <v>0</v>
      </c>
      <c r="AK984" s="288">
        <f t="shared" si="2794"/>
        <v>506357.80558985303</v>
      </c>
      <c r="AL984" s="288">
        <f t="shared" si="2794"/>
        <v>0</v>
      </c>
      <c r="AM984" s="288">
        <f t="shared" si="2794"/>
        <v>0</v>
      </c>
      <c r="AN984" s="288">
        <f t="shared" si="2794"/>
        <v>0</v>
      </c>
      <c r="AO984" s="288">
        <f t="shared" si="2794"/>
        <v>0</v>
      </c>
      <c r="AP984" s="288">
        <f t="shared" si="2794"/>
        <v>0</v>
      </c>
      <c r="AQ984" s="288">
        <f t="shared" si="2794"/>
        <v>0</v>
      </c>
      <c r="AR984" s="288">
        <f t="shared" si="2794"/>
        <v>0</v>
      </c>
      <c r="AS984" s="334"/>
    </row>
    <row r="985" spans="2:45">
      <c r="B985" s="321" t="s">
        <v>867</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769">
        <f>SUMPRODUCT($I$802:$I$962,AE802:AE962)</f>
        <v>59409.189190109246</v>
      </c>
      <c r="AF985" s="769">
        <f>SUMPRODUCT($I$802:$I$962,AF802:AF962)</f>
        <v>5724049.7328589987</v>
      </c>
      <c r="AG985" s="288">
        <f>IF(AG800="kw",SUMPRODUCT($Q$802:$Q$962,$W$802:$W$962,AG802:AG962),SUMPRODUCT($I$802:$I$962,AG802:AG962))</f>
        <v>42811.957222964811</v>
      </c>
      <c r="AH985" s="288">
        <f t="shared" ref="AH985:AR985" si="2795">IF(AH800="kw",SUMPRODUCT($Q$802:$Q$962,$W$802:$W$962,AH802:AH962),SUMPRODUCT($I$802:$I$962,AH802:AH962))</f>
        <v>31737.348383691195</v>
      </c>
      <c r="AI985" s="288">
        <f t="shared" si="2795"/>
        <v>4861.8585099710654</v>
      </c>
      <c r="AJ985" s="288">
        <f t="shared" si="2795"/>
        <v>0</v>
      </c>
      <c r="AK985" s="288">
        <f t="shared" si="2795"/>
        <v>506357.80558985303</v>
      </c>
      <c r="AL985" s="288">
        <f t="shared" si="2795"/>
        <v>0</v>
      </c>
      <c r="AM985" s="288">
        <f t="shared" si="2795"/>
        <v>0</v>
      </c>
      <c r="AN985" s="288">
        <f t="shared" si="2795"/>
        <v>0</v>
      </c>
      <c r="AO985" s="288">
        <f t="shared" si="2795"/>
        <v>0</v>
      </c>
      <c r="AP985" s="288">
        <f t="shared" si="2795"/>
        <v>0</v>
      </c>
      <c r="AQ985" s="288">
        <f t="shared" si="2795"/>
        <v>0</v>
      </c>
      <c r="AR985" s="288">
        <f t="shared" si="2795"/>
        <v>0</v>
      </c>
      <c r="AS985" s="334"/>
    </row>
    <row r="986" spans="2:45">
      <c r="B986" s="321" t="s">
        <v>868</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769">
        <f>SUMPRODUCT($J$802:$J$962,AE802:AE962)</f>
        <v>59409.189190109246</v>
      </c>
      <c r="AF986" s="769">
        <f>SUMPRODUCT($J$802:$J$962,AF802:AF962)</f>
        <v>5692633.2947976515</v>
      </c>
      <c r="AG986" s="288">
        <f>IF(AG800="kw",SUMPRODUCT($Q$802:$Q$962,$X$802:$X$962,AG802:AG962),SUMPRODUCT($J$802:$J$962,AG802:AG962))</f>
        <v>42800.954557331337</v>
      </c>
      <c r="AH986" s="288">
        <f t="shared" ref="AH986:AR986" si="2796">IF(AH800="kw",SUMPRODUCT($Q$802:$Q$962,$X$802:$X$962,AH802:AH962),SUMPRODUCT($J$802:$J$962,AH802:AH962))</f>
        <v>31737.348383691195</v>
      </c>
      <c r="AI986" s="288">
        <f t="shared" si="2796"/>
        <v>4861.8585099710654</v>
      </c>
      <c r="AJ986" s="288">
        <f t="shared" si="2796"/>
        <v>0</v>
      </c>
      <c r="AK986" s="288">
        <f t="shared" si="2796"/>
        <v>506357.80558985303</v>
      </c>
      <c r="AL986" s="288">
        <f t="shared" si="2796"/>
        <v>0</v>
      </c>
      <c r="AM986" s="288">
        <f t="shared" si="2796"/>
        <v>0</v>
      </c>
      <c r="AN986" s="288">
        <f t="shared" si="2796"/>
        <v>0</v>
      </c>
      <c r="AO986" s="288">
        <f t="shared" si="2796"/>
        <v>0</v>
      </c>
      <c r="AP986" s="288">
        <f t="shared" si="2796"/>
        <v>0</v>
      </c>
      <c r="AQ986" s="288">
        <f t="shared" si="2796"/>
        <v>0</v>
      </c>
      <c r="AR986" s="288">
        <f t="shared" si="2796"/>
        <v>0</v>
      </c>
      <c r="AS986" s="334"/>
    </row>
    <row r="987" spans="2:45">
      <c r="B987" s="321" t="s">
        <v>869</v>
      </c>
      <c r="C987" s="347"/>
      <c r="D987" s="347"/>
      <c r="E987" s="331"/>
      <c r="F987" s="331"/>
      <c r="G987" s="331"/>
      <c r="H987" s="331"/>
      <c r="I987" s="331"/>
      <c r="J987" s="331"/>
      <c r="K987" s="331"/>
      <c r="L987" s="331"/>
      <c r="M987" s="331"/>
      <c r="N987" s="331"/>
      <c r="O987" s="331"/>
      <c r="P987" s="331"/>
      <c r="Q987" s="331"/>
      <c r="R987" s="297"/>
      <c r="S987" s="331"/>
      <c r="T987" s="331"/>
      <c r="U987" s="331"/>
      <c r="V987" s="347"/>
      <c r="W987" s="342"/>
      <c r="X987" s="347"/>
      <c r="Y987" s="347"/>
      <c r="Z987" s="331"/>
      <c r="AA987" s="331"/>
      <c r="AB987" s="331"/>
      <c r="AC987" s="331"/>
      <c r="AD987" s="331"/>
      <c r="AE987" s="769">
        <f>SUMPRODUCT($K$802:$K$962,AE802:AE962)</f>
        <v>59409.189190109246</v>
      </c>
      <c r="AF987" s="769">
        <f>SUMPRODUCT($K$802:$K$962,AF802:AF962)</f>
        <v>5658993.2681630924</v>
      </c>
      <c r="AG987" s="288">
        <f>IF(AG800="kw",SUMPRODUCT($Q$802:$Q$962,$Y$802:$Y$962,AG802:AG962),SUMPRODUCT($K$802:$K$962,AG802:AG962))</f>
        <v>42787.838385304989</v>
      </c>
      <c r="AH987" s="288">
        <f t="shared" ref="AH987:AR987" si="2797">IF(AH800="kw",SUMPRODUCT($Q$802:$Q$962,$Y$802:$Y$962,AH802:AH962),SUMPRODUCT($K$802:$K$962,AH802:AH962))</f>
        <v>31737.348383691195</v>
      </c>
      <c r="AI987" s="288">
        <f t="shared" si="2797"/>
        <v>4861.8585099710654</v>
      </c>
      <c r="AJ987" s="288">
        <f t="shared" si="2797"/>
        <v>0</v>
      </c>
      <c r="AK987" s="288">
        <f t="shared" si="2797"/>
        <v>506357.80558985303</v>
      </c>
      <c r="AL987" s="288">
        <f t="shared" si="2797"/>
        <v>0</v>
      </c>
      <c r="AM987" s="288">
        <f t="shared" si="2797"/>
        <v>0</v>
      </c>
      <c r="AN987" s="288">
        <f t="shared" si="2797"/>
        <v>0</v>
      </c>
      <c r="AO987" s="288">
        <f t="shared" si="2797"/>
        <v>0</v>
      </c>
      <c r="AP987" s="288">
        <f t="shared" si="2797"/>
        <v>0</v>
      </c>
      <c r="AQ987" s="288">
        <f t="shared" si="2797"/>
        <v>0</v>
      </c>
      <c r="AR987" s="288">
        <f t="shared" si="2797"/>
        <v>0</v>
      </c>
      <c r="AS987" s="334"/>
    </row>
    <row r="988" spans="2:45">
      <c r="B988" s="436" t="s">
        <v>870</v>
      </c>
      <c r="C988" s="361"/>
      <c r="D988" s="380"/>
      <c r="E988" s="380"/>
      <c r="F988" s="380"/>
      <c r="G988" s="380"/>
      <c r="H988" s="380"/>
      <c r="I988" s="380"/>
      <c r="J988" s="380"/>
      <c r="K988" s="380"/>
      <c r="L988" s="380"/>
      <c r="M988" s="380"/>
      <c r="N988" s="380"/>
      <c r="O988" s="380"/>
      <c r="P988" s="380"/>
      <c r="Q988" s="380"/>
      <c r="R988" s="379"/>
      <c r="S988" s="380"/>
      <c r="T988" s="380"/>
      <c r="U988" s="380"/>
      <c r="V988" s="361"/>
      <c r="W988" s="381"/>
      <c r="X988" s="381"/>
      <c r="Y988" s="380"/>
      <c r="Z988" s="380"/>
      <c r="AA988" s="381"/>
      <c r="AB988" s="381"/>
      <c r="AC988" s="381"/>
      <c r="AD988" s="381"/>
      <c r="AE988" s="770">
        <f>SUMPRODUCT($L$802:$L$962,AE802:AE962)</f>
        <v>57124.441263745342</v>
      </c>
      <c r="AF988" s="770">
        <f>SUMPRODUCT($L$802:$L$962,AF802:AF962)</f>
        <v>5428511.7754800804</v>
      </c>
      <c r="AG988" s="323">
        <f>IF(AG800="kw",SUMPRODUCT($Q$802:$Q$962,$Z$802:$Z$962,AG802:AG962),SUMPRODUCT($L$802:$L$962,AG802:AG962))</f>
        <v>41298.119834619662</v>
      </c>
      <c r="AH988" s="323">
        <f t="shared" ref="AH988:AR988" si="2798">IF(AH800="kw",SUMPRODUCT($Q$802:$Q$962,$Z$802:$Z$962,AH802:AH962),SUMPRODUCT($L$802:$L$962,AH802:AH962))</f>
        <v>30581.581175795622</v>
      </c>
      <c r="AI988" s="323">
        <f t="shared" si="2798"/>
        <v>4677.3169243985785</v>
      </c>
      <c r="AJ988" s="323">
        <f t="shared" si="2798"/>
        <v>0</v>
      </c>
      <c r="AK988" s="323">
        <f t="shared" si="2798"/>
        <v>486884.38805813895</v>
      </c>
      <c r="AL988" s="323">
        <f t="shared" si="2798"/>
        <v>0</v>
      </c>
      <c r="AM988" s="323">
        <f t="shared" si="2798"/>
        <v>0</v>
      </c>
      <c r="AN988" s="323">
        <f t="shared" si="2798"/>
        <v>0</v>
      </c>
      <c r="AO988" s="323">
        <f t="shared" si="2798"/>
        <v>0</v>
      </c>
      <c r="AP988" s="323">
        <f t="shared" si="2798"/>
        <v>0</v>
      </c>
      <c r="AQ988" s="323">
        <f t="shared" si="2798"/>
        <v>0</v>
      </c>
      <c r="AR988" s="323">
        <f t="shared" si="2798"/>
        <v>0</v>
      </c>
      <c r="AS988" s="382"/>
    </row>
    <row r="989" spans="2:45" ht="18.75" customHeight="1">
      <c r="B989" s="364" t="s">
        <v>588</v>
      </c>
      <c r="C989" s="383"/>
      <c r="D989" s="384"/>
      <c r="E989" s="384"/>
      <c r="F989" s="384"/>
      <c r="G989" s="384"/>
      <c r="H989" s="384"/>
      <c r="I989" s="384"/>
      <c r="J989" s="384"/>
      <c r="K989" s="384"/>
      <c r="L989" s="384"/>
      <c r="M989" s="384"/>
      <c r="N989" s="384"/>
      <c r="O989" s="384"/>
      <c r="P989" s="384"/>
      <c r="Q989" s="384"/>
      <c r="R989" s="384"/>
      <c r="S989" s="384"/>
      <c r="T989" s="384"/>
      <c r="U989" s="384"/>
      <c r="V989" s="367"/>
      <c r="W989" s="368"/>
      <c r="X989" s="384"/>
      <c r="Y989" s="384"/>
      <c r="Z989" s="384"/>
      <c r="AA989" s="384"/>
      <c r="AB989" s="384"/>
      <c r="AC989" s="384"/>
      <c r="AD989" s="384"/>
      <c r="AE989" s="405"/>
      <c r="AF989" s="405"/>
      <c r="AG989" s="405"/>
      <c r="AH989" s="405"/>
      <c r="AI989" s="405"/>
      <c r="AJ989" s="405"/>
      <c r="AK989" s="405"/>
      <c r="AL989" s="405"/>
      <c r="AM989" s="405"/>
      <c r="AN989" s="405"/>
      <c r="AO989" s="405"/>
      <c r="AP989" s="405"/>
      <c r="AQ989" s="405"/>
      <c r="AR989" s="405"/>
      <c r="AS989" s="385"/>
    </row>
    <row r="990" spans="2:45" collapsed="1"/>
    <row r="992" spans="2:45" ht="15.75">
      <c r="B992" s="277" t="s">
        <v>340</v>
      </c>
      <c r="C992" s="278"/>
      <c r="D992" s="579" t="s">
        <v>523</v>
      </c>
      <c r="E992" s="250"/>
      <c r="F992" s="579"/>
      <c r="G992" s="250"/>
      <c r="H992" s="250"/>
      <c r="I992" s="250"/>
      <c r="J992" s="250"/>
      <c r="K992" s="250"/>
      <c r="L992" s="250"/>
      <c r="M992" s="250"/>
      <c r="N992" s="250"/>
      <c r="O992" s="250"/>
      <c r="P992" s="250"/>
      <c r="Q992" s="250"/>
      <c r="R992" s="278"/>
      <c r="S992" s="250"/>
      <c r="T992" s="250"/>
      <c r="U992" s="250"/>
      <c r="V992" s="250"/>
      <c r="W992" s="250"/>
      <c r="X992" s="250"/>
      <c r="Y992" s="250"/>
      <c r="Z992" s="250"/>
      <c r="AA992" s="250"/>
      <c r="AB992" s="250"/>
      <c r="AC992" s="250"/>
      <c r="AD992" s="250"/>
      <c r="AE992" s="267"/>
      <c r="AF992" s="264"/>
      <c r="AG992" s="264"/>
      <c r="AH992" s="264"/>
      <c r="AI992" s="264"/>
      <c r="AJ992" s="264"/>
      <c r="AK992" s="264"/>
      <c r="AL992" s="264"/>
      <c r="AM992" s="264"/>
      <c r="AN992" s="264"/>
      <c r="AO992" s="264"/>
      <c r="AP992" s="264"/>
      <c r="AQ992" s="264"/>
      <c r="AR992" s="264"/>
    </row>
    <row r="993" spans="1:45" ht="39.75" customHeight="1">
      <c r="B993" s="935" t="s">
        <v>211</v>
      </c>
      <c r="C993" s="937" t="s">
        <v>33</v>
      </c>
      <c r="D993" s="281" t="s">
        <v>421</v>
      </c>
      <c r="E993" s="946" t="s">
        <v>209</v>
      </c>
      <c r="F993" s="947"/>
      <c r="G993" s="947"/>
      <c r="H993" s="947"/>
      <c r="I993" s="947"/>
      <c r="J993" s="947"/>
      <c r="K993" s="947"/>
      <c r="L993" s="947"/>
      <c r="M993" s="947"/>
      <c r="N993" s="947"/>
      <c r="O993" s="947"/>
      <c r="P993" s="948"/>
      <c r="Q993" s="944" t="s">
        <v>213</v>
      </c>
      <c r="R993" s="281" t="s">
        <v>422</v>
      </c>
      <c r="S993" s="941" t="s">
        <v>212</v>
      </c>
      <c r="T993" s="942"/>
      <c r="U993" s="942"/>
      <c r="V993" s="942"/>
      <c r="W993" s="942"/>
      <c r="X993" s="942"/>
      <c r="Y993" s="942"/>
      <c r="Z993" s="942"/>
      <c r="AA993" s="942"/>
      <c r="AB993" s="942"/>
      <c r="AC993" s="942"/>
      <c r="AD993" s="949"/>
      <c r="AE993" s="941" t="s">
        <v>242</v>
      </c>
      <c r="AF993" s="942"/>
      <c r="AG993" s="942"/>
      <c r="AH993" s="942"/>
      <c r="AI993" s="942"/>
      <c r="AJ993" s="942"/>
      <c r="AK993" s="942"/>
      <c r="AL993" s="942"/>
      <c r="AM993" s="942"/>
      <c r="AN993" s="942"/>
      <c r="AO993" s="942"/>
      <c r="AP993" s="942"/>
      <c r="AQ993" s="942"/>
      <c r="AR993" s="942"/>
      <c r="AS993" s="943"/>
    </row>
    <row r="994" spans="1:45" ht="65.25" customHeight="1">
      <c r="B994" s="936"/>
      <c r="C994" s="938"/>
      <c r="D994" s="282">
        <v>2020</v>
      </c>
      <c r="E994" s="282">
        <v>2021</v>
      </c>
      <c r="F994" s="282">
        <v>2022</v>
      </c>
      <c r="G994" s="282">
        <v>2023</v>
      </c>
      <c r="H994" s="282">
        <v>2024</v>
      </c>
      <c r="I994" s="282">
        <v>2025</v>
      </c>
      <c r="J994" s="282">
        <v>2026</v>
      </c>
      <c r="K994" s="282">
        <v>2027</v>
      </c>
      <c r="L994" s="282">
        <v>2028</v>
      </c>
      <c r="M994" s="282">
        <v>2029</v>
      </c>
      <c r="N994" s="282">
        <v>2030</v>
      </c>
      <c r="O994" s="282">
        <v>2031</v>
      </c>
      <c r="P994" s="282">
        <v>2032</v>
      </c>
      <c r="Q994" s="945"/>
      <c r="R994" s="282">
        <v>2020</v>
      </c>
      <c r="S994" s="282">
        <v>2021</v>
      </c>
      <c r="T994" s="282">
        <v>2022</v>
      </c>
      <c r="U994" s="282">
        <v>2023</v>
      </c>
      <c r="V994" s="282">
        <v>2024</v>
      </c>
      <c r="W994" s="282">
        <v>2025</v>
      </c>
      <c r="X994" s="282">
        <v>2026</v>
      </c>
      <c r="Y994" s="282">
        <v>2027</v>
      </c>
      <c r="Z994" s="282">
        <v>2028</v>
      </c>
      <c r="AA994" s="282">
        <v>2029</v>
      </c>
      <c r="AB994" s="282">
        <v>2030</v>
      </c>
      <c r="AC994" s="282">
        <v>2031</v>
      </c>
      <c r="AD994" s="282">
        <v>2032</v>
      </c>
      <c r="AE994" s="282" t="str">
        <f>'1.  LRAMVA Summary'!$D$53</f>
        <v>Residential</v>
      </c>
      <c r="AF994" s="282" t="str">
        <f>'1.  LRAMVA Summary'!$E$53</f>
        <v>GS&lt;50 kW</v>
      </c>
      <c r="AG994" s="282" t="str">
        <f>'1.  LRAMVA Summary'!$F$53</f>
        <v>GS 50-499 kW</v>
      </c>
      <c r="AH994" s="282" t="str">
        <f>'1.  LRAMVA Summary'!$G$53</f>
        <v>GS 500-4999 kW</v>
      </c>
      <c r="AI994" s="282" t="str">
        <f>'1.  LRAMVA Summary'!$H$53</f>
        <v>Large Use</v>
      </c>
      <c r="AJ994" s="282" t="str">
        <f>'1.  LRAMVA Summary'!$I$53</f>
        <v>Street Lighting</v>
      </c>
      <c r="AK994" s="282" t="str">
        <f>'1.  LRAMVA Summary'!$J$53</f>
        <v>Unmetered Scattered Load</v>
      </c>
      <c r="AL994" s="282" t="str">
        <f>'1.  LRAMVA Summary'!$K$53</f>
        <v/>
      </c>
      <c r="AM994" s="282" t="str">
        <f>'1.  LRAMVA Summary'!$L$53</f>
        <v/>
      </c>
      <c r="AN994" s="282" t="str">
        <f>'1.  LRAMVA Summary'!$M$53</f>
        <v/>
      </c>
      <c r="AO994" s="282" t="str">
        <f>'1.  LRAMVA Summary'!$N$53</f>
        <v/>
      </c>
      <c r="AP994" s="282" t="str">
        <f>'1.  LRAMVA Summary'!$O$53</f>
        <v/>
      </c>
      <c r="AQ994" s="282" t="str">
        <f>'1.  LRAMVA Summary'!$P$53</f>
        <v/>
      </c>
      <c r="AR994" s="282" t="str">
        <f>'1.  LRAMVA Summary'!$Q$53</f>
        <v/>
      </c>
      <c r="AS994" s="284" t="str">
        <f>'1.  LRAMVA Summary'!$R$53</f>
        <v>Total</v>
      </c>
    </row>
    <row r="995" spans="1:45" ht="15" customHeight="1">
      <c r="A995" s="521"/>
      <c r="B995" s="507" t="s">
        <v>501</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t="str">
        <f>'1.  LRAMVA Summary'!$D$54</f>
        <v>kWh</v>
      </c>
      <c r="AF995" s="288" t="str">
        <f>'1.  LRAMVA Summary'!$E$54</f>
        <v>kWh</v>
      </c>
      <c r="AG995" s="288" t="str">
        <f>'1.  LRAMVA Summary'!$F$54</f>
        <v>kW</v>
      </c>
      <c r="AH995" s="288" t="str">
        <f>'1.  LRAMVA Summary'!$G$54</f>
        <v>kW</v>
      </c>
      <c r="AI995" s="288" t="str">
        <f>'1.  LRAMVA Summary'!$H$54</f>
        <v>kW</v>
      </c>
      <c r="AJ995" s="288" t="str">
        <f>'1.  LRAMVA Summary'!$I$54</f>
        <v>kW</v>
      </c>
      <c r="AK995" s="288" t="str">
        <f>'1.  LRAMVA Summary'!$J$54</f>
        <v>kWh</v>
      </c>
      <c r="AL995" s="288">
        <f>'1.  LRAMVA Summary'!$K$54</f>
        <v>0</v>
      </c>
      <c r="AM995" s="288">
        <f>'1.  LRAMVA Summary'!$L$54</f>
        <v>0</v>
      </c>
      <c r="AN995" s="288">
        <f>'1.  LRAMVA Summary'!$M$54</f>
        <v>0</v>
      </c>
      <c r="AO995" s="288">
        <f>'1.  LRAMVA Summary'!$N$54</f>
        <v>0</v>
      </c>
      <c r="AP995" s="288">
        <f>'1.  LRAMVA Summary'!$O$54</f>
        <v>0</v>
      </c>
      <c r="AQ995" s="288">
        <f>'1.  LRAMVA Summary'!$P$54</f>
        <v>0</v>
      </c>
      <c r="AR995" s="288">
        <f>'1.  LRAMVA Summary'!$Q$54</f>
        <v>0</v>
      </c>
      <c r="AS995" s="289"/>
    </row>
    <row r="996" spans="1:45" ht="15" customHeight="1" outlineLevel="1">
      <c r="A996" s="521"/>
      <c r="B996" s="493" t="s">
        <v>494</v>
      </c>
      <c r="C996" s="286"/>
      <c r="D996" s="286"/>
      <c r="E996" s="286"/>
      <c r="F996" s="286"/>
      <c r="G996" s="286"/>
      <c r="H996" s="286"/>
      <c r="I996" s="286"/>
      <c r="J996" s="286"/>
      <c r="K996" s="286"/>
      <c r="L996" s="286"/>
      <c r="M996" s="286"/>
      <c r="N996" s="286"/>
      <c r="O996" s="286"/>
      <c r="P996" s="286"/>
      <c r="Q996" s="287"/>
      <c r="R996" s="286"/>
      <c r="S996" s="286"/>
      <c r="T996" s="286"/>
      <c r="U996" s="286"/>
      <c r="V996" s="286"/>
      <c r="W996" s="286"/>
      <c r="X996" s="286"/>
      <c r="Y996" s="286"/>
      <c r="Z996" s="286"/>
      <c r="AA996" s="286"/>
      <c r="AB996" s="286"/>
      <c r="AC996" s="286"/>
      <c r="AD996" s="286"/>
      <c r="AE996" s="288"/>
      <c r="AF996" s="288"/>
      <c r="AG996" s="288"/>
      <c r="AH996" s="288"/>
      <c r="AI996" s="288"/>
      <c r="AJ996" s="288"/>
      <c r="AK996" s="288"/>
      <c r="AL996" s="288"/>
      <c r="AM996" s="288"/>
      <c r="AN996" s="288"/>
      <c r="AO996" s="288"/>
      <c r="AP996" s="288"/>
      <c r="AQ996" s="288"/>
      <c r="AR996" s="288"/>
      <c r="AS996" s="289"/>
    </row>
    <row r="997" spans="1:45" ht="15" customHeight="1" outlineLevel="1">
      <c r="A997" s="521">
        <v>1</v>
      </c>
      <c r="B997" s="424" t="s">
        <v>95</v>
      </c>
      <c r="C997" s="288" t="s">
        <v>25</v>
      </c>
      <c r="D997" s="292"/>
      <c r="E997" s="292"/>
      <c r="F997" s="292"/>
      <c r="G997" s="292"/>
      <c r="H997" s="292"/>
      <c r="I997" s="292"/>
      <c r="J997" s="292"/>
      <c r="K997" s="292"/>
      <c r="L997" s="292"/>
      <c r="M997" s="292"/>
      <c r="N997" s="292"/>
      <c r="O997" s="292"/>
      <c r="P997" s="292"/>
      <c r="Q997" s="288"/>
      <c r="R997" s="292"/>
      <c r="S997" s="292"/>
      <c r="T997" s="292"/>
      <c r="U997" s="292"/>
      <c r="V997" s="292"/>
      <c r="W997" s="292"/>
      <c r="X997" s="292"/>
      <c r="Y997" s="292"/>
      <c r="Z997" s="292"/>
      <c r="AA997" s="292"/>
      <c r="AB997" s="292"/>
      <c r="AC997" s="292"/>
      <c r="AD997" s="292"/>
      <c r="AE997" s="411"/>
      <c r="AF997" s="411"/>
      <c r="AG997" s="411"/>
      <c r="AH997" s="411"/>
      <c r="AI997" s="411"/>
      <c r="AJ997" s="411"/>
      <c r="AK997" s="411"/>
      <c r="AL997" s="406"/>
      <c r="AM997" s="406"/>
      <c r="AN997" s="406"/>
      <c r="AO997" s="406"/>
      <c r="AP997" s="406"/>
      <c r="AQ997" s="406"/>
      <c r="AR997" s="406"/>
      <c r="AS997" s="293">
        <f>SUM(AE997:AR997)</f>
        <v>0</v>
      </c>
    </row>
    <row r="998" spans="1:45" ht="15" customHeight="1" outlineLevel="1">
      <c r="A998" s="521"/>
      <c r="B998" s="291" t="s">
        <v>345</v>
      </c>
      <c r="C998" s="288" t="s">
        <v>163</v>
      </c>
      <c r="D998" s="292"/>
      <c r="E998" s="292"/>
      <c r="F998" s="292"/>
      <c r="G998" s="292"/>
      <c r="H998" s="292"/>
      <c r="I998" s="292"/>
      <c r="J998" s="292"/>
      <c r="K998" s="292"/>
      <c r="L998" s="292"/>
      <c r="M998" s="292"/>
      <c r="N998" s="292"/>
      <c r="O998" s="292"/>
      <c r="P998" s="292"/>
      <c r="Q998" s="464"/>
      <c r="R998" s="292"/>
      <c r="S998" s="292"/>
      <c r="T998" s="292"/>
      <c r="U998" s="292"/>
      <c r="V998" s="292"/>
      <c r="W998" s="292"/>
      <c r="X998" s="292"/>
      <c r="Y998" s="292"/>
      <c r="Z998" s="292"/>
      <c r="AA998" s="292"/>
      <c r="AB998" s="292"/>
      <c r="AC998" s="292"/>
      <c r="AD998" s="292"/>
      <c r="AE998" s="407">
        <f>AE997</f>
        <v>0</v>
      </c>
      <c r="AF998" s="407">
        <f t="shared" ref="AF998" si="2799">AF997</f>
        <v>0</v>
      </c>
      <c r="AG998" s="407">
        <f t="shared" ref="AG998" si="2800">AG997</f>
        <v>0</v>
      </c>
      <c r="AH998" s="407">
        <f t="shared" ref="AH998" si="2801">AH997</f>
        <v>0</v>
      </c>
      <c r="AI998" s="407">
        <f t="shared" ref="AI998" si="2802">AI997</f>
        <v>0</v>
      </c>
      <c r="AJ998" s="407">
        <f t="shared" ref="AJ998" si="2803">AJ997</f>
        <v>0</v>
      </c>
      <c r="AK998" s="407">
        <f t="shared" ref="AK998" si="2804">AK997</f>
        <v>0</v>
      </c>
      <c r="AL998" s="407">
        <f t="shared" ref="AL998" si="2805">AL997</f>
        <v>0</v>
      </c>
      <c r="AM998" s="407">
        <f t="shared" ref="AM998" si="2806">AM997</f>
        <v>0</v>
      </c>
      <c r="AN998" s="407">
        <f t="shared" ref="AN998" si="2807">AN997</f>
        <v>0</v>
      </c>
      <c r="AO998" s="407">
        <f t="shared" ref="AO998" si="2808">AO997</f>
        <v>0</v>
      </c>
      <c r="AP998" s="407">
        <f t="shared" ref="AP998" si="2809">AP997</f>
        <v>0</v>
      </c>
      <c r="AQ998" s="407">
        <f t="shared" ref="AQ998" si="2810">AQ997</f>
        <v>0</v>
      </c>
      <c r="AR998" s="407">
        <f t="shared" ref="AR998" si="2811">AR997</f>
        <v>0</v>
      </c>
      <c r="AS998" s="294"/>
    </row>
    <row r="999" spans="1:45" ht="15" customHeight="1" outlineLevel="1">
      <c r="A999" s="521"/>
      <c r="B999" s="295"/>
      <c r="C999" s="296"/>
      <c r="D999" s="296"/>
      <c r="E999" s="296"/>
      <c r="F999" s="296"/>
      <c r="G999" s="296"/>
      <c r="H999" s="296"/>
      <c r="I999" s="296"/>
      <c r="J999" s="746"/>
      <c r="K999" s="296"/>
      <c r="L999" s="296"/>
      <c r="M999" s="296"/>
      <c r="N999" s="296"/>
      <c r="O999" s="296"/>
      <c r="P999" s="296"/>
      <c r="Q999" s="297"/>
      <c r="R999" s="296"/>
      <c r="S999" s="296"/>
      <c r="T999" s="296"/>
      <c r="U999" s="296"/>
      <c r="V999" s="296"/>
      <c r="W999" s="296"/>
      <c r="X999" s="296"/>
      <c r="Y999" s="296"/>
      <c r="Z999" s="296"/>
      <c r="AA999" s="296"/>
      <c r="AB999" s="296"/>
      <c r="AC999" s="296"/>
      <c r="AD999" s="296"/>
      <c r="AE999" s="408"/>
      <c r="AF999" s="409"/>
      <c r="AG999" s="409"/>
      <c r="AH999" s="409"/>
      <c r="AI999" s="409"/>
      <c r="AJ999" s="409"/>
      <c r="AK999" s="409"/>
      <c r="AL999" s="409"/>
      <c r="AM999" s="409"/>
      <c r="AN999" s="409"/>
      <c r="AO999" s="409"/>
      <c r="AP999" s="409"/>
      <c r="AQ999" s="409"/>
      <c r="AR999" s="409"/>
      <c r="AS999" s="299"/>
    </row>
    <row r="1000" spans="1:45" ht="15" customHeight="1" outlineLevel="1">
      <c r="A1000" s="521">
        <v>2</v>
      </c>
      <c r="B1000" s="424" t="s">
        <v>96</v>
      </c>
      <c r="C1000" s="288" t="s">
        <v>25</v>
      </c>
      <c r="D1000" s="292"/>
      <c r="E1000" s="292"/>
      <c r="F1000" s="292"/>
      <c r="G1000" s="292"/>
      <c r="H1000" s="292"/>
      <c r="I1000" s="292"/>
      <c r="J1000" s="292"/>
      <c r="K1000" s="292"/>
      <c r="L1000" s="292"/>
      <c r="M1000" s="292"/>
      <c r="N1000" s="292"/>
      <c r="O1000" s="292"/>
      <c r="P1000" s="292"/>
      <c r="Q1000" s="288"/>
      <c r="R1000" s="292"/>
      <c r="S1000" s="292"/>
      <c r="T1000" s="292"/>
      <c r="U1000" s="292"/>
      <c r="V1000" s="292"/>
      <c r="W1000" s="292"/>
      <c r="X1000" s="292"/>
      <c r="Y1000" s="292"/>
      <c r="Z1000" s="292"/>
      <c r="AA1000" s="292"/>
      <c r="AB1000" s="292"/>
      <c r="AC1000" s="292"/>
      <c r="AD1000" s="292"/>
      <c r="AE1000" s="411"/>
      <c r="AF1000" s="411"/>
      <c r="AG1000" s="411"/>
      <c r="AH1000" s="411"/>
      <c r="AI1000" s="411"/>
      <c r="AJ1000" s="411"/>
      <c r="AK1000" s="411"/>
      <c r="AL1000" s="406"/>
      <c r="AM1000" s="406"/>
      <c r="AN1000" s="406"/>
      <c r="AO1000" s="406"/>
      <c r="AP1000" s="406"/>
      <c r="AQ1000" s="406"/>
      <c r="AR1000" s="406"/>
      <c r="AS1000" s="293">
        <f>SUM(AE1000:AR1000)</f>
        <v>0</v>
      </c>
    </row>
    <row r="1001" spans="1:45" ht="15" customHeight="1" outlineLevel="1">
      <c r="A1001" s="521"/>
      <c r="B1001" s="291" t="s">
        <v>345</v>
      </c>
      <c r="C1001" s="288" t="s">
        <v>163</v>
      </c>
      <c r="D1001" s="292"/>
      <c r="E1001" s="292"/>
      <c r="F1001" s="292"/>
      <c r="G1001" s="292"/>
      <c r="H1001" s="292"/>
      <c r="I1001" s="292"/>
      <c r="J1001" s="292"/>
      <c r="K1001" s="292"/>
      <c r="L1001" s="292"/>
      <c r="M1001" s="292"/>
      <c r="N1001" s="292"/>
      <c r="O1001" s="292"/>
      <c r="P1001" s="292"/>
      <c r="Q1001" s="464"/>
      <c r="R1001" s="292"/>
      <c r="S1001" s="292"/>
      <c r="T1001" s="292"/>
      <c r="U1001" s="292"/>
      <c r="V1001" s="292"/>
      <c r="W1001" s="292"/>
      <c r="X1001" s="292"/>
      <c r="Y1001" s="292"/>
      <c r="Z1001" s="292"/>
      <c r="AA1001" s="292"/>
      <c r="AB1001" s="292"/>
      <c r="AC1001" s="292"/>
      <c r="AD1001" s="292"/>
      <c r="AE1001" s="407">
        <f>AE1000</f>
        <v>0</v>
      </c>
      <c r="AF1001" s="407">
        <f t="shared" ref="AF1001" si="2812">AF1000</f>
        <v>0</v>
      </c>
      <c r="AG1001" s="407">
        <f t="shared" ref="AG1001" si="2813">AG1000</f>
        <v>0</v>
      </c>
      <c r="AH1001" s="407">
        <f t="shared" ref="AH1001" si="2814">AH1000</f>
        <v>0</v>
      </c>
      <c r="AI1001" s="407">
        <f t="shared" ref="AI1001" si="2815">AI1000</f>
        <v>0</v>
      </c>
      <c r="AJ1001" s="407">
        <f t="shared" ref="AJ1001" si="2816">AJ1000</f>
        <v>0</v>
      </c>
      <c r="AK1001" s="407">
        <f t="shared" ref="AK1001" si="2817">AK1000</f>
        <v>0</v>
      </c>
      <c r="AL1001" s="407">
        <f t="shared" ref="AL1001" si="2818">AL1000</f>
        <v>0</v>
      </c>
      <c r="AM1001" s="407">
        <f t="shared" ref="AM1001" si="2819">AM1000</f>
        <v>0</v>
      </c>
      <c r="AN1001" s="407">
        <f t="shared" ref="AN1001" si="2820">AN1000</f>
        <v>0</v>
      </c>
      <c r="AO1001" s="407">
        <f t="shared" ref="AO1001" si="2821">AO1000</f>
        <v>0</v>
      </c>
      <c r="AP1001" s="407">
        <f t="shared" ref="AP1001" si="2822">AP1000</f>
        <v>0</v>
      </c>
      <c r="AQ1001" s="407">
        <f t="shared" ref="AQ1001" si="2823">AQ1000</f>
        <v>0</v>
      </c>
      <c r="AR1001" s="407">
        <f t="shared" ref="AR1001" si="2824">AR1000</f>
        <v>0</v>
      </c>
      <c r="AS1001" s="294"/>
    </row>
    <row r="1002" spans="1:45" ht="15" customHeight="1" outlineLevel="1">
      <c r="A1002" s="521"/>
      <c r="B1002" s="295"/>
      <c r="C1002" s="296"/>
      <c r="D1002" s="301"/>
      <c r="E1002" s="301"/>
      <c r="F1002" s="301"/>
      <c r="G1002" s="301"/>
      <c r="H1002" s="301"/>
      <c r="I1002" s="301"/>
      <c r="J1002" s="301"/>
      <c r="K1002" s="301"/>
      <c r="L1002" s="301"/>
      <c r="M1002" s="301"/>
      <c r="N1002" s="301"/>
      <c r="O1002" s="301"/>
      <c r="P1002" s="301"/>
      <c r="Q1002" s="297"/>
      <c r="R1002" s="301"/>
      <c r="S1002" s="301"/>
      <c r="T1002" s="301"/>
      <c r="U1002" s="301"/>
      <c r="V1002" s="301"/>
      <c r="W1002" s="301"/>
      <c r="X1002" s="301"/>
      <c r="Y1002" s="301"/>
      <c r="Z1002" s="301"/>
      <c r="AA1002" s="301"/>
      <c r="AB1002" s="301"/>
      <c r="AC1002" s="301"/>
      <c r="AD1002" s="301"/>
      <c r="AE1002" s="408"/>
      <c r="AF1002" s="409"/>
      <c r="AG1002" s="409"/>
      <c r="AH1002" s="409"/>
      <c r="AI1002" s="409"/>
      <c r="AJ1002" s="409"/>
      <c r="AK1002" s="409"/>
      <c r="AL1002" s="409"/>
      <c r="AM1002" s="409"/>
      <c r="AN1002" s="409"/>
      <c r="AO1002" s="409"/>
      <c r="AP1002" s="409"/>
      <c r="AQ1002" s="409"/>
      <c r="AR1002" s="409"/>
      <c r="AS1002" s="299"/>
    </row>
    <row r="1003" spans="1:45" ht="15" customHeight="1" outlineLevel="1">
      <c r="A1003" s="521">
        <v>3</v>
      </c>
      <c r="B1003" s="424" t="s">
        <v>97</v>
      </c>
      <c r="C1003" s="288" t="s">
        <v>25</v>
      </c>
      <c r="D1003" s="292"/>
      <c r="E1003" s="292"/>
      <c r="F1003" s="292"/>
      <c r="G1003" s="292"/>
      <c r="H1003" s="292"/>
      <c r="I1003" s="292"/>
      <c r="J1003" s="292"/>
      <c r="K1003" s="292"/>
      <c r="L1003" s="292"/>
      <c r="M1003" s="292"/>
      <c r="N1003" s="292"/>
      <c r="O1003" s="292"/>
      <c r="P1003" s="292"/>
      <c r="Q1003" s="288"/>
      <c r="R1003" s="292"/>
      <c r="S1003" s="292"/>
      <c r="T1003" s="292"/>
      <c r="U1003" s="292"/>
      <c r="V1003" s="292"/>
      <c r="W1003" s="292"/>
      <c r="X1003" s="292"/>
      <c r="Y1003" s="292"/>
      <c r="Z1003" s="292"/>
      <c r="AA1003" s="292"/>
      <c r="AB1003" s="292"/>
      <c r="AC1003" s="292"/>
      <c r="AD1003" s="292"/>
      <c r="AE1003" s="411"/>
      <c r="AF1003" s="411"/>
      <c r="AG1003" s="411"/>
      <c r="AH1003" s="411"/>
      <c r="AI1003" s="411"/>
      <c r="AJ1003" s="411"/>
      <c r="AK1003" s="411"/>
      <c r="AL1003" s="406"/>
      <c r="AM1003" s="406"/>
      <c r="AN1003" s="406"/>
      <c r="AO1003" s="406"/>
      <c r="AP1003" s="406"/>
      <c r="AQ1003" s="406"/>
      <c r="AR1003" s="406"/>
      <c r="AS1003" s="293">
        <f>SUM(AE1003:AR1003)</f>
        <v>0</v>
      </c>
    </row>
    <row r="1004" spans="1:45" ht="15" customHeight="1" outlineLevel="1">
      <c r="A1004" s="521"/>
      <c r="B1004" s="291" t="s">
        <v>345</v>
      </c>
      <c r="C1004" s="288" t="s">
        <v>163</v>
      </c>
      <c r="D1004" s="292"/>
      <c r="E1004" s="292"/>
      <c r="F1004" s="292"/>
      <c r="G1004" s="292"/>
      <c r="H1004" s="292"/>
      <c r="I1004" s="292"/>
      <c r="J1004" s="292"/>
      <c r="K1004" s="292"/>
      <c r="L1004" s="292"/>
      <c r="M1004" s="292"/>
      <c r="N1004" s="292"/>
      <c r="O1004" s="292"/>
      <c r="P1004" s="292"/>
      <c r="Q1004" s="464"/>
      <c r="R1004" s="292"/>
      <c r="S1004" s="292"/>
      <c r="T1004" s="292"/>
      <c r="U1004" s="292"/>
      <c r="V1004" s="292"/>
      <c r="W1004" s="292"/>
      <c r="X1004" s="292"/>
      <c r="Y1004" s="292"/>
      <c r="Z1004" s="292"/>
      <c r="AA1004" s="292"/>
      <c r="AB1004" s="292"/>
      <c r="AC1004" s="292"/>
      <c r="AD1004" s="292"/>
      <c r="AE1004" s="407">
        <f>AE1003</f>
        <v>0</v>
      </c>
      <c r="AF1004" s="407">
        <f t="shared" ref="AF1004" si="2825">AF1003</f>
        <v>0</v>
      </c>
      <c r="AG1004" s="407">
        <f t="shared" ref="AG1004" si="2826">AG1003</f>
        <v>0</v>
      </c>
      <c r="AH1004" s="407">
        <f t="shared" ref="AH1004" si="2827">AH1003</f>
        <v>0</v>
      </c>
      <c r="AI1004" s="407">
        <f t="shared" ref="AI1004" si="2828">AI1003</f>
        <v>0</v>
      </c>
      <c r="AJ1004" s="407">
        <f t="shared" ref="AJ1004" si="2829">AJ1003</f>
        <v>0</v>
      </c>
      <c r="AK1004" s="407">
        <f t="shared" ref="AK1004" si="2830">AK1003</f>
        <v>0</v>
      </c>
      <c r="AL1004" s="407">
        <f t="shared" ref="AL1004" si="2831">AL1003</f>
        <v>0</v>
      </c>
      <c r="AM1004" s="407">
        <f t="shared" ref="AM1004" si="2832">AM1003</f>
        <v>0</v>
      </c>
      <c r="AN1004" s="407">
        <f t="shared" ref="AN1004" si="2833">AN1003</f>
        <v>0</v>
      </c>
      <c r="AO1004" s="407">
        <f t="shared" ref="AO1004" si="2834">AO1003</f>
        <v>0</v>
      </c>
      <c r="AP1004" s="407">
        <f t="shared" ref="AP1004" si="2835">AP1003</f>
        <v>0</v>
      </c>
      <c r="AQ1004" s="407">
        <f t="shared" ref="AQ1004" si="2836">AQ1003</f>
        <v>0</v>
      </c>
      <c r="AR1004" s="407">
        <f t="shared" ref="AR1004" si="2837">AR1003</f>
        <v>0</v>
      </c>
      <c r="AS1004" s="294"/>
    </row>
    <row r="1005" spans="1:45" ht="15" customHeight="1" outlineLevel="1">
      <c r="A1005" s="521"/>
      <c r="B1005" s="291"/>
      <c r="C1005" s="302"/>
      <c r="D1005" s="288"/>
      <c r="E1005" s="288"/>
      <c r="F1005" s="288"/>
      <c r="G1005" s="288"/>
      <c r="H1005" s="288"/>
      <c r="I1005" s="288"/>
      <c r="J1005" s="288"/>
      <c r="K1005" s="288"/>
      <c r="L1005" s="288"/>
      <c r="M1005" s="288"/>
      <c r="N1005" s="288"/>
      <c r="O1005" s="288"/>
      <c r="P1005" s="288"/>
      <c r="Q1005" s="288"/>
      <c r="R1005" s="288"/>
      <c r="S1005" s="288"/>
      <c r="T1005" s="288"/>
      <c r="U1005" s="288"/>
      <c r="V1005" s="288"/>
      <c r="W1005" s="288"/>
      <c r="X1005" s="288"/>
      <c r="Y1005" s="288"/>
      <c r="Z1005" s="288"/>
      <c r="AA1005" s="288"/>
      <c r="AB1005" s="288"/>
      <c r="AC1005" s="288"/>
      <c r="AD1005" s="288"/>
      <c r="AE1005" s="408"/>
      <c r="AF1005" s="408"/>
      <c r="AG1005" s="408"/>
      <c r="AH1005" s="408"/>
      <c r="AI1005" s="408"/>
      <c r="AJ1005" s="408"/>
      <c r="AK1005" s="408"/>
      <c r="AL1005" s="408"/>
      <c r="AM1005" s="408"/>
      <c r="AN1005" s="408"/>
      <c r="AO1005" s="408"/>
      <c r="AP1005" s="408"/>
      <c r="AQ1005" s="408"/>
      <c r="AR1005" s="408"/>
      <c r="AS1005" s="303"/>
    </row>
    <row r="1006" spans="1:45" ht="15" customHeight="1" outlineLevel="1">
      <c r="A1006" s="521">
        <v>4</v>
      </c>
      <c r="B1006" s="509" t="s">
        <v>663</v>
      </c>
      <c r="C1006" s="288" t="s">
        <v>25</v>
      </c>
      <c r="D1006" s="292"/>
      <c r="E1006" s="292"/>
      <c r="F1006" s="292"/>
      <c r="G1006" s="292"/>
      <c r="H1006" s="292"/>
      <c r="I1006" s="292"/>
      <c r="J1006" s="292"/>
      <c r="K1006" s="292"/>
      <c r="L1006" s="292"/>
      <c r="M1006" s="292"/>
      <c r="N1006" s="292"/>
      <c r="O1006" s="292"/>
      <c r="P1006" s="292"/>
      <c r="Q1006" s="288"/>
      <c r="R1006" s="292"/>
      <c r="S1006" s="292"/>
      <c r="T1006" s="292"/>
      <c r="U1006" s="292"/>
      <c r="V1006" s="292"/>
      <c r="W1006" s="292"/>
      <c r="X1006" s="292"/>
      <c r="Y1006" s="292"/>
      <c r="Z1006" s="292"/>
      <c r="AA1006" s="292"/>
      <c r="AB1006" s="292"/>
      <c r="AC1006" s="292"/>
      <c r="AD1006" s="292"/>
      <c r="AE1006" s="411"/>
      <c r="AF1006" s="411"/>
      <c r="AG1006" s="411"/>
      <c r="AH1006" s="411"/>
      <c r="AI1006" s="411"/>
      <c r="AJ1006" s="411"/>
      <c r="AK1006" s="411"/>
      <c r="AL1006" s="406"/>
      <c r="AM1006" s="406"/>
      <c r="AN1006" s="406"/>
      <c r="AO1006" s="406"/>
      <c r="AP1006" s="406"/>
      <c r="AQ1006" s="406"/>
      <c r="AR1006" s="406"/>
      <c r="AS1006" s="293">
        <f>SUM(AE1006:AR1006)</f>
        <v>0</v>
      </c>
    </row>
    <row r="1007" spans="1:45" ht="15" customHeight="1" outlineLevel="1">
      <c r="A1007" s="521"/>
      <c r="B1007" s="291" t="s">
        <v>345</v>
      </c>
      <c r="C1007" s="288" t="s">
        <v>163</v>
      </c>
      <c r="D1007" s="292"/>
      <c r="E1007" s="292"/>
      <c r="F1007" s="292"/>
      <c r="G1007" s="292"/>
      <c r="H1007" s="292"/>
      <c r="I1007" s="292"/>
      <c r="J1007" s="292"/>
      <c r="K1007" s="292"/>
      <c r="L1007" s="292"/>
      <c r="M1007" s="292"/>
      <c r="N1007" s="292"/>
      <c r="O1007" s="292"/>
      <c r="P1007" s="292"/>
      <c r="Q1007" s="464"/>
      <c r="R1007" s="292"/>
      <c r="S1007" s="292"/>
      <c r="T1007" s="292"/>
      <c r="U1007" s="292"/>
      <c r="V1007" s="292"/>
      <c r="W1007" s="292"/>
      <c r="X1007" s="292"/>
      <c r="Y1007" s="292"/>
      <c r="Z1007" s="292"/>
      <c r="AA1007" s="292"/>
      <c r="AB1007" s="292"/>
      <c r="AC1007" s="292"/>
      <c r="AD1007" s="292"/>
      <c r="AE1007" s="407">
        <f>AE1006</f>
        <v>0</v>
      </c>
      <c r="AF1007" s="407">
        <f t="shared" ref="AF1007" si="2838">AF1006</f>
        <v>0</v>
      </c>
      <c r="AG1007" s="407">
        <f t="shared" ref="AG1007" si="2839">AG1006</f>
        <v>0</v>
      </c>
      <c r="AH1007" s="407">
        <f t="shared" ref="AH1007" si="2840">AH1006</f>
        <v>0</v>
      </c>
      <c r="AI1007" s="407">
        <f t="shared" ref="AI1007" si="2841">AI1006</f>
        <v>0</v>
      </c>
      <c r="AJ1007" s="407">
        <f t="shared" ref="AJ1007" si="2842">AJ1006</f>
        <v>0</v>
      </c>
      <c r="AK1007" s="407">
        <f t="shared" ref="AK1007" si="2843">AK1006</f>
        <v>0</v>
      </c>
      <c r="AL1007" s="407">
        <f t="shared" ref="AL1007" si="2844">AL1006</f>
        <v>0</v>
      </c>
      <c r="AM1007" s="407">
        <f t="shared" ref="AM1007" si="2845">AM1006</f>
        <v>0</v>
      </c>
      <c r="AN1007" s="407">
        <f t="shared" ref="AN1007" si="2846">AN1006</f>
        <v>0</v>
      </c>
      <c r="AO1007" s="407">
        <f t="shared" ref="AO1007" si="2847">AO1006</f>
        <v>0</v>
      </c>
      <c r="AP1007" s="407">
        <f t="shared" ref="AP1007" si="2848">AP1006</f>
        <v>0</v>
      </c>
      <c r="AQ1007" s="407">
        <f t="shared" ref="AQ1007" si="2849">AQ1006</f>
        <v>0</v>
      </c>
      <c r="AR1007" s="407">
        <f t="shared" ref="AR1007" si="2850">AR1006</f>
        <v>0</v>
      </c>
      <c r="AS1007" s="294"/>
    </row>
    <row r="1008" spans="1:45" ht="15" customHeight="1" outlineLevel="1">
      <c r="A1008" s="521"/>
      <c r="B1008" s="291"/>
      <c r="C1008" s="302"/>
      <c r="D1008" s="301"/>
      <c r="E1008" s="301"/>
      <c r="F1008" s="301"/>
      <c r="G1008" s="301"/>
      <c r="H1008" s="301"/>
      <c r="I1008" s="301"/>
      <c r="J1008" s="301"/>
      <c r="K1008" s="301"/>
      <c r="L1008" s="301"/>
      <c r="M1008" s="301"/>
      <c r="N1008" s="301"/>
      <c r="O1008" s="301"/>
      <c r="P1008" s="301"/>
      <c r="Q1008" s="288"/>
      <c r="R1008" s="301"/>
      <c r="S1008" s="301"/>
      <c r="T1008" s="301"/>
      <c r="U1008" s="301"/>
      <c r="V1008" s="301"/>
      <c r="W1008" s="301"/>
      <c r="X1008" s="301"/>
      <c r="Y1008" s="301"/>
      <c r="Z1008" s="301"/>
      <c r="AA1008" s="301"/>
      <c r="AB1008" s="301"/>
      <c r="AC1008" s="301"/>
      <c r="AD1008" s="301"/>
      <c r="AE1008" s="408"/>
      <c r="AF1008" s="408"/>
      <c r="AG1008" s="408"/>
      <c r="AH1008" s="408"/>
      <c r="AI1008" s="408"/>
      <c r="AJ1008" s="408"/>
      <c r="AK1008" s="408"/>
      <c r="AL1008" s="408"/>
      <c r="AM1008" s="408"/>
      <c r="AN1008" s="408"/>
      <c r="AO1008" s="408"/>
      <c r="AP1008" s="408"/>
      <c r="AQ1008" s="408"/>
      <c r="AR1008" s="408"/>
      <c r="AS1008" s="303"/>
    </row>
    <row r="1009" spans="1:45" ht="15" customHeight="1" outlineLevel="1">
      <c r="A1009" s="521">
        <v>5</v>
      </c>
      <c r="B1009" s="424" t="s">
        <v>98</v>
      </c>
      <c r="C1009" s="288" t="s">
        <v>25</v>
      </c>
      <c r="D1009" s="292"/>
      <c r="E1009" s="292"/>
      <c r="F1009" s="292"/>
      <c r="G1009" s="292"/>
      <c r="H1009" s="292"/>
      <c r="I1009" s="292"/>
      <c r="J1009" s="292"/>
      <c r="K1009" s="292"/>
      <c r="L1009" s="292"/>
      <c r="M1009" s="292"/>
      <c r="N1009" s="292"/>
      <c r="O1009" s="292"/>
      <c r="P1009" s="292"/>
      <c r="Q1009" s="288"/>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06"/>
      <c r="AM1009" s="406"/>
      <c r="AN1009" s="406"/>
      <c r="AO1009" s="406"/>
      <c r="AP1009" s="406"/>
      <c r="AQ1009" s="406"/>
      <c r="AR1009" s="406"/>
      <c r="AS1009" s="293">
        <f>SUM(AE1009:AR1009)</f>
        <v>0</v>
      </c>
    </row>
    <row r="1010" spans="1:45" ht="15"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464"/>
      <c r="R1010" s="292"/>
      <c r="S1010" s="292"/>
      <c r="T1010" s="292"/>
      <c r="U1010" s="292"/>
      <c r="V1010" s="292"/>
      <c r="W1010" s="292"/>
      <c r="X1010" s="292"/>
      <c r="Y1010" s="292"/>
      <c r="Z1010" s="292"/>
      <c r="AA1010" s="292"/>
      <c r="AB1010" s="292"/>
      <c r="AC1010" s="292"/>
      <c r="AD1010" s="292"/>
      <c r="AE1010" s="407">
        <f>AE1009</f>
        <v>0</v>
      </c>
      <c r="AF1010" s="407">
        <f t="shared" ref="AF1010" si="2851">AF1009</f>
        <v>0</v>
      </c>
      <c r="AG1010" s="407">
        <f t="shared" ref="AG1010" si="2852">AG1009</f>
        <v>0</v>
      </c>
      <c r="AH1010" s="407">
        <f t="shared" ref="AH1010" si="2853">AH1009</f>
        <v>0</v>
      </c>
      <c r="AI1010" s="407">
        <f t="shared" ref="AI1010" si="2854">AI1009</f>
        <v>0</v>
      </c>
      <c r="AJ1010" s="407">
        <f t="shared" ref="AJ1010" si="2855">AJ1009</f>
        <v>0</v>
      </c>
      <c r="AK1010" s="407">
        <f t="shared" ref="AK1010" si="2856">AK1009</f>
        <v>0</v>
      </c>
      <c r="AL1010" s="407">
        <f t="shared" ref="AL1010" si="2857">AL1009</f>
        <v>0</v>
      </c>
      <c r="AM1010" s="407">
        <f t="shared" ref="AM1010" si="2858">AM1009</f>
        <v>0</v>
      </c>
      <c r="AN1010" s="407">
        <f t="shared" ref="AN1010" si="2859">AN1009</f>
        <v>0</v>
      </c>
      <c r="AO1010" s="407">
        <f t="shared" ref="AO1010" si="2860">AO1009</f>
        <v>0</v>
      </c>
      <c r="AP1010" s="407">
        <f t="shared" ref="AP1010" si="2861">AP1009</f>
        <v>0</v>
      </c>
      <c r="AQ1010" s="407">
        <f t="shared" ref="AQ1010" si="2862">AQ1009</f>
        <v>0</v>
      </c>
      <c r="AR1010" s="407">
        <f t="shared" ref="AR1010" si="2863">AR1009</f>
        <v>0</v>
      </c>
      <c r="AS1010" s="294"/>
    </row>
    <row r="1011" spans="1:45" ht="15" customHeight="1" outlineLevel="1">
      <c r="A1011" s="521"/>
      <c r="B1011" s="291"/>
      <c r="C1011" s="288"/>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8"/>
      <c r="AF1011" s="419"/>
      <c r="AG1011" s="419"/>
      <c r="AH1011" s="419"/>
      <c r="AI1011" s="419"/>
      <c r="AJ1011" s="419"/>
      <c r="AK1011" s="419"/>
      <c r="AL1011" s="419"/>
      <c r="AM1011" s="419"/>
      <c r="AN1011" s="419"/>
      <c r="AO1011" s="419"/>
      <c r="AP1011" s="419"/>
      <c r="AQ1011" s="419"/>
      <c r="AR1011" s="419"/>
      <c r="AS1011" s="294"/>
    </row>
    <row r="1012" spans="1:45" ht="15.75" outlineLevel="1">
      <c r="A1012" s="521"/>
      <c r="B1012" s="316" t="s">
        <v>495</v>
      </c>
      <c r="C1012" s="286"/>
      <c r="D1012" s="286"/>
      <c r="E1012" s="286"/>
      <c r="F1012" s="286"/>
      <c r="G1012" s="286"/>
      <c r="H1012" s="286"/>
      <c r="I1012" s="286"/>
      <c r="J1012" s="286"/>
      <c r="K1012" s="286"/>
      <c r="L1012" s="286"/>
      <c r="M1012" s="286"/>
      <c r="N1012" s="286"/>
      <c r="O1012" s="286"/>
      <c r="P1012" s="286"/>
      <c r="Q1012" s="287"/>
      <c r="R1012" s="286"/>
      <c r="S1012" s="286"/>
      <c r="T1012" s="286"/>
      <c r="U1012" s="286"/>
      <c r="V1012" s="286"/>
      <c r="W1012" s="286"/>
      <c r="X1012" s="286"/>
      <c r="Y1012" s="286"/>
      <c r="Z1012" s="286"/>
      <c r="AA1012" s="286"/>
      <c r="AB1012" s="286"/>
      <c r="AC1012" s="286"/>
      <c r="AD1012" s="286"/>
      <c r="AE1012" s="410"/>
      <c r="AF1012" s="410"/>
      <c r="AG1012" s="410"/>
      <c r="AH1012" s="410"/>
      <c r="AI1012" s="410"/>
      <c r="AJ1012" s="410"/>
      <c r="AK1012" s="410"/>
      <c r="AL1012" s="410"/>
      <c r="AM1012" s="410"/>
      <c r="AN1012" s="410"/>
      <c r="AO1012" s="410"/>
      <c r="AP1012" s="410"/>
      <c r="AQ1012" s="410"/>
      <c r="AR1012" s="410"/>
      <c r="AS1012" s="289"/>
    </row>
    <row r="1013" spans="1:45" ht="15" customHeight="1" outlineLevel="1">
      <c r="A1013" s="521">
        <v>6</v>
      </c>
      <c r="B1013" s="424" t="s">
        <v>99</v>
      </c>
      <c r="C1013" s="288" t="s">
        <v>25</v>
      </c>
      <c r="D1013" s="292"/>
      <c r="E1013" s="292"/>
      <c r="F1013" s="292"/>
      <c r="G1013" s="292"/>
      <c r="H1013" s="292"/>
      <c r="I1013" s="292"/>
      <c r="J1013" s="292"/>
      <c r="K1013" s="292"/>
      <c r="L1013" s="292"/>
      <c r="M1013" s="292"/>
      <c r="N1013" s="292"/>
      <c r="O1013" s="292"/>
      <c r="P1013" s="292"/>
      <c r="Q1013" s="292">
        <v>12</v>
      </c>
      <c r="R1013" s="292"/>
      <c r="S1013" s="292"/>
      <c r="T1013" s="292"/>
      <c r="U1013" s="292"/>
      <c r="V1013" s="292"/>
      <c r="W1013" s="292"/>
      <c r="X1013" s="292"/>
      <c r="Y1013" s="292"/>
      <c r="Z1013" s="292"/>
      <c r="AA1013" s="292"/>
      <c r="AB1013" s="292"/>
      <c r="AC1013" s="292"/>
      <c r="AD1013" s="292"/>
      <c r="AE1013" s="411"/>
      <c r="AF1013" s="411"/>
      <c r="AG1013" s="411"/>
      <c r="AH1013" s="411"/>
      <c r="AI1013" s="411"/>
      <c r="AJ1013" s="411"/>
      <c r="AK1013" s="411"/>
      <c r="AL1013" s="411"/>
      <c r="AM1013" s="411"/>
      <c r="AN1013" s="411"/>
      <c r="AO1013" s="411"/>
      <c r="AP1013" s="411"/>
      <c r="AQ1013" s="411"/>
      <c r="AR1013" s="411"/>
      <c r="AS1013" s="293">
        <f>SUM(AE1013:AR1013)</f>
        <v>0</v>
      </c>
    </row>
    <row r="1014" spans="1:45" ht="15" customHeight="1" outlineLevel="1">
      <c r="A1014" s="521"/>
      <c r="B1014" s="291" t="s">
        <v>345</v>
      </c>
      <c r="C1014" s="288" t="s">
        <v>163</v>
      </c>
      <c r="D1014" s="292"/>
      <c r="E1014" s="292"/>
      <c r="F1014" s="292"/>
      <c r="G1014" s="292"/>
      <c r="H1014" s="292"/>
      <c r="I1014" s="292"/>
      <c r="J1014" s="292"/>
      <c r="K1014" s="292"/>
      <c r="L1014" s="292"/>
      <c r="M1014" s="292"/>
      <c r="N1014" s="292"/>
      <c r="O1014" s="292"/>
      <c r="P1014" s="292"/>
      <c r="Q1014" s="292">
        <f>Q1013</f>
        <v>12</v>
      </c>
      <c r="R1014" s="292"/>
      <c r="S1014" s="292"/>
      <c r="T1014" s="292"/>
      <c r="U1014" s="292"/>
      <c r="V1014" s="292"/>
      <c r="W1014" s="292"/>
      <c r="X1014" s="292"/>
      <c r="Y1014" s="292"/>
      <c r="Z1014" s="292"/>
      <c r="AA1014" s="292"/>
      <c r="AB1014" s="292"/>
      <c r="AC1014" s="292"/>
      <c r="AD1014" s="292"/>
      <c r="AE1014" s="407">
        <f>AE1013</f>
        <v>0</v>
      </c>
      <c r="AF1014" s="407">
        <f t="shared" ref="AF1014" si="2864">AF1013</f>
        <v>0</v>
      </c>
      <c r="AG1014" s="407">
        <f t="shared" ref="AG1014" si="2865">AG1013</f>
        <v>0</v>
      </c>
      <c r="AH1014" s="407">
        <f t="shared" ref="AH1014" si="2866">AH1013</f>
        <v>0</v>
      </c>
      <c r="AI1014" s="407">
        <f t="shared" ref="AI1014" si="2867">AI1013</f>
        <v>0</v>
      </c>
      <c r="AJ1014" s="407">
        <f t="shared" ref="AJ1014" si="2868">AJ1013</f>
        <v>0</v>
      </c>
      <c r="AK1014" s="407">
        <f t="shared" ref="AK1014" si="2869">AK1013</f>
        <v>0</v>
      </c>
      <c r="AL1014" s="407">
        <f t="shared" ref="AL1014" si="2870">AL1013</f>
        <v>0</v>
      </c>
      <c r="AM1014" s="407">
        <f t="shared" ref="AM1014" si="2871">AM1013</f>
        <v>0</v>
      </c>
      <c r="AN1014" s="407">
        <f t="shared" ref="AN1014" si="2872">AN1013</f>
        <v>0</v>
      </c>
      <c r="AO1014" s="407">
        <f t="shared" ref="AO1014" si="2873">AO1013</f>
        <v>0</v>
      </c>
      <c r="AP1014" s="407">
        <f t="shared" ref="AP1014" si="2874">AP1013</f>
        <v>0</v>
      </c>
      <c r="AQ1014" s="407">
        <f t="shared" ref="AQ1014" si="2875">AQ1013</f>
        <v>0</v>
      </c>
      <c r="AR1014" s="407">
        <f t="shared" ref="AR1014" si="2876">AR1013</f>
        <v>0</v>
      </c>
      <c r="AS1014" s="308"/>
    </row>
    <row r="1015" spans="1:45" ht="15" customHeight="1" outlineLevel="1">
      <c r="A1015" s="521"/>
      <c r="B1015" s="307"/>
      <c r="C1015" s="309"/>
      <c r="D1015" s="288"/>
      <c r="E1015" s="288"/>
      <c r="F1015" s="288"/>
      <c r="G1015" s="288"/>
      <c r="H1015" s="288"/>
      <c r="I1015" s="288"/>
      <c r="J1015" s="288"/>
      <c r="K1015" s="288"/>
      <c r="L1015" s="288"/>
      <c r="M1015" s="288"/>
      <c r="N1015" s="288"/>
      <c r="O1015" s="288"/>
      <c r="P1015" s="288"/>
      <c r="Q1015" s="288"/>
      <c r="R1015" s="288"/>
      <c r="S1015" s="288"/>
      <c r="T1015" s="288"/>
      <c r="U1015" s="288"/>
      <c r="V1015" s="288"/>
      <c r="W1015" s="288"/>
      <c r="X1015" s="288"/>
      <c r="Y1015" s="288"/>
      <c r="Z1015" s="288"/>
      <c r="AA1015" s="288"/>
      <c r="AB1015" s="288"/>
      <c r="AC1015" s="288"/>
      <c r="AD1015" s="288"/>
      <c r="AE1015" s="412"/>
      <c r="AF1015" s="412"/>
      <c r="AG1015" s="412"/>
      <c r="AH1015" s="412"/>
      <c r="AI1015" s="412"/>
      <c r="AJ1015" s="412"/>
      <c r="AK1015" s="412"/>
      <c r="AL1015" s="412"/>
      <c r="AM1015" s="412"/>
      <c r="AN1015" s="412"/>
      <c r="AO1015" s="412"/>
      <c r="AP1015" s="412"/>
      <c r="AQ1015" s="412"/>
      <c r="AR1015" s="412"/>
      <c r="AS1015" s="310"/>
    </row>
    <row r="1016" spans="1:45" ht="15" customHeight="1" outlineLevel="1">
      <c r="A1016" s="521">
        <v>7</v>
      </c>
      <c r="B1016" s="424" t="s">
        <v>100</v>
      </c>
      <c r="C1016" s="288" t="s">
        <v>25</v>
      </c>
      <c r="D1016" s="292"/>
      <c r="E1016" s="292"/>
      <c r="F1016" s="292"/>
      <c r="G1016" s="292"/>
      <c r="H1016" s="292"/>
      <c r="I1016" s="292"/>
      <c r="J1016" s="292"/>
      <c r="K1016" s="292"/>
      <c r="L1016" s="292"/>
      <c r="M1016" s="292"/>
      <c r="N1016" s="292"/>
      <c r="O1016" s="292"/>
      <c r="P1016" s="292"/>
      <c r="Q1016" s="292">
        <v>12</v>
      </c>
      <c r="R1016" s="292"/>
      <c r="S1016" s="292"/>
      <c r="T1016" s="292"/>
      <c r="U1016" s="292"/>
      <c r="V1016" s="292"/>
      <c r="W1016" s="292"/>
      <c r="X1016" s="292"/>
      <c r="Y1016" s="292"/>
      <c r="Z1016" s="292"/>
      <c r="AA1016" s="292"/>
      <c r="AB1016" s="292"/>
      <c r="AC1016" s="292"/>
      <c r="AD1016" s="292"/>
      <c r="AE1016" s="411"/>
      <c r="AF1016" s="411"/>
      <c r="AG1016" s="411"/>
      <c r="AH1016" s="411"/>
      <c r="AI1016" s="411"/>
      <c r="AJ1016" s="411"/>
      <c r="AK1016" s="411"/>
      <c r="AL1016" s="411"/>
      <c r="AM1016" s="411"/>
      <c r="AN1016" s="411"/>
      <c r="AO1016" s="411"/>
      <c r="AP1016" s="411"/>
      <c r="AQ1016" s="411"/>
      <c r="AR1016" s="411"/>
      <c r="AS1016" s="293">
        <f>SUM(AE1016:AR1016)</f>
        <v>0</v>
      </c>
    </row>
    <row r="1017" spans="1:45" ht="15" customHeight="1" outlineLevel="1">
      <c r="A1017" s="521"/>
      <c r="B1017" s="291" t="s">
        <v>345</v>
      </c>
      <c r="C1017" s="288" t="s">
        <v>163</v>
      </c>
      <c r="D1017" s="292"/>
      <c r="E1017" s="292"/>
      <c r="F1017" s="292"/>
      <c r="G1017" s="292"/>
      <c r="H1017" s="292"/>
      <c r="I1017" s="292"/>
      <c r="J1017" s="292"/>
      <c r="K1017" s="292"/>
      <c r="L1017" s="292"/>
      <c r="M1017" s="292"/>
      <c r="N1017" s="292"/>
      <c r="O1017" s="292"/>
      <c r="P1017" s="292"/>
      <c r="Q1017" s="292">
        <f>Q1016</f>
        <v>12</v>
      </c>
      <c r="R1017" s="292"/>
      <c r="S1017" s="292"/>
      <c r="T1017" s="292"/>
      <c r="U1017" s="292"/>
      <c r="V1017" s="292"/>
      <c r="W1017" s="292"/>
      <c r="X1017" s="292"/>
      <c r="Y1017" s="292"/>
      <c r="Z1017" s="292"/>
      <c r="AA1017" s="292"/>
      <c r="AB1017" s="292"/>
      <c r="AC1017" s="292"/>
      <c r="AD1017" s="292"/>
      <c r="AE1017" s="407">
        <f>AE1016</f>
        <v>0</v>
      </c>
      <c r="AF1017" s="407">
        <f t="shared" ref="AF1017" si="2877">AF1016</f>
        <v>0</v>
      </c>
      <c r="AG1017" s="407">
        <f t="shared" ref="AG1017" si="2878">AG1016</f>
        <v>0</v>
      </c>
      <c r="AH1017" s="407">
        <f t="shared" ref="AH1017" si="2879">AH1016</f>
        <v>0</v>
      </c>
      <c r="AI1017" s="407">
        <f t="shared" ref="AI1017" si="2880">AI1016</f>
        <v>0</v>
      </c>
      <c r="AJ1017" s="407">
        <f t="shared" ref="AJ1017" si="2881">AJ1016</f>
        <v>0</v>
      </c>
      <c r="AK1017" s="407">
        <f t="shared" ref="AK1017" si="2882">AK1016</f>
        <v>0</v>
      </c>
      <c r="AL1017" s="407">
        <f t="shared" ref="AL1017" si="2883">AL1016</f>
        <v>0</v>
      </c>
      <c r="AM1017" s="407">
        <f t="shared" ref="AM1017" si="2884">AM1016</f>
        <v>0</v>
      </c>
      <c r="AN1017" s="407">
        <f t="shared" ref="AN1017" si="2885">AN1016</f>
        <v>0</v>
      </c>
      <c r="AO1017" s="407">
        <f t="shared" ref="AO1017" si="2886">AO1016</f>
        <v>0</v>
      </c>
      <c r="AP1017" s="407">
        <f t="shared" ref="AP1017" si="2887">AP1016</f>
        <v>0</v>
      </c>
      <c r="AQ1017" s="407">
        <f t="shared" ref="AQ1017" si="2888">AQ1016</f>
        <v>0</v>
      </c>
      <c r="AR1017" s="407">
        <f t="shared" ref="AR1017" si="2889">AR1016</f>
        <v>0</v>
      </c>
      <c r="AS1017" s="308"/>
    </row>
    <row r="1018" spans="1:45" ht="15" customHeight="1" outlineLevel="1">
      <c r="A1018" s="521"/>
      <c r="B1018" s="311"/>
      <c r="C1018" s="309"/>
      <c r="D1018" s="288"/>
      <c r="E1018" s="288"/>
      <c r="F1018" s="288"/>
      <c r="G1018" s="288"/>
      <c r="H1018" s="288"/>
      <c r="I1018" s="288"/>
      <c r="J1018" s="288"/>
      <c r="K1018" s="288"/>
      <c r="L1018" s="288"/>
      <c r="M1018" s="288"/>
      <c r="N1018" s="288"/>
      <c r="O1018" s="288"/>
      <c r="P1018" s="288"/>
      <c r="Q1018" s="288"/>
      <c r="R1018" s="288"/>
      <c r="S1018" s="288"/>
      <c r="T1018" s="288"/>
      <c r="U1018" s="288"/>
      <c r="V1018" s="288"/>
      <c r="W1018" s="288"/>
      <c r="X1018" s="288"/>
      <c r="Y1018" s="288"/>
      <c r="Z1018" s="288"/>
      <c r="AA1018" s="288"/>
      <c r="AB1018" s="288"/>
      <c r="AC1018" s="288"/>
      <c r="AD1018" s="288"/>
      <c r="AE1018" s="412"/>
      <c r="AF1018" s="413"/>
      <c r="AG1018" s="412"/>
      <c r="AH1018" s="412"/>
      <c r="AI1018" s="412"/>
      <c r="AJ1018" s="412"/>
      <c r="AK1018" s="412"/>
      <c r="AL1018" s="412"/>
      <c r="AM1018" s="412"/>
      <c r="AN1018" s="412"/>
      <c r="AO1018" s="412"/>
      <c r="AP1018" s="412"/>
      <c r="AQ1018" s="412"/>
      <c r="AR1018" s="412"/>
      <c r="AS1018" s="310"/>
    </row>
    <row r="1019" spans="1:45" ht="15" customHeight="1" outlineLevel="1">
      <c r="A1019" s="521">
        <v>8</v>
      </c>
      <c r="B1019" s="424" t="s">
        <v>101</v>
      </c>
      <c r="C1019" s="288" t="s">
        <v>25</v>
      </c>
      <c r="D1019" s="292"/>
      <c r="E1019" s="292"/>
      <c r="F1019" s="292"/>
      <c r="G1019" s="292"/>
      <c r="H1019" s="292"/>
      <c r="I1019" s="292"/>
      <c r="J1019" s="292"/>
      <c r="K1019" s="292"/>
      <c r="L1019" s="292"/>
      <c r="M1019" s="292"/>
      <c r="N1019" s="292"/>
      <c r="O1019" s="292"/>
      <c r="P1019" s="292"/>
      <c r="Q1019" s="292">
        <v>12</v>
      </c>
      <c r="R1019" s="292"/>
      <c r="S1019" s="292"/>
      <c r="T1019" s="292"/>
      <c r="U1019" s="292"/>
      <c r="V1019" s="292"/>
      <c r="W1019" s="292"/>
      <c r="X1019" s="292"/>
      <c r="Y1019" s="292"/>
      <c r="Z1019" s="292"/>
      <c r="AA1019" s="292"/>
      <c r="AB1019" s="292"/>
      <c r="AC1019" s="292"/>
      <c r="AD1019" s="292"/>
      <c r="AE1019" s="411"/>
      <c r="AF1019" s="411"/>
      <c r="AG1019" s="411"/>
      <c r="AH1019" s="411"/>
      <c r="AI1019" s="411"/>
      <c r="AJ1019" s="411"/>
      <c r="AK1019" s="411"/>
      <c r="AL1019" s="411"/>
      <c r="AM1019" s="411"/>
      <c r="AN1019" s="411"/>
      <c r="AO1019" s="411"/>
      <c r="AP1019" s="411"/>
      <c r="AQ1019" s="411"/>
      <c r="AR1019" s="411"/>
      <c r="AS1019" s="293">
        <f>SUM(AE1019:AR1019)</f>
        <v>0</v>
      </c>
    </row>
    <row r="1020" spans="1:45" ht="15" customHeight="1" outlineLevel="1">
      <c r="A1020" s="521"/>
      <c r="B1020" s="291" t="s">
        <v>345</v>
      </c>
      <c r="C1020" s="288" t="s">
        <v>163</v>
      </c>
      <c r="D1020" s="292"/>
      <c r="E1020" s="292"/>
      <c r="F1020" s="292"/>
      <c r="G1020" s="292"/>
      <c r="H1020" s="292"/>
      <c r="I1020" s="292"/>
      <c r="J1020" s="292"/>
      <c r="K1020" s="292"/>
      <c r="L1020" s="292"/>
      <c r="M1020" s="292"/>
      <c r="N1020" s="292"/>
      <c r="O1020" s="292"/>
      <c r="P1020" s="292"/>
      <c r="Q1020" s="292">
        <f>Q1019</f>
        <v>12</v>
      </c>
      <c r="R1020" s="292"/>
      <c r="S1020" s="292"/>
      <c r="T1020" s="292"/>
      <c r="U1020" s="292"/>
      <c r="V1020" s="292"/>
      <c r="W1020" s="292"/>
      <c r="X1020" s="292"/>
      <c r="Y1020" s="292"/>
      <c r="Z1020" s="292"/>
      <c r="AA1020" s="292"/>
      <c r="AB1020" s="292"/>
      <c r="AC1020" s="292"/>
      <c r="AD1020" s="292"/>
      <c r="AE1020" s="407">
        <f>AE1019</f>
        <v>0</v>
      </c>
      <c r="AF1020" s="407">
        <f t="shared" ref="AF1020" si="2890">AF1019</f>
        <v>0</v>
      </c>
      <c r="AG1020" s="407">
        <f t="shared" ref="AG1020" si="2891">AG1019</f>
        <v>0</v>
      </c>
      <c r="AH1020" s="407">
        <f t="shared" ref="AH1020" si="2892">AH1019</f>
        <v>0</v>
      </c>
      <c r="AI1020" s="407">
        <f t="shared" ref="AI1020" si="2893">AI1019</f>
        <v>0</v>
      </c>
      <c r="AJ1020" s="407">
        <f t="shared" ref="AJ1020" si="2894">AJ1019</f>
        <v>0</v>
      </c>
      <c r="AK1020" s="407">
        <f t="shared" ref="AK1020" si="2895">AK1019</f>
        <v>0</v>
      </c>
      <c r="AL1020" s="407">
        <f t="shared" ref="AL1020" si="2896">AL1019</f>
        <v>0</v>
      </c>
      <c r="AM1020" s="407">
        <f t="shared" ref="AM1020" si="2897">AM1019</f>
        <v>0</v>
      </c>
      <c r="AN1020" s="407">
        <f t="shared" ref="AN1020" si="2898">AN1019</f>
        <v>0</v>
      </c>
      <c r="AO1020" s="407">
        <f t="shared" ref="AO1020" si="2899">AO1019</f>
        <v>0</v>
      </c>
      <c r="AP1020" s="407">
        <f t="shared" ref="AP1020" si="2900">AP1019</f>
        <v>0</v>
      </c>
      <c r="AQ1020" s="407">
        <f t="shared" ref="AQ1020" si="2901">AQ1019</f>
        <v>0</v>
      </c>
      <c r="AR1020" s="407">
        <f t="shared" ref="AR1020" si="2902">AR1019</f>
        <v>0</v>
      </c>
      <c r="AS1020" s="308"/>
    </row>
    <row r="1021" spans="1:45" ht="15" customHeight="1" outlineLevel="1">
      <c r="A1021" s="521"/>
      <c r="B1021" s="311"/>
      <c r="C1021" s="309"/>
      <c r="D1021" s="313"/>
      <c r="E1021" s="313"/>
      <c r="F1021" s="313"/>
      <c r="G1021" s="313"/>
      <c r="H1021" s="313"/>
      <c r="I1021" s="313"/>
      <c r="J1021" s="313"/>
      <c r="K1021" s="313"/>
      <c r="L1021" s="313"/>
      <c r="M1021" s="313"/>
      <c r="N1021" s="313"/>
      <c r="O1021" s="313"/>
      <c r="P1021" s="313"/>
      <c r="Q1021" s="288"/>
      <c r="R1021" s="313"/>
      <c r="S1021" s="313"/>
      <c r="T1021" s="313"/>
      <c r="U1021" s="313"/>
      <c r="V1021" s="313"/>
      <c r="W1021" s="313"/>
      <c r="X1021" s="313"/>
      <c r="Y1021" s="313"/>
      <c r="Z1021" s="313"/>
      <c r="AA1021" s="313"/>
      <c r="AB1021" s="313"/>
      <c r="AC1021" s="313"/>
      <c r="AD1021" s="313"/>
      <c r="AE1021" s="412"/>
      <c r="AF1021" s="413"/>
      <c r="AG1021" s="412"/>
      <c r="AH1021" s="412"/>
      <c r="AI1021" s="412"/>
      <c r="AJ1021" s="412"/>
      <c r="AK1021" s="412"/>
      <c r="AL1021" s="412"/>
      <c r="AM1021" s="412"/>
      <c r="AN1021" s="412"/>
      <c r="AO1021" s="412"/>
      <c r="AP1021" s="412"/>
      <c r="AQ1021" s="412"/>
      <c r="AR1021" s="412"/>
      <c r="AS1021" s="310"/>
    </row>
    <row r="1022" spans="1:45" ht="15" customHeight="1" outlineLevel="1">
      <c r="A1022" s="521">
        <v>9</v>
      </c>
      <c r="B1022" s="424" t="s">
        <v>102</v>
      </c>
      <c r="C1022" s="288" t="s">
        <v>25</v>
      </c>
      <c r="D1022" s="292"/>
      <c r="E1022" s="292"/>
      <c r="F1022" s="292"/>
      <c r="G1022" s="292"/>
      <c r="H1022" s="292"/>
      <c r="I1022" s="292"/>
      <c r="J1022" s="292"/>
      <c r="K1022" s="292"/>
      <c r="L1022" s="292"/>
      <c r="M1022" s="292"/>
      <c r="N1022" s="292"/>
      <c r="O1022" s="292"/>
      <c r="P1022" s="292"/>
      <c r="Q1022" s="292">
        <v>12</v>
      </c>
      <c r="R1022" s="292"/>
      <c r="S1022" s="292"/>
      <c r="T1022" s="292"/>
      <c r="U1022" s="292"/>
      <c r="V1022" s="292"/>
      <c r="W1022" s="292"/>
      <c r="X1022" s="292"/>
      <c r="Y1022" s="292"/>
      <c r="Z1022" s="292"/>
      <c r="AA1022" s="292"/>
      <c r="AB1022" s="292"/>
      <c r="AC1022" s="292"/>
      <c r="AD1022" s="292"/>
      <c r="AE1022" s="411"/>
      <c r="AF1022" s="411"/>
      <c r="AG1022" s="411"/>
      <c r="AH1022" s="411"/>
      <c r="AI1022" s="411"/>
      <c r="AJ1022" s="411"/>
      <c r="AK1022" s="411"/>
      <c r="AL1022" s="411"/>
      <c r="AM1022" s="411"/>
      <c r="AN1022" s="411"/>
      <c r="AO1022" s="411"/>
      <c r="AP1022" s="411"/>
      <c r="AQ1022" s="411"/>
      <c r="AR1022" s="411"/>
      <c r="AS1022" s="293">
        <f>SUM(AE1022:AR1022)</f>
        <v>0</v>
      </c>
    </row>
    <row r="1023" spans="1:45" ht="15" customHeight="1" outlineLevel="1">
      <c r="A1023" s="521"/>
      <c r="B1023" s="291" t="s">
        <v>345</v>
      </c>
      <c r="C1023" s="288" t="s">
        <v>163</v>
      </c>
      <c r="D1023" s="292"/>
      <c r="E1023" s="292"/>
      <c r="F1023" s="292"/>
      <c r="G1023" s="292"/>
      <c r="H1023" s="292"/>
      <c r="I1023" s="292"/>
      <c r="J1023" s="292"/>
      <c r="K1023" s="292"/>
      <c r="L1023" s="292"/>
      <c r="M1023" s="292"/>
      <c r="N1023" s="292"/>
      <c r="O1023" s="292"/>
      <c r="P1023" s="292"/>
      <c r="Q1023" s="292">
        <f>Q1022</f>
        <v>12</v>
      </c>
      <c r="R1023" s="292"/>
      <c r="S1023" s="292"/>
      <c r="T1023" s="292"/>
      <c r="U1023" s="292"/>
      <c r="V1023" s="292"/>
      <c r="W1023" s="292"/>
      <c r="X1023" s="292"/>
      <c r="Y1023" s="292"/>
      <c r="Z1023" s="292"/>
      <c r="AA1023" s="292"/>
      <c r="AB1023" s="292"/>
      <c r="AC1023" s="292"/>
      <c r="AD1023" s="292"/>
      <c r="AE1023" s="407">
        <f>AE1022</f>
        <v>0</v>
      </c>
      <c r="AF1023" s="407">
        <f t="shared" ref="AF1023" si="2903">AF1022</f>
        <v>0</v>
      </c>
      <c r="AG1023" s="407">
        <f t="shared" ref="AG1023" si="2904">AG1022</f>
        <v>0</v>
      </c>
      <c r="AH1023" s="407">
        <f t="shared" ref="AH1023" si="2905">AH1022</f>
        <v>0</v>
      </c>
      <c r="AI1023" s="407">
        <f t="shared" ref="AI1023" si="2906">AI1022</f>
        <v>0</v>
      </c>
      <c r="AJ1023" s="407">
        <f t="shared" ref="AJ1023" si="2907">AJ1022</f>
        <v>0</v>
      </c>
      <c r="AK1023" s="407">
        <f t="shared" ref="AK1023" si="2908">AK1022</f>
        <v>0</v>
      </c>
      <c r="AL1023" s="407">
        <f t="shared" ref="AL1023" si="2909">AL1022</f>
        <v>0</v>
      </c>
      <c r="AM1023" s="407">
        <f t="shared" ref="AM1023" si="2910">AM1022</f>
        <v>0</v>
      </c>
      <c r="AN1023" s="407">
        <f t="shared" ref="AN1023" si="2911">AN1022</f>
        <v>0</v>
      </c>
      <c r="AO1023" s="407">
        <f t="shared" ref="AO1023" si="2912">AO1022</f>
        <v>0</v>
      </c>
      <c r="AP1023" s="407">
        <f t="shared" ref="AP1023" si="2913">AP1022</f>
        <v>0</v>
      </c>
      <c r="AQ1023" s="407">
        <f t="shared" ref="AQ1023" si="2914">AQ1022</f>
        <v>0</v>
      </c>
      <c r="AR1023" s="407">
        <f t="shared" ref="AR1023" si="2915">AR1022</f>
        <v>0</v>
      </c>
      <c r="AS1023" s="308"/>
    </row>
    <row r="1024" spans="1:45" ht="15" customHeight="1" outlineLevel="1">
      <c r="A1024" s="521"/>
      <c r="B1024" s="311"/>
      <c r="C1024" s="309"/>
      <c r="D1024" s="313"/>
      <c r="E1024" s="313"/>
      <c r="F1024" s="313"/>
      <c r="G1024" s="313"/>
      <c r="H1024" s="313"/>
      <c r="I1024" s="313"/>
      <c r="J1024" s="313"/>
      <c r="K1024" s="313"/>
      <c r="L1024" s="313"/>
      <c r="M1024" s="313"/>
      <c r="N1024" s="313"/>
      <c r="O1024" s="313"/>
      <c r="P1024" s="313"/>
      <c r="Q1024" s="288"/>
      <c r="R1024" s="313"/>
      <c r="S1024" s="313"/>
      <c r="T1024" s="313"/>
      <c r="U1024" s="313"/>
      <c r="V1024" s="313"/>
      <c r="W1024" s="313"/>
      <c r="X1024" s="313"/>
      <c r="Y1024" s="313"/>
      <c r="Z1024" s="313"/>
      <c r="AA1024" s="313"/>
      <c r="AB1024" s="313"/>
      <c r="AC1024" s="313"/>
      <c r="AD1024" s="313"/>
      <c r="AE1024" s="412"/>
      <c r="AF1024" s="412"/>
      <c r="AG1024" s="412"/>
      <c r="AH1024" s="412"/>
      <c r="AI1024" s="412"/>
      <c r="AJ1024" s="412"/>
      <c r="AK1024" s="412"/>
      <c r="AL1024" s="412"/>
      <c r="AM1024" s="412"/>
      <c r="AN1024" s="412"/>
      <c r="AO1024" s="412"/>
      <c r="AP1024" s="412"/>
      <c r="AQ1024" s="412"/>
      <c r="AR1024" s="412"/>
      <c r="AS1024" s="310"/>
    </row>
    <row r="1025" spans="1:45" ht="15" customHeight="1" outlineLevel="1">
      <c r="A1025" s="521">
        <v>10</v>
      </c>
      <c r="B1025" s="424" t="s">
        <v>103</v>
      </c>
      <c r="C1025" s="288" t="s">
        <v>25</v>
      </c>
      <c r="D1025" s="292"/>
      <c r="E1025" s="292"/>
      <c r="F1025" s="292"/>
      <c r="G1025" s="292"/>
      <c r="H1025" s="292"/>
      <c r="I1025" s="292"/>
      <c r="J1025" s="292"/>
      <c r="K1025" s="292"/>
      <c r="L1025" s="292"/>
      <c r="M1025" s="292"/>
      <c r="N1025" s="292"/>
      <c r="O1025" s="292"/>
      <c r="P1025" s="292"/>
      <c r="Q1025" s="292">
        <v>3</v>
      </c>
      <c r="R1025" s="292"/>
      <c r="S1025" s="292"/>
      <c r="T1025" s="292"/>
      <c r="U1025" s="292"/>
      <c r="V1025" s="292"/>
      <c r="W1025" s="292"/>
      <c r="X1025" s="292"/>
      <c r="Y1025" s="292"/>
      <c r="Z1025" s="292"/>
      <c r="AA1025" s="292"/>
      <c r="AB1025" s="292"/>
      <c r="AC1025" s="292"/>
      <c r="AD1025" s="292"/>
      <c r="AE1025" s="411"/>
      <c r="AF1025" s="411"/>
      <c r="AG1025" s="411"/>
      <c r="AH1025" s="411"/>
      <c r="AI1025" s="411"/>
      <c r="AJ1025" s="411"/>
      <c r="AK1025" s="411"/>
      <c r="AL1025" s="411"/>
      <c r="AM1025" s="411"/>
      <c r="AN1025" s="411"/>
      <c r="AO1025" s="411"/>
      <c r="AP1025" s="411"/>
      <c r="AQ1025" s="411"/>
      <c r="AR1025" s="411"/>
      <c r="AS1025" s="293">
        <f>SUM(AE1025:AR1025)</f>
        <v>0</v>
      </c>
    </row>
    <row r="1026" spans="1:45" ht="15"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3</v>
      </c>
      <c r="R1026" s="292"/>
      <c r="S1026" s="292"/>
      <c r="T1026" s="292"/>
      <c r="U1026" s="292"/>
      <c r="V1026" s="292"/>
      <c r="W1026" s="292"/>
      <c r="X1026" s="292"/>
      <c r="Y1026" s="292"/>
      <c r="Z1026" s="292"/>
      <c r="AA1026" s="292"/>
      <c r="AB1026" s="292"/>
      <c r="AC1026" s="292"/>
      <c r="AD1026" s="292"/>
      <c r="AE1026" s="407">
        <f>AE1025</f>
        <v>0</v>
      </c>
      <c r="AF1026" s="407">
        <f t="shared" ref="AF1026" si="2916">AF1025</f>
        <v>0</v>
      </c>
      <c r="AG1026" s="407">
        <f t="shared" ref="AG1026" si="2917">AG1025</f>
        <v>0</v>
      </c>
      <c r="AH1026" s="407">
        <f t="shared" ref="AH1026" si="2918">AH1025</f>
        <v>0</v>
      </c>
      <c r="AI1026" s="407">
        <f t="shared" ref="AI1026" si="2919">AI1025</f>
        <v>0</v>
      </c>
      <c r="AJ1026" s="407">
        <f t="shared" ref="AJ1026" si="2920">AJ1025</f>
        <v>0</v>
      </c>
      <c r="AK1026" s="407">
        <f t="shared" ref="AK1026" si="2921">AK1025</f>
        <v>0</v>
      </c>
      <c r="AL1026" s="407">
        <f t="shared" ref="AL1026" si="2922">AL1025</f>
        <v>0</v>
      </c>
      <c r="AM1026" s="407">
        <f t="shared" ref="AM1026" si="2923">AM1025</f>
        <v>0</v>
      </c>
      <c r="AN1026" s="407">
        <f t="shared" ref="AN1026" si="2924">AN1025</f>
        <v>0</v>
      </c>
      <c r="AO1026" s="407">
        <f t="shared" ref="AO1026" si="2925">AO1025</f>
        <v>0</v>
      </c>
      <c r="AP1026" s="407">
        <f t="shared" ref="AP1026" si="2926">AP1025</f>
        <v>0</v>
      </c>
      <c r="AQ1026" s="407">
        <f t="shared" ref="AQ1026" si="2927">AQ1025</f>
        <v>0</v>
      </c>
      <c r="AR1026" s="407">
        <f t="shared" ref="AR1026" si="2928">AR1025</f>
        <v>0</v>
      </c>
      <c r="AS1026" s="308"/>
    </row>
    <row r="1027" spans="1:45" ht="15" customHeight="1" outlineLevel="1">
      <c r="A1027" s="521"/>
      <c r="B1027" s="311"/>
      <c r="C1027" s="309"/>
      <c r="D1027" s="313"/>
      <c r="E1027" s="313"/>
      <c r="F1027" s="313"/>
      <c r="G1027" s="313"/>
      <c r="H1027" s="313"/>
      <c r="I1027" s="313"/>
      <c r="J1027" s="313"/>
      <c r="K1027" s="313"/>
      <c r="L1027" s="313"/>
      <c r="M1027" s="313"/>
      <c r="N1027" s="313"/>
      <c r="O1027" s="313"/>
      <c r="P1027" s="313"/>
      <c r="Q1027" s="288"/>
      <c r="R1027" s="313"/>
      <c r="S1027" s="313"/>
      <c r="T1027" s="313"/>
      <c r="U1027" s="313"/>
      <c r="V1027" s="313"/>
      <c r="W1027" s="313"/>
      <c r="X1027" s="313"/>
      <c r="Y1027" s="313"/>
      <c r="Z1027" s="313"/>
      <c r="AA1027" s="313"/>
      <c r="AB1027" s="313"/>
      <c r="AC1027" s="313"/>
      <c r="AD1027" s="313"/>
      <c r="AE1027" s="412"/>
      <c r="AF1027" s="413"/>
      <c r="AG1027" s="412"/>
      <c r="AH1027" s="412"/>
      <c r="AI1027" s="412"/>
      <c r="AJ1027" s="412"/>
      <c r="AK1027" s="412"/>
      <c r="AL1027" s="412"/>
      <c r="AM1027" s="412"/>
      <c r="AN1027" s="412"/>
      <c r="AO1027" s="412"/>
      <c r="AP1027" s="412"/>
      <c r="AQ1027" s="412"/>
      <c r="AR1027" s="412"/>
      <c r="AS1027" s="310"/>
    </row>
    <row r="1028" spans="1:45" ht="15" customHeight="1" outlineLevel="1">
      <c r="A1028" s="521"/>
      <c r="B1028" s="285" t="s">
        <v>10</v>
      </c>
      <c r="C1028" s="286"/>
      <c r="D1028" s="286"/>
      <c r="E1028" s="286"/>
      <c r="F1028" s="286"/>
      <c r="G1028" s="286"/>
      <c r="H1028" s="286"/>
      <c r="I1028" s="286"/>
      <c r="J1028" s="286"/>
      <c r="K1028" s="286"/>
      <c r="L1028" s="286"/>
      <c r="M1028" s="286"/>
      <c r="N1028" s="286"/>
      <c r="O1028" s="286"/>
      <c r="P1028" s="286"/>
      <c r="Q1028" s="287"/>
      <c r="R1028" s="286"/>
      <c r="S1028" s="286"/>
      <c r="T1028" s="286"/>
      <c r="U1028" s="286"/>
      <c r="V1028" s="286"/>
      <c r="W1028" s="286"/>
      <c r="X1028" s="286"/>
      <c r="Y1028" s="286"/>
      <c r="Z1028" s="286"/>
      <c r="AA1028" s="286"/>
      <c r="AB1028" s="286"/>
      <c r="AC1028" s="286"/>
      <c r="AD1028" s="286"/>
      <c r="AE1028" s="410"/>
      <c r="AF1028" s="410"/>
      <c r="AG1028" s="410"/>
      <c r="AH1028" s="410"/>
      <c r="AI1028" s="410"/>
      <c r="AJ1028" s="410"/>
      <c r="AK1028" s="410"/>
      <c r="AL1028" s="410"/>
      <c r="AM1028" s="410"/>
      <c r="AN1028" s="410"/>
      <c r="AO1028" s="410"/>
      <c r="AP1028" s="410"/>
      <c r="AQ1028" s="410"/>
      <c r="AR1028" s="410"/>
      <c r="AS1028" s="289"/>
    </row>
    <row r="1029" spans="1:45" ht="15" customHeight="1" outlineLevel="1">
      <c r="A1029" s="521">
        <v>11</v>
      </c>
      <c r="B1029" s="424" t="s">
        <v>104</v>
      </c>
      <c r="C1029" s="288" t="s">
        <v>25</v>
      </c>
      <c r="D1029" s="292"/>
      <c r="E1029" s="292"/>
      <c r="F1029" s="292"/>
      <c r="G1029" s="292"/>
      <c r="H1029" s="292"/>
      <c r="I1029" s="292"/>
      <c r="J1029" s="292"/>
      <c r="K1029" s="292"/>
      <c r="L1029" s="292"/>
      <c r="M1029" s="292"/>
      <c r="N1029" s="292"/>
      <c r="O1029" s="292"/>
      <c r="P1029" s="292"/>
      <c r="Q1029" s="292">
        <v>12</v>
      </c>
      <c r="R1029" s="292"/>
      <c r="S1029" s="292"/>
      <c r="T1029" s="292"/>
      <c r="U1029" s="292"/>
      <c r="V1029" s="292"/>
      <c r="W1029" s="292"/>
      <c r="X1029" s="292"/>
      <c r="Y1029" s="292"/>
      <c r="Z1029" s="292"/>
      <c r="AA1029" s="292"/>
      <c r="AB1029" s="292"/>
      <c r="AC1029" s="292"/>
      <c r="AD1029" s="292"/>
      <c r="AE1029" s="422"/>
      <c r="AF1029" s="411"/>
      <c r="AG1029" s="411"/>
      <c r="AH1029" s="411"/>
      <c r="AI1029" s="411"/>
      <c r="AJ1029" s="411"/>
      <c r="AK1029" s="411"/>
      <c r="AL1029" s="411"/>
      <c r="AM1029" s="411"/>
      <c r="AN1029" s="411"/>
      <c r="AO1029" s="411"/>
      <c r="AP1029" s="411"/>
      <c r="AQ1029" s="411"/>
      <c r="AR1029" s="411"/>
      <c r="AS1029" s="293">
        <f>SUM(AE1029:AR1029)</f>
        <v>0</v>
      </c>
    </row>
    <row r="1030" spans="1:45" ht="15" customHeight="1" outlineLevel="1">
      <c r="A1030" s="521"/>
      <c r="B1030" s="291" t="s">
        <v>345</v>
      </c>
      <c r="C1030" s="288" t="s">
        <v>163</v>
      </c>
      <c r="D1030" s="292"/>
      <c r="E1030" s="292"/>
      <c r="F1030" s="292"/>
      <c r="G1030" s="292"/>
      <c r="H1030" s="292"/>
      <c r="I1030" s="292"/>
      <c r="J1030" s="292"/>
      <c r="K1030" s="292"/>
      <c r="L1030" s="292"/>
      <c r="M1030" s="292"/>
      <c r="N1030" s="292"/>
      <c r="O1030" s="292"/>
      <c r="P1030" s="292"/>
      <c r="Q1030" s="292">
        <f>Q1029</f>
        <v>12</v>
      </c>
      <c r="R1030" s="292"/>
      <c r="S1030" s="292"/>
      <c r="T1030" s="292"/>
      <c r="U1030" s="292"/>
      <c r="V1030" s="292"/>
      <c r="W1030" s="292"/>
      <c r="X1030" s="292"/>
      <c r="Y1030" s="292"/>
      <c r="Z1030" s="292"/>
      <c r="AA1030" s="292"/>
      <c r="AB1030" s="292"/>
      <c r="AC1030" s="292"/>
      <c r="AD1030" s="292"/>
      <c r="AE1030" s="407">
        <f>AE1029</f>
        <v>0</v>
      </c>
      <c r="AF1030" s="407">
        <f t="shared" ref="AF1030" si="2929">AF1029</f>
        <v>0</v>
      </c>
      <c r="AG1030" s="407">
        <f t="shared" ref="AG1030" si="2930">AG1029</f>
        <v>0</v>
      </c>
      <c r="AH1030" s="407">
        <f t="shared" ref="AH1030" si="2931">AH1029</f>
        <v>0</v>
      </c>
      <c r="AI1030" s="407">
        <f t="shared" ref="AI1030" si="2932">AI1029</f>
        <v>0</v>
      </c>
      <c r="AJ1030" s="407">
        <f t="shared" ref="AJ1030" si="2933">AJ1029</f>
        <v>0</v>
      </c>
      <c r="AK1030" s="407">
        <f t="shared" ref="AK1030" si="2934">AK1029</f>
        <v>0</v>
      </c>
      <c r="AL1030" s="407">
        <f t="shared" ref="AL1030" si="2935">AL1029</f>
        <v>0</v>
      </c>
      <c r="AM1030" s="407">
        <f t="shared" ref="AM1030" si="2936">AM1029</f>
        <v>0</v>
      </c>
      <c r="AN1030" s="407">
        <f t="shared" ref="AN1030" si="2937">AN1029</f>
        <v>0</v>
      </c>
      <c r="AO1030" s="407">
        <f t="shared" ref="AO1030" si="2938">AO1029</f>
        <v>0</v>
      </c>
      <c r="AP1030" s="407">
        <f t="shared" ref="AP1030" si="2939">AP1029</f>
        <v>0</v>
      </c>
      <c r="AQ1030" s="407">
        <f t="shared" ref="AQ1030" si="2940">AQ1029</f>
        <v>0</v>
      </c>
      <c r="AR1030" s="407">
        <f t="shared" ref="AR1030" si="2941">AR1029</f>
        <v>0</v>
      </c>
      <c r="AS1030" s="294"/>
    </row>
    <row r="1031" spans="1:45" ht="15" customHeight="1" outlineLevel="1">
      <c r="A1031" s="521"/>
      <c r="B1031" s="312"/>
      <c r="C1031" s="302"/>
      <c r="D1031" s="288"/>
      <c r="E1031" s="288"/>
      <c r="F1031" s="288"/>
      <c r="G1031" s="288"/>
      <c r="H1031" s="288"/>
      <c r="I1031" s="288"/>
      <c r="J1031" s="288"/>
      <c r="K1031" s="288"/>
      <c r="L1031" s="288"/>
      <c r="M1031" s="288"/>
      <c r="N1031" s="288"/>
      <c r="O1031" s="288"/>
      <c r="P1031" s="288"/>
      <c r="Q1031" s="288"/>
      <c r="R1031" s="288"/>
      <c r="S1031" s="288"/>
      <c r="T1031" s="288"/>
      <c r="U1031" s="288"/>
      <c r="V1031" s="288"/>
      <c r="W1031" s="288"/>
      <c r="X1031" s="288"/>
      <c r="Y1031" s="288"/>
      <c r="Z1031" s="288"/>
      <c r="AA1031" s="288"/>
      <c r="AB1031" s="288"/>
      <c r="AC1031" s="288"/>
      <c r="AD1031" s="288"/>
      <c r="AE1031" s="408"/>
      <c r="AF1031" s="417"/>
      <c r="AG1031" s="417"/>
      <c r="AH1031" s="417"/>
      <c r="AI1031" s="417"/>
      <c r="AJ1031" s="417"/>
      <c r="AK1031" s="417"/>
      <c r="AL1031" s="417"/>
      <c r="AM1031" s="417"/>
      <c r="AN1031" s="417"/>
      <c r="AO1031" s="417"/>
      <c r="AP1031" s="417"/>
      <c r="AQ1031" s="417"/>
      <c r="AR1031" s="417"/>
      <c r="AS1031" s="303"/>
    </row>
    <row r="1032" spans="1:45" ht="28.5" customHeight="1" outlineLevel="1">
      <c r="A1032" s="521">
        <v>12</v>
      </c>
      <c r="B1032" s="424" t="s">
        <v>105</v>
      </c>
      <c r="C1032" s="288" t="s">
        <v>25</v>
      </c>
      <c r="D1032" s="292"/>
      <c r="E1032" s="292"/>
      <c r="F1032" s="292"/>
      <c r="G1032" s="292"/>
      <c r="H1032" s="292"/>
      <c r="I1032" s="292"/>
      <c r="J1032" s="292"/>
      <c r="K1032" s="292"/>
      <c r="L1032" s="292"/>
      <c r="M1032" s="292"/>
      <c r="N1032" s="292"/>
      <c r="O1032" s="292"/>
      <c r="P1032" s="292"/>
      <c r="Q1032" s="292">
        <v>12</v>
      </c>
      <c r="R1032" s="292"/>
      <c r="S1032" s="292"/>
      <c r="T1032" s="292"/>
      <c r="U1032" s="292"/>
      <c r="V1032" s="292"/>
      <c r="W1032" s="292"/>
      <c r="X1032" s="292"/>
      <c r="Y1032" s="292"/>
      <c r="Z1032" s="292"/>
      <c r="AA1032" s="292"/>
      <c r="AB1032" s="292"/>
      <c r="AC1032" s="292"/>
      <c r="AD1032" s="292"/>
      <c r="AE1032" s="406"/>
      <c r="AF1032" s="411"/>
      <c r="AG1032" s="411"/>
      <c r="AH1032" s="411"/>
      <c r="AI1032" s="411"/>
      <c r="AJ1032" s="411"/>
      <c r="AK1032" s="411"/>
      <c r="AL1032" s="411"/>
      <c r="AM1032" s="411"/>
      <c r="AN1032" s="411"/>
      <c r="AO1032" s="411"/>
      <c r="AP1032" s="411"/>
      <c r="AQ1032" s="411"/>
      <c r="AR1032" s="411"/>
      <c r="AS1032" s="293">
        <f>SUM(AE1032:AR1032)</f>
        <v>0</v>
      </c>
    </row>
    <row r="1033" spans="1:45" ht="15" customHeight="1" outlineLevel="1">
      <c r="A1033" s="521"/>
      <c r="B1033" s="291" t="s">
        <v>345</v>
      </c>
      <c r="C1033" s="288" t="s">
        <v>163</v>
      </c>
      <c r="D1033" s="292"/>
      <c r="E1033" s="292"/>
      <c r="F1033" s="292"/>
      <c r="G1033" s="292"/>
      <c r="H1033" s="292"/>
      <c r="I1033" s="292"/>
      <c r="J1033" s="292"/>
      <c r="K1033" s="292"/>
      <c r="L1033" s="292"/>
      <c r="M1033" s="292"/>
      <c r="N1033" s="292"/>
      <c r="O1033" s="292"/>
      <c r="P1033" s="292"/>
      <c r="Q1033" s="292">
        <f>Q1032</f>
        <v>12</v>
      </c>
      <c r="R1033" s="292"/>
      <c r="S1033" s="292"/>
      <c r="T1033" s="292"/>
      <c r="U1033" s="292"/>
      <c r="V1033" s="292"/>
      <c r="W1033" s="292"/>
      <c r="X1033" s="292"/>
      <c r="Y1033" s="292"/>
      <c r="Z1033" s="292"/>
      <c r="AA1033" s="292"/>
      <c r="AB1033" s="292"/>
      <c r="AC1033" s="292"/>
      <c r="AD1033" s="292"/>
      <c r="AE1033" s="407">
        <f>AE1032</f>
        <v>0</v>
      </c>
      <c r="AF1033" s="407">
        <f t="shared" ref="AF1033" si="2942">AF1032</f>
        <v>0</v>
      </c>
      <c r="AG1033" s="407">
        <f t="shared" ref="AG1033" si="2943">AG1032</f>
        <v>0</v>
      </c>
      <c r="AH1033" s="407">
        <f t="shared" ref="AH1033" si="2944">AH1032</f>
        <v>0</v>
      </c>
      <c r="AI1033" s="407">
        <f t="shared" ref="AI1033" si="2945">AI1032</f>
        <v>0</v>
      </c>
      <c r="AJ1033" s="407">
        <f t="shared" ref="AJ1033" si="2946">AJ1032</f>
        <v>0</v>
      </c>
      <c r="AK1033" s="407">
        <f t="shared" ref="AK1033" si="2947">AK1032</f>
        <v>0</v>
      </c>
      <c r="AL1033" s="407">
        <f t="shared" ref="AL1033" si="2948">AL1032</f>
        <v>0</v>
      </c>
      <c r="AM1033" s="407">
        <f t="shared" ref="AM1033" si="2949">AM1032</f>
        <v>0</v>
      </c>
      <c r="AN1033" s="407">
        <f t="shared" ref="AN1033" si="2950">AN1032</f>
        <v>0</v>
      </c>
      <c r="AO1033" s="407">
        <f t="shared" ref="AO1033" si="2951">AO1032</f>
        <v>0</v>
      </c>
      <c r="AP1033" s="407">
        <f t="shared" ref="AP1033" si="2952">AP1032</f>
        <v>0</v>
      </c>
      <c r="AQ1033" s="407">
        <f t="shared" ref="AQ1033" si="2953">AQ1032</f>
        <v>0</v>
      </c>
      <c r="AR1033" s="407">
        <f t="shared" ref="AR1033" si="2954">AR1032</f>
        <v>0</v>
      </c>
      <c r="AS1033" s="294"/>
    </row>
    <row r="1034" spans="1:45" ht="15" customHeight="1" outlineLevel="1">
      <c r="A1034" s="521"/>
      <c r="B1034" s="312"/>
      <c r="C1034" s="302"/>
      <c r="D1034" s="288"/>
      <c r="E1034" s="288"/>
      <c r="F1034" s="288"/>
      <c r="G1034" s="288"/>
      <c r="H1034" s="288"/>
      <c r="I1034" s="288"/>
      <c r="J1034" s="288"/>
      <c r="K1034" s="288"/>
      <c r="L1034" s="288"/>
      <c r="M1034" s="288"/>
      <c r="N1034" s="288"/>
      <c r="O1034" s="288"/>
      <c r="P1034" s="288"/>
      <c r="Q1034" s="288"/>
      <c r="R1034" s="288"/>
      <c r="S1034" s="288"/>
      <c r="T1034" s="288"/>
      <c r="U1034" s="288"/>
      <c r="V1034" s="288"/>
      <c r="W1034" s="288"/>
      <c r="X1034" s="288"/>
      <c r="Y1034" s="288"/>
      <c r="Z1034" s="288"/>
      <c r="AA1034" s="288"/>
      <c r="AB1034" s="288"/>
      <c r="AC1034" s="288"/>
      <c r="AD1034" s="288"/>
      <c r="AE1034" s="418"/>
      <c r="AF1034" s="418"/>
      <c r="AG1034" s="408"/>
      <c r="AH1034" s="408"/>
      <c r="AI1034" s="408"/>
      <c r="AJ1034" s="408"/>
      <c r="AK1034" s="408"/>
      <c r="AL1034" s="408"/>
      <c r="AM1034" s="408"/>
      <c r="AN1034" s="408"/>
      <c r="AO1034" s="408"/>
      <c r="AP1034" s="408"/>
      <c r="AQ1034" s="408"/>
      <c r="AR1034" s="408"/>
      <c r="AS1034" s="303"/>
    </row>
    <row r="1035" spans="1:45" ht="15" customHeight="1" outlineLevel="1">
      <c r="A1035" s="521">
        <v>13</v>
      </c>
      <c r="B1035" s="424" t="s">
        <v>106</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11"/>
      <c r="AG1035" s="411"/>
      <c r="AH1035" s="411"/>
      <c r="AI1035" s="411"/>
      <c r="AJ1035" s="411"/>
      <c r="AK1035" s="411"/>
      <c r="AL1035" s="411"/>
      <c r="AM1035" s="411"/>
      <c r="AN1035" s="411"/>
      <c r="AO1035" s="411"/>
      <c r="AP1035" s="411"/>
      <c r="AQ1035" s="411"/>
      <c r="AR1035" s="411"/>
      <c r="AS1035" s="293">
        <f>SUM(AE1035:AR1035)</f>
        <v>0</v>
      </c>
    </row>
    <row r="1036" spans="1:45" ht="15"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2955">AF1035</f>
        <v>0</v>
      </c>
      <c r="AG1036" s="407">
        <f t="shared" ref="AG1036" si="2956">AG1035</f>
        <v>0</v>
      </c>
      <c r="AH1036" s="407">
        <f t="shared" ref="AH1036" si="2957">AH1035</f>
        <v>0</v>
      </c>
      <c r="AI1036" s="407">
        <f t="shared" ref="AI1036" si="2958">AI1035</f>
        <v>0</v>
      </c>
      <c r="AJ1036" s="407">
        <f t="shared" ref="AJ1036" si="2959">AJ1035</f>
        <v>0</v>
      </c>
      <c r="AK1036" s="407">
        <f t="shared" ref="AK1036" si="2960">AK1035</f>
        <v>0</v>
      </c>
      <c r="AL1036" s="407">
        <f t="shared" ref="AL1036" si="2961">AL1035</f>
        <v>0</v>
      </c>
      <c r="AM1036" s="407">
        <f t="shared" ref="AM1036" si="2962">AM1035</f>
        <v>0</v>
      </c>
      <c r="AN1036" s="407">
        <f t="shared" ref="AN1036" si="2963">AN1035</f>
        <v>0</v>
      </c>
      <c r="AO1036" s="407">
        <f t="shared" ref="AO1036" si="2964">AO1035</f>
        <v>0</v>
      </c>
      <c r="AP1036" s="407">
        <f t="shared" ref="AP1036" si="2965">AP1035</f>
        <v>0</v>
      </c>
      <c r="AQ1036" s="407">
        <f t="shared" ref="AQ1036" si="2966">AQ1035</f>
        <v>0</v>
      </c>
      <c r="AR1036" s="407">
        <f t="shared" ref="AR1036" si="2967">AR1035</f>
        <v>0</v>
      </c>
      <c r="AS1036" s="303"/>
    </row>
    <row r="1037" spans="1:45" ht="15" customHeight="1" outlineLevel="1">
      <c r="A1037" s="521"/>
      <c r="B1037" s="312"/>
      <c r="C1037" s="302"/>
      <c r="D1037" s="288"/>
      <c r="E1037" s="288"/>
      <c r="F1037" s="288"/>
      <c r="G1037" s="288"/>
      <c r="H1037" s="288"/>
      <c r="I1037" s="288"/>
      <c r="J1037" s="288"/>
      <c r="K1037" s="288"/>
      <c r="L1037" s="288"/>
      <c r="M1037" s="288"/>
      <c r="N1037" s="288"/>
      <c r="O1037" s="288"/>
      <c r="P1037" s="288"/>
      <c r="Q1037" s="288"/>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303"/>
    </row>
    <row r="1038" spans="1:45" ht="15" customHeight="1" outlineLevel="1">
      <c r="A1038" s="521"/>
      <c r="B1038" s="285" t="s">
        <v>107</v>
      </c>
      <c r="C1038" s="286"/>
      <c r="D1038" s="287"/>
      <c r="E1038" s="287"/>
      <c r="F1038" s="287"/>
      <c r="G1038" s="287"/>
      <c r="H1038" s="287"/>
      <c r="I1038" s="287"/>
      <c r="J1038" s="287"/>
      <c r="K1038" s="287"/>
      <c r="L1038" s="287"/>
      <c r="M1038" s="287"/>
      <c r="N1038" s="287"/>
      <c r="O1038" s="287"/>
      <c r="P1038" s="287"/>
      <c r="Q1038" s="287"/>
      <c r="R1038" s="287"/>
      <c r="S1038" s="286"/>
      <c r="T1038" s="286"/>
      <c r="U1038" s="286"/>
      <c r="V1038" s="286"/>
      <c r="W1038" s="286"/>
      <c r="X1038" s="286"/>
      <c r="Y1038" s="286"/>
      <c r="Z1038" s="286"/>
      <c r="AA1038" s="286"/>
      <c r="AB1038" s="286"/>
      <c r="AC1038" s="286"/>
      <c r="AD1038" s="286"/>
      <c r="AE1038" s="410"/>
      <c r="AF1038" s="410"/>
      <c r="AG1038" s="410"/>
      <c r="AH1038" s="410"/>
      <c r="AI1038" s="410"/>
      <c r="AJ1038" s="410"/>
      <c r="AK1038" s="410"/>
      <c r="AL1038" s="410"/>
      <c r="AM1038" s="410"/>
      <c r="AN1038" s="410"/>
      <c r="AO1038" s="410"/>
      <c r="AP1038" s="410"/>
      <c r="AQ1038" s="410"/>
      <c r="AR1038" s="410"/>
      <c r="AS1038" s="289"/>
    </row>
    <row r="1039" spans="1:45" ht="15" customHeight="1" outlineLevel="1">
      <c r="A1039" s="521">
        <v>14</v>
      </c>
      <c r="B1039" s="312" t="s">
        <v>108</v>
      </c>
      <c r="C1039" s="288" t="s">
        <v>25</v>
      </c>
      <c r="D1039" s="292"/>
      <c r="E1039" s="292"/>
      <c r="F1039" s="292"/>
      <c r="G1039" s="292"/>
      <c r="H1039" s="292"/>
      <c r="I1039" s="292"/>
      <c r="J1039" s="292"/>
      <c r="K1039" s="292"/>
      <c r="L1039" s="292"/>
      <c r="M1039" s="292"/>
      <c r="N1039" s="292"/>
      <c r="O1039" s="292"/>
      <c r="P1039" s="292"/>
      <c r="Q1039" s="292">
        <v>12</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293">
        <f>SUM(AE1039:AR1039)</f>
        <v>0</v>
      </c>
    </row>
    <row r="1040" spans="1:45" ht="15" customHeight="1"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12</v>
      </c>
      <c r="R1040" s="292"/>
      <c r="S1040" s="292"/>
      <c r="T1040" s="292"/>
      <c r="U1040" s="292"/>
      <c r="V1040" s="292"/>
      <c r="W1040" s="292"/>
      <c r="X1040" s="292"/>
      <c r="Y1040" s="292"/>
      <c r="Z1040" s="292"/>
      <c r="AA1040" s="292"/>
      <c r="AB1040" s="292"/>
      <c r="AC1040" s="292"/>
      <c r="AD1040" s="292"/>
      <c r="AE1040" s="407">
        <f>AE1039</f>
        <v>0</v>
      </c>
      <c r="AF1040" s="407">
        <f t="shared" ref="AF1040" si="2968">AF1039</f>
        <v>0</v>
      </c>
      <c r="AG1040" s="407">
        <f t="shared" ref="AG1040" si="2969">AG1039</f>
        <v>0</v>
      </c>
      <c r="AH1040" s="407">
        <f t="shared" ref="AH1040" si="2970">AH1039</f>
        <v>0</v>
      </c>
      <c r="AI1040" s="407">
        <f t="shared" ref="AI1040" si="2971">AI1039</f>
        <v>0</v>
      </c>
      <c r="AJ1040" s="407">
        <f t="shared" ref="AJ1040" si="2972">AJ1039</f>
        <v>0</v>
      </c>
      <c r="AK1040" s="407">
        <f t="shared" ref="AK1040" si="2973">AK1039</f>
        <v>0</v>
      </c>
      <c r="AL1040" s="407">
        <f t="shared" ref="AL1040" si="2974">AL1039</f>
        <v>0</v>
      </c>
      <c r="AM1040" s="407">
        <f t="shared" ref="AM1040" si="2975">AM1039</f>
        <v>0</v>
      </c>
      <c r="AN1040" s="407">
        <f t="shared" ref="AN1040" si="2976">AN1039</f>
        <v>0</v>
      </c>
      <c r="AO1040" s="407">
        <f t="shared" ref="AO1040" si="2977">AO1039</f>
        <v>0</v>
      </c>
      <c r="AP1040" s="407">
        <f t="shared" ref="AP1040" si="2978">AP1039</f>
        <v>0</v>
      </c>
      <c r="AQ1040" s="407">
        <f t="shared" ref="AQ1040" si="2979">AQ1039</f>
        <v>0</v>
      </c>
      <c r="AR1040" s="407">
        <f t="shared" ref="AR1040" si="2980">AR1039</f>
        <v>0</v>
      </c>
      <c r="AS1040" s="294"/>
    </row>
    <row r="1041" spans="1:46" ht="15" customHeight="1" outlineLevel="1">
      <c r="A1041" s="521"/>
      <c r="B1041" s="312"/>
      <c r="C1041" s="302"/>
      <c r="D1041" s="288"/>
      <c r="E1041" s="288"/>
      <c r="F1041" s="288"/>
      <c r="G1041" s="288"/>
      <c r="H1041" s="288"/>
      <c r="I1041" s="288"/>
      <c r="J1041" s="288"/>
      <c r="K1041" s="288"/>
      <c r="L1041" s="288"/>
      <c r="M1041" s="288"/>
      <c r="N1041" s="288"/>
      <c r="O1041" s="288"/>
      <c r="P1041" s="288"/>
      <c r="Q1041" s="464"/>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298"/>
      <c r="AT1041" s="616"/>
    </row>
    <row r="1042" spans="1:46" s="306" customFormat="1" ht="15.75" outlineLevel="1">
      <c r="A1042" s="521"/>
      <c r="B1042" s="285" t="s">
        <v>487</v>
      </c>
      <c r="C1042" s="288"/>
      <c r="D1042" s="288"/>
      <c r="E1042" s="288"/>
      <c r="F1042" s="288"/>
      <c r="G1042" s="288"/>
      <c r="H1042" s="288"/>
      <c r="I1042" s="288"/>
      <c r="J1042" s="288"/>
      <c r="K1042" s="288"/>
      <c r="L1042" s="288"/>
      <c r="M1042" s="288"/>
      <c r="N1042" s="288"/>
      <c r="O1042" s="288"/>
      <c r="P1042" s="288"/>
      <c r="Q1042" s="288"/>
      <c r="R1042" s="288"/>
      <c r="S1042" s="288"/>
      <c r="T1042" s="288"/>
      <c r="U1042" s="288"/>
      <c r="V1042" s="288"/>
      <c r="W1042" s="288"/>
      <c r="X1042" s="288"/>
      <c r="Y1042" s="288"/>
      <c r="Z1042" s="288"/>
      <c r="AA1042" s="288"/>
      <c r="AB1042" s="288"/>
      <c r="AC1042" s="288"/>
      <c r="AD1042" s="288"/>
      <c r="AE1042" s="408"/>
      <c r="AF1042" s="408"/>
      <c r="AG1042" s="408"/>
      <c r="AH1042" s="408"/>
      <c r="AI1042" s="408"/>
      <c r="AJ1042" s="408"/>
      <c r="AK1042" s="412"/>
      <c r="AL1042" s="412"/>
      <c r="AM1042" s="412"/>
      <c r="AN1042" s="412"/>
      <c r="AO1042" s="412"/>
      <c r="AP1042" s="412"/>
      <c r="AQ1042" s="412"/>
      <c r="AR1042" s="412"/>
      <c r="AS1042" s="506"/>
      <c r="AT1042" s="617"/>
    </row>
    <row r="1043" spans="1:46" outlineLevel="1">
      <c r="A1043" s="521">
        <v>15</v>
      </c>
      <c r="B1043" s="291" t="s">
        <v>492</v>
      </c>
      <c r="C1043" s="288" t="s">
        <v>25</v>
      </c>
      <c r="D1043" s="292"/>
      <c r="E1043" s="292"/>
      <c r="F1043" s="292"/>
      <c r="G1043" s="292"/>
      <c r="H1043" s="292"/>
      <c r="I1043" s="292"/>
      <c r="J1043" s="292"/>
      <c r="K1043" s="292"/>
      <c r="L1043" s="292"/>
      <c r="M1043" s="292"/>
      <c r="N1043" s="292"/>
      <c r="O1043" s="292"/>
      <c r="P1043" s="292"/>
      <c r="Q1043" s="292">
        <v>0</v>
      </c>
      <c r="R1043" s="292"/>
      <c r="S1043" s="292"/>
      <c r="T1043" s="292"/>
      <c r="U1043" s="292"/>
      <c r="V1043" s="292"/>
      <c r="W1043" s="292"/>
      <c r="X1043" s="292"/>
      <c r="Y1043" s="292"/>
      <c r="Z1043" s="292"/>
      <c r="AA1043" s="292"/>
      <c r="AB1043" s="292"/>
      <c r="AC1043" s="292"/>
      <c r="AD1043" s="292"/>
      <c r="AE1043" s="406"/>
      <c r="AF1043" s="406"/>
      <c r="AG1043" s="406"/>
      <c r="AH1043" s="406"/>
      <c r="AI1043" s="406"/>
      <c r="AJ1043" s="406"/>
      <c r="AK1043" s="406"/>
      <c r="AL1043" s="406"/>
      <c r="AM1043" s="406"/>
      <c r="AN1043" s="406"/>
      <c r="AO1043" s="406"/>
      <c r="AP1043" s="406"/>
      <c r="AQ1043" s="406"/>
      <c r="AR1043" s="406"/>
      <c r="AS1043" s="618">
        <f>SUM(AE1043:AR1043)</f>
        <v>0</v>
      </c>
      <c r="AT1043" s="616"/>
    </row>
    <row r="1044" spans="1:46" outlineLevel="1">
      <c r="A1044" s="521"/>
      <c r="B1044" s="291" t="s">
        <v>345</v>
      </c>
      <c r="C1044" s="288" t="s">
        <v>163</v>
      </c>
      <c r="D1044" s="292"/>
      <c r="E1044" s="292"/>
      <c r="F1044" s="292"/>
      <c r="G1044" s="292"/>
      <c r="H1044" s="292"/>
      <c r="I1044" s="292"/>
      <c r="J1044" s="292"/>
      <c r="K1044" s="292"/>
      <c r="L1044" s="292"/>
      <c r="M1044" s="292"/>
      <c r="N1044" s="292"/>
      <c r="O1044" s="292"/>
      <c r="P1044" s="292"/>
      <c r="Q1044" s="292">
        <f>Q1043</f>
        <v>0</v>
      </c>
      <c r="R1044" s="292"/>
      <c r="S1044" s="292"/>
      <c r="T1044" s="292"/>
      <c r="U1044" s="292"/>
      <c r="V1044" s="292"/>
      <c r="W1044" s="292"/>
      <c r="X1044" s="292"/>
      <c r="Y1044" s="292"/>
      <c r="Z1044" s="292"/>
      <c r="AA1044" s="292"/>
      <c r="AB1044" s="292"/>
      <c r="AC1044" s="292"/>
      <c r="AD1044" s="292"/>
      <c r="AE1044" s="407">
        <f>AE1043</f>
        <v>0</v>
      </c>
      <c r="AF1044" s="407">
        <f>AF1043</f>
        <v>0</v>
      </c>
      <c r="AG1044" s="407">
        <f t="shared" ref="AG1044:AR1044" si="2981">AG1043</f>
        <v>0</v>
      </c>
      <c r="AH1044" s="407">
        <f t="shared" si="2981"/>
        <v>0</v>
      </c>
      <c r="AI1044" s="407">
        <f t="shared" si="2981"/>
        <v>0</v>
      </c>
      <c r="AJ1044" s="407">
        <f>AJ1043</f>
        <v>0</v>
      </c>
      <c r="AK1044" s="407">
        <f t="shared" si="2981"/>
        <v>0</v>
      </c>
      <c r="AL1044" s="407">
        <f t="shared" si="2981"/>
        <v>0</v>
      </c>
      <c r="AM1044" s="407">
        <f t="shared" si="2981"/>
        <v>0</v>
      </c>
      <c r="AN1044" s="407">
        <f t="shared" si="2981"/>
        <v>0</v>
      </c>
      <c r="AO1044" s="407">
        <f t="shared" si="2981"/>
        <v>0</v>
      </c>
      <c r="AP1044" s="407">
        <f t="shared" si="2981"/>
        <v>0</v>
      </c>
      <c r="AQ1044" s="407">
        <f t="shared" si="2981"/>
        <v>0</v>
      </c>
      <c r="AR1044" s="407">
        <f t="shared" si="2981"/>
        <v>0</v>
      </c>
      <c r="AS1044" s="294"/>
    </row>
    <row r="1045" spans="1:46" outlineLevel="1">
      <c r="A1045" s="521"/>
      <c r="B1045" s="312"/>
      <c r="C1045" s="302"/>
      <c r="D1045" s="288"/>
      <c r="E1045" s="288"/>
      <c r="F1045" s="288"/>
      <c r="G1045" s="288"/>
      <c r="H1045" s="288"/>
      <c r="I1045" s="288"/>
      <c r="J1045" s="288"/>
      <c r="K1045" s="288"/>
      <c r="L1045" s="288"/>
      <c r="M1045" s="288"/>
      <c r="N1045" s="288"/>
      <c r="O1045" s="288"/>
      <c r="P1045" s="288"/>
      <c r="Q1045" s="288"/>
      <c r="R1045" s="288"/>
      <c r="S1045" s="288"/>
      <c r="T1045" s="288"/>
      <c r="U1045" s="288"/>
      <c r="V1045" s="288"/>
      <c r="W1045" s="288"/>
      <c r="X1045" s="288"/>
      <c r="Y1045" s="288"/>
      <c r="Z1045" s="288"/>
      <c r="AA1045" s="288"/>
      <c r="AB1045" s="288"/>
      <c r="AC1045" s="288"/>
      <c r="AD1045" s="288"/>
      <c r="AE1045" s="408"/>
      <c r="AF1045" s="408"/>
      <c r="AG1045" s="408"/>
      <c r="AH1045" s="408"/>
      <c r="AI1045" s="408"/>
      <c r="AJ1045" s="408"/>
      <c r="AK1045" s="408"/>
      <c r="AL1045" s="408"/>
      <c r="AM1045" s="408"/>
      <c r="AN1045" s="408"/>
      <c r="AO1045" s="408"/>
      <c r="AP1045" s="408"/>
      <c r="AQ1045" s="408"/>
      <c r="AR1045" s="408"/>
      <c r="AS1045" s="303"/>
    </row>
    <row r="1046" spans="1:46" s="280" customFormat="1" outlineLevel="1">
      <c r="A1046" s="521">
        <v>16</v>
      </c>
      <c r="B1046" s="321" t="s">
        <v>488</v>
      </c>
      <c r="C1046" s="288" t="s">
        <v>25</v>
      </c>
      <c r="D1046" s="292"/>
      <c r="E1046" s="292"/>
      <c r="F1046" s="292"/>
      <c r="G1046" s="292"/>
      <c r="H1046" s="292"/>
      <c r="I1046" s="292"/>
      <c r="J1046" s="292"/>
      <c r="K1046" s="292"/>
      <c r="L1046" s="292"/>
      <c r="M1046" s="292"/>
      <c r="N1046" s="292"/>
      <c r="O1046" s="292"/>
      <c r="P1046" s="292"/>
      <c r="Q1046" s="292">
        <v>0</v>
      </c>
      <c r="R1046" s="292"/>
      <c r="S1046" s="292"/>
      <c r="T1046" s="292"/>
      <c r="U1046" s="292"/>
      <c r="V1046" s="292"/>
      <c r="W1046" s="292"/>
      <c r="X1046" s="292"/>
      <c r="Y1046" s="292"/>
      <c r="Z1046" s="292"/>
      <c r="AA1046" s="292"/>
      <c r="AB1046" s="292"/>
      <c r="AC1046" s="292"/>
      <c r="AD1046" s="292"/>
      <c r="AE1046" s="406"/>
      <c r="AF1046" s="406"/>
      <c r="AG1046" s="406"/>
      <c r="AH1046" s="406"/>
      <c r="AI1046" s="406"/>
      <c r="AJ1046" s="406"/>
      <c r="AK1046" s="406"/>
      <c r="AL1046" s="406"/>
      <c r="AM1046" s="406"/>
      <c r="AN1046" s="406"/>
      <c r="AO1046" s="406"/>
      <c r="AP1046" s="406"/>
      <c r="AQ1046" s="406"/>
      <c r="AR1046" s="406"/>
      <c r="AS1046" s="293">
        <f>SUM(AE1046:AR1046)</f>
        <v>0</v>
      </c>
    </row>
    <row r="1047" spans="1:46" s="280" customFormat="1"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0</v>
      </c>
      <c r="R1047" s="292"/>
      <c r="S1047" s="292"/>
      <c r="T1047" s="292"/>
      <c r="U1047" s="292"/>
      <c r="V1047" s="292"/>
      <c r="W1047" s="292"/>
      <c r="X1047" s="292"/>
      <c r="Y1047" s="292"/>
      <c r="Z1047" s="292"/>
      <c r="AA1047" s="292"/>
      <c r="AB1047" s="292"/>
      <c r="AC1047" s="292"/>
      <c r="AD1047" s="292"/>
      <c r="AE1047" s="407">
        <f>AE1046</f>
        <v>0</v>
      </c>
      <c r="AF1047" s="407">
        <f t="shared" ref="AF1047:AQ1047" si="2982">AF1046</f>
        <v>0</v>
      </c>
      <c r="AG1047" s="407">
        <f t="shared" si="2982"/>
        <v>0</v>
      </c>
      <c r="AH1047" s="407">
        <f t="shared" si="2982"/>
        <v>0</v>
      </c>
      <c r="AI1047" s="407">
        <f t="shared" si="2982"/>
        <v>0</v>
      </c>
      <c r="AJ1047" s="407">
        <f t="shared" si="2982"/>
        <v>0</v>
      </c>
      <c r="AK1047" s="407">
        <f t="shared" si="2982"/>
        <v>0</v>
      </c>
      <c r="AL1047" s="407">
        <f t="shared" si="2982"/>
        <v>0</v>
      </c>
      <c r="AM1047" s="407">
        <f t="shared" si="2982"/>
        <v>0</v>
      </c>
      <c r="AN1047" s="407">
        <f t="shared" si="2982"/>
        <v>0</v>
      </c>
      <c r="AO1047" s="407">
        <f t="shared" si="2982"/>
        <v>0</v>
      </c>
      <c r="AP1047" s="407">
        <f t="shared" si="2982"/>
        <v>0</v>
      </c>
      <c r="AQ1047" s="407">
        <f t="shared" si="2982"/>
        <v>0</v>
      </c>
      <c r="AR1047" s="407">
        <f>AR1046</f>
        <v>0</v>
      </c>
      <c r="AS1047" s="294"/>
    </row>
    <row r="1048" spans="1:46" s="280" customFormat="1" outlineLevel="1">
      <c r="A1048" s="521"/>
      <c r="B1048" s="32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08"/>
      <c r="AF1048" s="408"/>
      <c r="AG1048" s="408"/>
      <c r="AH1048" s="408"/>
      <c r="AI1048" s="408"/>
      <c r="AJ1048" s="408"/>
      <c r="AK1048" s="412"/>
      <c r="AL1048" s="412"/>
      <c r="AM1048" s="412"/>
      <c r="AN1048" s="412"/>
      <c r="AO1048" s="412"/>
      <c r="AP1048" s="412"/>
      <c r="AQ1048" s="412"/>
      <c r="AR1048" s="412"/>
      <c r="AS1048" s="310"/>
    </row>
    <row r="1049" spans="1:46" ht="15.75" outlineLevel="1">
      <c r="A1049" s="521"/>
      <c r="B1049" s="508" t="s">
        <v>493</v>
      </c>
      <c r="C1049" s="317"/>
      <c r="D1049" s="287"/>
      <c r="E1049" s="286"/>
      <c r="F1049" s="286"/>
      <c r="G1049" s="286"/>
      <c r="H1049" s="286"/>
      <c r="I1049" s="286"/>
      <c r="J1049" s="286"/>
      <c r="K1049" s="286"/>
      <c r="L1049" s="286"/>
      <c r="M1049" s="286"/>
      <c r="N1049" s="286"/>
      <c r="O1049" s="286"/>
      <c r="P1049" s="286"/>
      <c r="Q1049" s="287"/>
      <c r="R1049" s="286"/>
      <c r="S1049" s="286"/>
      <c r="T1049" s="286"/>
      <c r="U1049" s="286"/>
      <c r="V1049" s="286"/>
      <c r="W1049" s="286"/>
      <c r="X1049" s="286"/>
      <c r="Y1049" s="286"/>
      <c r="Z1049" s="286"/>
      <c r="AA1049" s="286"/>
      <c r="AB1049" s="286"/>
      <c r="AC1049" s="286"/>
      <c r="AD1049" s="286"/>
      <c r="AE1049" s="410"/>
      <c r="AF1049" s="410"/>
      <c r="AG1049" s="410"/>
      <c r="AH1049" s="410"/>
      <c r="AI1049" s="410"/>
      <c r="AJ1049" s="410"/>
      <c r="AK1049" s="410"/>
      <c r="AL1049" s="410"/>
      <c r="AM1049" s="410"/>
      <c r="AN1049" s="410"/>
      <c r="AO1049" s="410"/>
      <c r="AP1049" s="410"/>
      <c r="AQ1049" s="410"/>
      <c r="AR1049" s="410"/>
      <c r="AS1049" s="289"/>
    </row>
    <row r="1050" spans="1:46" outlineLevel="1">
      <c r="A1050" s="521">
        <v>17</v>
      </c>
      <c r="B1050" s="424" t="s">
        <v>112</v>
      </c>
      <c r="C1050" s="288" t="s">
        <v>25</v>
      </c>
      <c r="D1050" s="292"/>
      <c r="E1050" s="292"/>
      <c r="F1050" s="292"/>
      <c r="G1050" s="292"/>
      <c r="H1050" s="292"/>
      <c r="I1050" s="292"/>
      <c r="J1050" s="292"/>
      <c r="K1050" s="292"/>
      <c r="L1050" s="292"/>
      <c r="M1050" s="292"/>
      <c r="N1050" s="292"/>
      <c r="O1050" s="292"/>
      <c r="P1050" s="292"/>
      <c r="Q1050" s="292">
        <v>12</v>
      </c>
      <c r="R1050" s="292"/>
      <c r="S1050" s="292"/>
      <c r="T1050" s="292"/>
      <c r="U1050" s="292"/>
      <c r="V1050" s="292"/>
      <c r="W1050" s="292"/>
      <c r="X1050" s="292"/>
      <c r="Y1050" s="292"/>
      <c r="Z1050" s="292"/>
      <c r="AA1050" s="292"/>
      <c r="AB1050" s="292"/>
      <c r="AC1050" s="292"/>
      <c r="AD1050" s="292"/>
      <c r="AE1050" s="422"/>
      <c r="AF1050" s="406"/>
      <c r="AG1050" s="406"/>
      <c r="AH1050" s="406"/>
      <c r="AI1050" s="406"/>
      <c r="AJ1050" s="406"/>
      <c r="AK1050" s="406"/>
      <c r="AL1050" s="411"/>
      <c r="AM1050" s="411"/>
      <c r="AN1050" s="411"/>
      <c r="AO1050" s="411"/>
      <c r="AP1050" s="411"/>
      <c r="AQ1050" s="411"/>
      <c r="AR1050" s="411"/>
      <c r="AS1050" s="293">
        <f>SUM(AE1050:AR1050)</f>
        <v>0</v>
      </c>
    </row>
    <row r="1051" spans="1:46" outlineLevel="1">
      <c r="A1051" s="521"/>
      <c r="B1051" s="291" t="s">
        <v>345</v>
      </c>
      <c r="C1051" s="288" t="s">
        <v>163</v>
      </c>
      <c r="D1051" s="292"/>
      <c r="E1051" s="292"/>
      <c r="F1051" s="292"/>
      <c r="G1051" s="292"/>
      <c r="H1051" s="292"/>
      <c r="I1051" s="292"/>
      <c r="J1051" s="292"/>
      <c r="K1051" s="292"/>
      <c r="L1051" s="292"/>
      <c r="M1051" s="292"/>
      <c r="N1051" s="292"/>
      <c r="O1051" s="292"/>
      <c r="P1051" s="292"/>
      <c r="Q1051" s="292">
        <f>Q1050</f>
        <v>12</v>
      </c>
      <c r="R1051" s="292"/>
      <c r="S1051" s="292"/>
      <c r="T1051" s="292"/>
      <c r="U1051" s="292"/>
      <c r="V1051" s="292"/>
      <c r="W1051" s="292"/>
      <c r="X1051" s="292"/>
      <c r="Y1051" s="292"/>
      <c r="Z1051" s="292"/>
      <c r="AA1051" s="292"/>
      <c r="AB1051" s="292"/>
      <c r="AC1051" s="292"/>
      <c r="AD1051" s="292"/>
      <c r="AE1051" s="407">
        <f>AE1050</f>
        <v>0</v>
      </c>
      <c r="AF1051" s="407">
        <f t="shared" ref="AF1051:AR1051" si="2983">AF1050</f>
        <v>0</v>
      </c>
      <c r="AG1051" s="407">
        <f t="shared" si="2983"/>
        <v>0</v>
      </c>
      <c r="AH1051" s="407">
        <f t="shared" si="2983"/>
        <v>0</v>
      </c>
      <c r="AI1051" s="407">
        <f t="shared" si="2983"/>
        <v>0</v>
      </c>
      <c r="AJ1051" s="407">
        <f t="shared" si="2983"/>
        <v>0</v>
      </c>
      <c r="AK1051" s="407">
        <f t="shared" si="2983"/>
        <v>0</v>
      </c>
      <c r="AL1051" s="407">
        <f t="shared" si="2983"/>
        <v>0</v>
      </c>
      <c r="AM1051" s="407">
        <f t="shared" si="2983"/>
        <v>0</v>
      </c>
      <c r="AN1051" s="407">
        <f t="shared" si="2983"/>
        <v>0</v>
      </c>
      <c r="AO1051" s="407">
        <f t="shared" si="2983"/>
        <v>0</v>
      </c>
      <c r="AP1051" s="407">
        <f t="shared" si="2983"/>
        <v>0</v>
      </c>
      <c r="AQ1051" s="407">
        <f t="shared" si="2983"/>
        <v>0</v>
      </c>
      <c r="AR1051" s="407">
        <f t="shared" si="2983"/>
        <v>0</v>
      </c>
      <c r="AS1051" s="303"/>
    </row>
    <row r="1052" spans="1:46" outlineLevel="1">
      <c r="A1052" s="521"/>
      <c r="B1052" s="291"/>
      <c r="C1052" s="288"/>
      <c r="D1052" s="288"/>
      <c r="E1052" s="288"/>
      <c r="F1052" s="288"/>
      <c r="G1052" s="288"/>
      <c r="H1052" s="288"/>
      <c r="I1052" s="288"/>
      <c r="J1052" s="288"/>
      <c r="K1052" s="288"/>
      <c r="L1052" s="288"/>
      <c r="M1052" s="288"/>
      <c r="N1052" s="288"/>
      <c r="O1052" s="288"/>
      <c r="P1052" s="288"/>
      <c r="Q1052" s="288"/>
      <c r="R1052" s="288"/>
      <c r="S1052" s="288"/>
      <c r="T1052" s="288"/>
      <c r="U1052" s="288"/>
      <c r="V1052" s="288"/>
      <c r="W1052" s="288"/>
      <c r="X1052" s="288"/>
      <c r="Y1052" s="288"/>
      <c r="Z1052" s="288"/>
      <c r="AA1052" s="288"/>
      <c r="AB1052" s="288"/>
      <c r="AC1052" s="288"/>
      <c r="AD1052" s="288"/>
      <c r="AE1052" s="418"/>
      <c r="AF1052" s="421"/>
      <c r="AG1052" s="421"/>
      <c r="AH1052" s="421"/>
      <c r="AI1052" s="421"/>
      <c r="AJ1052" s="421"/>
      <c r="AK1052" s="421"/>
      <c r="AL1052" s="421"/>
      <c r="AM1052" s="421"/>
      <c r="AN1052" s="421"/>
      <c r="AO1052" s="421"/>
      <c r="AP1052" s="421"/>
      <c r="AQ1052" s="421"/>
      <c r="AR1052" s="421"/>
      <c r="AS1052" s="303"/>
    </row>
    <row r="1053" spans="1:46" outlineLevel="1">
      <c r="A1053" s="521">
        <v>18</v>
      </c>
      <c r="B1053" s="424" t="s">
        <v>109</v>
      </c>
      <c r="C1053" s="288" t="s">
        <v>25</v>
      </c>
      <c r="D1053" s="292"/>
      <c r="E1053" s="292"/>
      <c r="F1053" s="292"/>
      <c r="G1053" s="292"/>
      <c r="H1053" s="292"/>
      <c r="I1053" s="292"/>
      <c r="J1053" s="292"/>
      <c r="K1053" s="292"/>
      <c r="L1053" s="292"/>
      <c r="M1053" s="292"/>
      <c r="N1053" s="292"/>
      <c r="O1053" s="292"/>
      <c r="P1053" s="292"/>
      <c r="Q1053" s="292">
        <v>12</v>
      </c>
      <c r="R1053" s="292"/>
      <c r="S1053" s="292"/>
      <c r="T1053" s="292"/>
      <c r="U1053" s="292"/>
      <c r="V1053" s="292"/>
      <c r="W1053" s="292"/>
      <c r="X1053" s="292"/>
      <c r="Y1053" s="292"/>
      <c r="Z1053" s="292"/>
      <c r="AA1053" s="292"/>
      <c r="AB1053" s="292"/>
      <c r="AC1053" s="292"/>
      <c r="AD1053" s="292"/>
      <c r="AE1053" s="422"/>
      <c r="AF1053" s="406"/>
      <c r="AG1053" s="406"/>
      <c r="AH1053" s="406"/>
      <c r="AI1053" s="406"/>
      <c r="AJ1053" s="406"/>
      <c r="AK1053" s="406"/>
      <c r="AL1053" s="411"/>
      <c r="AM1053" s="411"/>
      <c r="AN1053" s="411"/>
      <c r="AO1053" s="411"/>
      <c r="AP1053" s="411"/>
      <c r="AQ1053" s="411"/>
      <c r="AR1053" s="411"/>
      <c r="AS1053" s="293">
        <f>SUM(AE1053:AR1053)</f>
        <v>0</v>
      </c>
    </row>
    <row r="1054" spans="1:46" outlineLevel="1">
      <c r="A1054" s="521"/>
      <c r="B1054" s="291" t="s">
        <v>345</v>
      </c>
      <c r="C1054" s="288" t="s">
        <v>163</v>
      </c>
      <c r="D1054" s="292"/>
      <c r="E1054" s="292"/>
      <c r="F1054" s="292"/>
      <c r="G1054" s="292"/>
      <c r="H1054" s="292"/>
      <c r="I1054" s="292"/>
      <c r="J1054" s="292"/>
      <c r="K1054" s="292"/>
      <c r="L1054" s="292"/>
      <c r="M1054" s="292"/>
      <c r="N1054" s="292"/>
      <c r="O1054" s="292"/>
      <c r="P1054" s="292"/>
      <c r="Q1054" s="292">
        <f>Q1053</f>
        <v>12</v>
      </c>
      <c r="R1054" s="292"/>
      <c r="S1054" s="292"/>
      <c r="T1054" s="292"/>
      <c r="U1054" s="292"/>
      <c r="V1054" s="292"/>
      <c r="W1054" s="292"/>
      <c r="X1054" s="292"/>
      <c r="Y1054" s="292"/>
      <c r="Z1054" s="292"/>
      <c r="AA1054" s="292"/>
      <c r="AB1054" s="292"/>
      <c r="AC1054" s="292"/>
      <c r="AD1054" s="292"/>
      <c r="AE1054" s="407">
        <f>AE1053</f>
        <v>0</v>
      </c>
      <c r="AF1054" s="407">
        <f t="shared" ref="AF1054:AR1054" si="2984">AF1053</f>
        <v>0</v>
      </c>
      <c r="AG1054" s="407">
        <f t="shared" si="2984"/>
        <v>0</v>
      </c>
      <c r="AH1054" s="407">
        <f t="shared" si="2984"/>
        <v>0</v>
      </c>
      <c r="AI1054" s="407">
        <f t="shared" si="2984"/>
        <v>0</v>
      </c>
      <c r="AJ1054" s="407">
        <f t="shared" si="2984"/>
        <v>0</v>
      </c>
      <c r="AK1054" s="407">
        <f t="shared" si="2984"/>
        <v>0</v>
      </c>
      <c r="AL1054" s="407">
        <f t="shared" si="2984"/>
        <v>0</v>
      </c>
      <c r="AM1054" s="407">
        <f t="shared" si="2984"/>
        <v>0</v>
      </c>
      <c r="AN1054" s="407">
        <f t="shared" si="2984"/>
        <v>0</v>
      </c>
      <c r="AO1054" s="407">
        <f t="shared" si="2984"/>
        <v>0</v>
      </c>
      <c r="AP1054" s="407">
        <f t="shared" si="2984"/>
        <v>0</v>
      </c>
      <c r="AQ1054" s="407">
        <f t="shared" si="2984"/>
        <v>0</v>
      </c>
      <c r="AR1054" s="407">
        <f t="shared" si="2984"/>
        <v>0</v>
      </c>
      <c r="AS1054" s="303"/>
    </row>
    <row r="1055" spans="1:46" outlineLevel="1">
      <c r="A1055" s="521"/>
      <c r="B1055" s="319"/>
      <c r="C1055" s="288"/>
      <c r="D1055" s="288"/>
      <c r="E1055" s="288"/>
      <c r="F1055" s="288"/>
      <c r="G1055" s="288"/>
      <c r="H1055" s="288"/>
      <c r="I1055" s="288"/>
      <c r="J1055" s="288"/>
      <c r="K1055" s="288"/>
      <c r="L1055" s="288"/>
      <c r="M1055" s="288"/>
      <c r="N1055" s="288"/>
      <c r="O1055" s="288"/>
      <c r="P1055" s="288"/>
      <c r="Q1055" s="288"/>
      <c r="R1055" s="288"/>
      <c r="S1055" s="288"/>
      <c r="T1055" s="288"/>
      <c r="U1055" s="288"/>
      <c r="V1055" s="288"/>
      <c r="W1055" s="288"/>
      <c r="X1055" s="288"/>
      <c r="Y1055" s="288"/>
      <c r="Z1055" s="288"/>
      <c r="AA1055" s="288"/>
      <c r="AB1055" s="288"/>
      <c r="AC1055" s="288"/>
      <c r="AD1055" s="288"/>
      <c r="AE1055" s="419"/>
      <c r="AF1055" s="420"/>
      <c r="AG1055" s="420"/>
      <c r="AH1055" s="420"/>
      <c r="AI1055" s="420"/>
      <c r="AJ1055" s="420"/>
      <c r="AK1055" s="420"/>
      <c r="AL1055" s="420"/>
      <c r="AM1055" s="420"/>
      <c r="AN1055" s="420"/>
      <c r="AO1055" s="420"/>
      <c r="AP1055" s="420"/>
      <c r="AQ1055" s="420"/>
      <c r="AR1055" s="420"/>
      <c r="AS1055" s="294"/>
    </row>
    <row r="1056" spans="1:46" outlineLevel="1">
      <c r="A1056" s="521">
        <v>19</v>
      </c>
      <c r="B1056" s="424" t="s">
        <v>111</v>
      </c>
      <c r="C1056" s="288" t="s">
        <v>25</v>
      </c>
      <c r="D1056" s="292"/>
      <c r="E1056" s="292"/>
      <c r="F1056" s="292"/>
      <c r="G1056" s="292"/>
      <c r="H1056" s="292"/>
      <c r="I1056" s="292"/>
      <c r="J1056" s="292"/>
      <c r="K1056" s="292"/>
      <c r="L1056" s="292"/>
      <c r="M1056" s="292"/>
      <c r="N1056" s="292"/>
      <c r="O1056" s="292"/>
      <c r="P1056" s="292"/>
      <c r="Q1056" s="292">
        <v>12</v>
      </c>
      <c r="R1056" s="292"/>
      <c r="S1056" s="292"/>
      <c r="T1056" s="292"/>
      <c r="U1056" s="292"/>
      <c r="V1056" s="292"/>
      <c r="W1056" s="292"/>
      <c r="X1056" s="292"/>
      <c r="Y1056" s="292"/>
      <c r="Z1056" s="292"/>
      <c r="AA1056" s="292"/>
      <c r="AB1056" s="292"/>
      <c r="AC1056" s="292"/>
      <c r="AD1056" s="292"/>
      <c r="AE1056" s="422"/>
      <c r="AF1056" s="406"/>
      <c r="AG1056" s="406"/>
      <c r="AH1056" s="406"/>
      <c r="AI1056" s="406"/>
      <c r="AJ1056" s="406"/>
      <c r="AK1056" s="406"/>
      <c r="AL1056" s="411"/>
      <c r="AM1056" s="411"/>
      <c r="AN1056" s="411"/>
      <c r="AO1056" s="411"/>
      <c r="AP1056" s="411"/>
      <c r="AQ1056" s="411"/>
      <c r="AR1056" s="411"/>
      <c r="AS1056" s="293">
        <f>SUM(AE1056:AR1056)</f>
        <v>0</v>
      </c>
    </row>
    <row r="1057" spans="1:45" outlineLevel="1">
      <c r="A1057" s="521"/>
      <c r="B1057" s="291" t="s">
        <v>345</v>
      </c>
      <c r="C1057" s="288" t="s">
        <v>163</v>
      </c>
      <c r="D1057" s="292"/>
      <c r="E1057" s="292"/>
      <c r="F1057" s="292"/>
      <c r="G1057" s="292"/>
      <c r="H1057" s="292"/>
      <c r="I1057" s="292"/>
      <c r="J1057" s="292"/>
      <c r="K1057" s="292"/>
      <c r="L1057" s="292"/>
      <c r="M1057" s="292"/>
      <c r="N1057" s="292"/>
      <c r="O1057" s="292"/>
      <c r="P1057" s="292"/>
      <c r="Q1057" s="292">
        <f>Q1056</f>
        <v>12</v>
      </c>
      <c r="R1057" s="292"/>
      <c r="S1057" s="292"/>
      <c r="T1057" s="292"/>
      <c r="U1057" s="292"/>
      <c r="V1057" s="292"/>
      <c r="W1057" s="292"/>
      <c r="X1057" s="292"/>
      <c r="Y1057" s="292"/>
      <c r="Z1057" s="292"/>
      <c r="AA1057" s="292"/>
      <c r="AB1057" s="292"/>
      <c r="AC1057" s="292"/>
      <c r="AD1057" s="292"/>
      <c r="AE1057" s="407">
        <f>AE1056</f>
        <v>0</v>
      </c>
      <c r="AF1057" s="407">
        <f t="shared" ref="AF1057:AR1057" si="2985">AF1056</f>
        <v>0</v>
      </c>
      <c r="AG1057" s="407">
        <f t="shared" si="2985"/>
        <v>0</v>
      </c>
      <c r="AH1057" s="407">
        <f t="shared" si="2985"/>
        <v>0</v>
      </c>
      <c r="AI1057" s="407">
        <f t="shared" si="2985"/>
        <v>0</v>
      </c>
      <c r="AJ1057" s="407">
        <f t="shared" si="2985"/>
        <v>0</v>
      </c>
      <c r="AK1057" s="407">
        <f t="shared" si="2985"/>
        <v>0</v>
      </c>
      <c r="AL1057" s="407">
        <f t="shared" si="2985"/>
        <v>0</v>
      </c>
      <c r="AM1057" s="407">
        <f t="shared" si="2985"/>
        <v>0</v>
      </c>
      <c r="AN1057" s="407">
        <f t="shared" si="2985"/>
        <v>0</v>
      </c>
      <c r="AO1057" s="407">
        <f t="shared" si="2985"/>
        <v>0</v>
      </c>
      <c r="AP1057" s="407">
        <f t="shared" si="2985"/>
        <v>0</v>
      </c>
      <c r="AQ1057" s="407">
        <f t="shared" si="2985"/>
        <v>0</v>
      </c>
      <c r="AR1057" s="407">
        <f t="shared" si="2985"/>
        <v>0</v>
      </c>
      <c r="AS1057" s="294"/>
    </row>
    <row r="1058" spans="1:45" outlineLevel="1">
      <c r="A1058" s="521"/>
      <c r="B1058" s="319"/>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08"/>
      <c r="AF1058" s="408"/>
      <c r="AG1058" s="408"/>
      <c r="AH1058" s="408"/>
      <c r="AI1058" s="408"/>
      <c r="AJ1058" s="408"/>
      <c r="AK1058" s="408"/>
      <c r="AL1058" s="408"/>
      <c r="AM1058" s="408"/>
      <c r="AN1058" s="408"/>
      <c r="AO1058" s="408"/>
      <c r="AP1058" s="408"/>
      <c r="AQ1058" s="408"/>
      <c r="AR1058" s="408"/>
      <c r="AS1058" s="303"/>
    </row>
    <row r="1059" spans="1:45" outlineLevel="1">
      <c r="A1059" s="521">
        <v>20</v>
      </c>
      <c r="B1059" s="424" t="s">
        <v>110</v>
      </c>
      <c r="C1059" s="288" t="s">
        <v>25</v>
      </c>
      <c r="D1059" s="292"/>
      <c r="E1059" s="292"/>
      <c r="F1059" s="292"/>
      <c r="G1059" s="292"/>
      <c r="H1059" s="292"/>
      <c r="I1059" s="292"/>
      <c r="J1059" s="292"/>
      <c r="K1059" s="292"/>
      <c r="L1059" s="292"/>
      <c r="M1059" s="292"/>
      <c r="N1059" s="292"/>
      <c r="O1059" s="292"/>
      <c r="P1059" s="292"/>
      <c r="Q1059" s="292">
        <v>12</v>
      </c>
      <c r="R1059" s="292"/>
      <c r="S1059" s="292"/>
      <c r="T1059" s="292"/>
      <c r="U1059" s="292"/>
      <c r="V1059" s="292"/>
      <c r="W1059" s="292"/>
      <c r="X1059" s="292"/>
      <c r="Y1059" s="292"/>
      <c r="Z1059" s="292"/>
      <c r="AA1059" s="292"/>
      <c r="AB1059" s="292"/>
      <c r="AC1059" s="292"/>
      <c r="AD1059" s="292"/>
      <c r="AE1059" s="422"/>
      <c r="AF1059" s="406"/>
      <c r="AG1059" s="406"/>
      <c r="AH1059" s="406"/>
      <c r="AI1059" s="406"/>
      <c r="AJ1059" s="406"/>
      <c r="AK1059" s="406"/>
      <c r="AL1059" s="411"/>
      <c r="AM1059" s="411"/>
      <c r="AN1059" s="411"/>
      <c r="AO1059" s="411"/>
      <c r="AP1059" s="411"/>
      <c r="AQ1059" s="411"/>
      <c r="AR1059" s="411"/>
      <c r="AS1059" s="293">
        <f>SUM(AE1059:AR1059)</f>
        <v>0</v>
      </c>
    </row>
    <row r="1060" spans="1:45" outlineLevel="1">
      <c r="A1060" s="521"/>
      <c r="B1060" s="291" t="s">
        <v>345</v>
      </c>
      <c r="C1060" s="288" t="s">
        <v>163</v>
      </c>
      <c r="D1060" s="292"/>
      <c r="E1060" s="292"/>
      <c r="F1060" s="292"/>
      <c r="G1060" s="292"/>
      <c r="H1060" s="292"/>
      <c r="I1060" s="292"/>
      <c r="J1060" s="292"/>
      <c r="K1060" s="292"/>
      <c r="L1060" s="292"/>
      <c r="M1060" s="292"/>
      <c r="N1060" s="292"/>
      <c r="O1060" s="292"/>
      <c r="P1060" s="292"/>
      <c r="Q1060" s="292">
        <f>Q1059</f>
        <v>12</v>
      </c>
      <c r="R1060" s="292"/>
      <c r="S1060" s="292"/>
      <c r="T1060" s="292"/>
      <c r="U1060" s="292"/>
      <c r="V1060" s="292"/>
      <c r="W1060" s="292"/>
      <c r="X1060" s="292"/>
      <c r="Y1060" s="292"/>
      <c r="Z1060" s="292"/>
      <c r="AA1060" s="292"/>
      <c r="AB1060" s="292"/>
      <c r="AC1060" s="292"/>
      <c r="AD1060" s="292"/>
      <c r="AE1060" s="407">
        <f t="shared" ref="AE1060:AR1060" si="2986">AE1059</f>
        <v>0</v>
      </c>
      <c r="AF1060" s="407">
        <f t="shared" si="2986"/>
        <v>0</v>
      </c>
      <c r="AG1060" s="407">
        <f t="shared" si="2986"/>
        <v>0</v>
      </c>
      <c r="AH1060" s="407">
        <f t="shared" si="2986"/>
        <v>0</v>
      </c>
      <c r="AI1060" s="407">
        <f t="shared" si="2986"/>
        <v>0</v>
      </c>
      <c r="AJ1060" s="407">
        <f t="shared" si="2986"/>
        <v>0</v>
      </c>
      <c r="AK1060" s="407">
        <f t="shared" si="2986"/>
        <v>0</v>
      </c>
      <c r="AL1060" s="407">
        <f t="shared" si="2986"/>
        <v>0</v>
      </c>
      <c r="AM1060" s="407">
        <f t="shared" si="2986"/>
        <v>0</v>
      </c>
      <c r="AN1060" s="407">
        <f t="shared" si="2986"/>
        <v>0</v>
      </c>
      <c r="AO1060" s="407">
        <f t="shared" si="2986"/>
        <v>0</v>
      </c>
      <c r="AP1060" s="407">
        <f t="shared" si="2986"/>
        <v>0</v>
      </c>
      <c r="AQ1060" s="407">
        <f t="shared" si="2986"/>
        <v>0</v>
      </c>
      <c r="AR1060" s="407">
        <f t="shared" si="2986"/>
        <v>0</v>
      </c>
      <c r="AS1060" s="303"/>
    </row>
    <row r="1061" spans="1:45" ht="15.75" outlineLevel="1">
      <c r="A1061" s="521"/>
      <c r="B1061" s="320"/>
      <c r="C1061" s="297"/>
      <c r="D1061" s="288"/>
      <c r="E1061" s="288"/>
      <c r="F1061" s="288"/>
      <c r="G1061" s="288"/>
      <c r="H1061" s="288"/>
      <c r="I1061" s="288"/>
      <c r="J1061" s="288"/>
      <c r="K1061" s="288"/>
      <c r="L1061" s="288"/>
      <c r="M1061" s="288"/>
      <c r="N1061" s="288"/>
      <c r="O1061" s="288"/>
      <c r="P1061" s="288"/>
      <c r="Q1061" s="297"/>
      <c r="R1061" s="288"/>
      <c r="S1061" s="288"/>
      <c r="T1061" s="288"/>
      <c r="U1061" s="288"/>
      <c r="V1061" s="288"/>
      <c r="W1061" s="288"/>
      <c r="X1061" s="288"/>
      <c r="Y1061" s="288"/>
      <c r="Z1061" s="288"/>
      <c r="AA1061" s="288"/>
      <c r="AB1061" s="288"/>
      <c r="AC1061" s="288"/>
      <c r="AD1061" s="288"/>
      <c r="AE1061" s="408"/>
      <c r="AF1061" s="408"/>
      <c r="AG1061" s="408"/>
      <c r="AH1061" s="408"/>
      <c r="AI1061" s="408"/>
      <c r="AJ1061" s="408"/>
      <c r="AK1061" s="408"/>
      <c r="AL1061" s="408"/>
      <c r="AM1061" s="408"/>
      <c r="AN1061" s="408"/>
      <c r="AO1061" s="408"/>
      <c r="AP1061" s="408"/>
      <c r="AQ1061" s="408"/>
      <c r="AR1061" s="408"/>
      <c r="AS1061" s="303"/>
    </row>
    <row r="1062" spans="1:45" ht="15.75" outlineLevel="1">
      <c r="A1062" s="521"/>
      <c r="B1062" s="507" t="s">
        <v>500</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75" outlineLevel="1">
      <c r="A1063" s="521"/>
      <c r="B1063" s="493" t="s">
        <v>496</v>
      </c>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288"/>
      <c r="Z1063" s="288"/>
      <c r="AA1063" s="288"/>
      <c r="AB1063" s="288"/>
      <c r="AC1063" s="288"/>
      <c r="AD1063" s="288"/>
      <c r="AE1063" s="418"/>
      <c r="AF1063" s="421"/>
      <c r="AG1063" s="421"/>
      <c r="AH1063" s="421"/>
      <c r="AI1063" s="421"/>
      <c r="AJ1063" s="421"/>
      <c r="AK1063" s="421"/>
      <c r="AL1063" s="421"/>
      <c r="AM1063" s="421"/>
      <c r="AN1063" s="421"/>
      <c r="AO1063" s="421"/>
      <c r="AP1063" s="421"/>
      <c r="AQ1063" s="421"/>
      <c r="AR1063" s="421"/>
      <c r="AS1063" s="303"/>
    </row>
    <row r="1064" spans="1:45" ht="15" customHeight="1" outlineLevel="1">
      <c r="A1064" s="521">
        <v>21</v>
      </c>
      <c r="B1064" s="424" t="s">
        <v>113</v>
      </c>
      <c r="C1064" s="288" t="s">
        <v>25</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6"/>
      <c r="AF1064" s="406"/>
      <c r="AG1064" s="406"/>
      <c r="AH1064" s="406"/>
      <c r="AI1064" s="406"/>
      <c r="AJ1064" s="406"/>
      <c r="AK1064" s="406"/>
      <c r="AL1064" s="406"/>
      <c r="AM1064" s="406"/>
      <c r="AN1064" s="406"/>
      <c r="AO1064" s="406"/>
      <c r="AP1064" s="406"/>
      <c r="AQ1064" s="406"/>
      <c r="AR1064" s="406"/>
      <c r="AS1064" s="293">
        <f>SUM(AE1064:AR1064)</f>
        <v>0</v>
      </c>
    </row>
    <row r="1065" spans="1:45" ht="15" customHeight="1" outlineLevel="1">
      <c r="A1065" s="521"/>
      <c r="B1065" s="291" t="s">
        <v>345</v>
      </c>
      <c r="C1065" s="288" t="s">
        <v>163</v>
      </c>
      <c r="D1065" s="292"/>
      <c r="E1065" s="292"/>
      <c r="F1065" s="292"/>
      <c r="G1065" s="292"/>
      <c r="H1065" s="292"/>
      <c r="I1065" s="292"/>
      <c r="J1065" s="292"/>
      <c r="K1065" s="292"/>
      <c r="L1065" s="292"/>
      <c r="M1065" s="292"/>
      <c r="N1065" s="292"/>
      <c r="O1065" s="292"/>
      <c r="P1065" s="292"/>
      <c r="Q1065" s="288"/>
      <c r="R1065" s="292"/>
      <c r="S1065" s="292"/>
      <c r="T1065" s="292"/>
      <c r="U1065" s="292"/>
      <c r="V1065" s="292"/>
      <c r="W1065" s="292"/>
      <c r="X1065" s="292"/>
      <c r="Y1065" s="292"/>
      <c r="Z1065" s="292"/>
      <c r="AA1065" s="292"/>
      <c r="AB1065" s="292"/>
      <c r="AC1065" s="292"/>
      <c r="AD1065" s="292"/>
      <c r="AE1065" s="407">
        <f>AE1064</f>
        <v>0</v>
      </c>
      <c r="AF1065" s="407">
        <f t="shared" ref="AF1065" si="2987">AF1064</f>
        <v>0</v>
      </c>
      <c r="AG1065" s="407">
        <f t="shared" ref="AG1065" si="2988">AG1064</f>
        <v>0</v>
      </c>
      <c r="AH1065" s="407">
        <f t="shared" ref="AH1065" si="2989">AH1064</f>
        <v>0</v>
      </c>
      <c r="AI1065" s="407">
        <f t="shared" ref="AI1065" si="2990">AI1064</f>
        <v>0</v>
      </c>
      <c r="AJ1065" s="407">
        <f t="shared" ref="AJ1065" si="2991">AJ1064</f>
        <v>0</v>
      </c>
      <c r="AK1065" s="407">
        <f t="shared" ref="AK1065" si="2992">AK1064</f>
        <v>0</v>
      </c>
      <c r="AL1065" s="407">
        <f t="shared" ref="AL1065" si="2993">AL1064</f>
        <v>0</v>
      </c>
      <c r="AM1065" s="407">
        <f t="shared" ref="AM1065" si="2994">AM1064</f>
        <v>0</v>
      </c>
      <c r="AN1065" s="407">
        <f t="shared" ref="AN1065" si="2995">AN1064</f>
        <v>0</v>
      </c>
      <c r="AO1065" s="407">
        <f t="shared" ref="AO1065" si="2996">AO1064</f>
        <v>0</v>
      </c>
      <c r="AP1065" s="407">
        <f t="shared" ref="AP1065" si="2997">AP1064</f>
        <v>0</v>
      </c>
      <c r="AQ1065" s="407">
        <f t="shared" ref="AQ1065" si="2998">AQ1064</f>
        <v>0</v>
      </c>
      <c r="AR1065" s="407">
        <f t="shared" ref="AR1065" si="2999">AR1064</f>
        <v>0</v>
      </c>
      <c r="AS1065" s="303"/>
    </row>
    <row r="1066" spans="1:45" ht="15" customHeight="1" outlineLevel="1">
      <c r="A1066" s="521"/>
      <c r="B1066" s="291"/>
      <c r="C1066" s="288"/>
      <c r="D1066" s="288"/>
      <c r="E1066" s="288"/>
      <c r="F1066" s="288"/>
      <c r="G1066" s="288"/>
      <c r="H1066" s="288"/>
      <c r="I1066" s="288"/>
      <c r="J1066" s="288"/>
      <c r="K1066" s="288"/>
      <c r="L1066" s="288"/>
      <c r="M1066" s="288"/>
      <c r="N1066" s="288"/>
      <c r="O1066" s="288"/>
      <c r="P1066" s="288"/>
      <c r="Q1066" s="288"/>
      <c r="R1066" s="288"/>
      <c r="S1066" s="288"/>
      <c r="T1066" s="288"/>
      <c r="U1066" s="288"/>
      <c r="V1066" s="288"/>
      <c r="W1066" s="288"/>
      <c r="X1066" s="288"/>
      <c r="Y1066" s="288"/>
      <c r="Z1066" s="288"/>
      <c r="AA1066" s="288"/>
      <c r="AB1066" s="288"/>
      <c r="AC1066" s="288"/>
      <c r="AD1066" s="288"/>
      <c r="AE1066" s="418"/>
      <c r="AF1066" s="421"/>
      <c r="AG1066" s="421"/>
      <c r="AH1066" s="421"/>
      <c r="AI1066" s="421"/>
      <c r="AJ1066" s="421"/>
      <c r="AK1066" s="421"/>
      <c r="AL1066" s="421"/>
      <c r="AM1066" s="421"/>
      <c r="AN1066" s="421"/>
      <c r="AO1066" s="421"/>
      <c r="AP1066" s="421"/>
      <c r="AQ1066" s="421"/>
      <c r="AR1066" s="421"/>
      <c r="AS1066" s="303"/>
    </row>
    <row r="1067" spans="1:45" ht="15" customHeight="1" outlineLevel="1">
      <c r="A1067" s="521">
        <v>22</v>
      </c>
      <c r="B1067" s="424" t="s">
        <v>114</v>
      </c>
      <c r="C1067" s="288" t="s">
        <v>25</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6"/>
      <c r="AF1067" s="406"/>
      <c r="AG1067" s="406"/>
      <c r="AH1067" s="406"/>
      <c r="AI1067" s="406"/>
      <c r="AJ1067" s="406"/>
      <c r="AK1067" s="406"/>
      <c r="AL1067" s="406"/>
      <c r="AM1067" s="406"/>
      <c r="AN1067" s="406"/>
      <c r="AO1067" s="406"/>
      <c r="AP1067" s="406"/>
      <c r="AQ1067" s="406"/>
      <c r="AR1067" s="406"/>
      <c r="AS1067" s="293">
        <f>SUM(AE1067:AR1067)</f>
        <v>0</v>
      </c>
    </row>
    <row r="1068" spans="1:45" ht="15" customHeight="1" outlineLevel="1">
      <c r="A1068" s="521"/>
      <c r="B1068" s="291" t="s">
        <v>345</v>
      </c>
      <c r="C1068" s="288" t="s">
        <v>163</v>
      </c>
      <c r="D1068" s="292"/>
      <c r="E1068" s="292"/>
      <c r="F1068" s="292"/>
      <c r="G1068" s="292"/>
      <c r="H1068" s="292"/>
      <c r="I1068" s="292"/>
      <c r="J1068" s="292"/>
      <c r="K1068" s="292"/>
      <c r="L1068" s="292"/>
      <c r="M1068" s="292"/>
      <c r="N1068" s="292"/>
      <c r="O1068" s="292"/>
      <c r="P1068" s="292"/>
      <c r="Q1068" s="288"/>
      <c r="R1068" s="292"/>
      <c r="S1068" s="292"/>
      <c r="T1068" s="292"/>
      <c r="U1068" s="292"/>
      <c r="V1068" s="292"/>
      <c r="W1068" s="292"/>
      <c r="X1068" s="292"/>
      <c r="Y1068" s="292"/>
      <c r="Z1068" s="292"/>
      <c r="AA1068" s="292"/>
      <c r="AB1068" s="292"/>
      <c r="AC1068" s="292"/>
      <c r="AD1068" s="292"/>
      <c r="AE1068" s="407">
        <f>AE1067</f>
        <v>0</v>
      </c>
      <c r="AF1068" s="407">
        <f t="shared" ref="AF1068" si="3000">AF1067</f>
        <v>0</v>
      </c>
      <c r="AG1068" s="407">
        <f t="shared" ref="AG1068" si="3001">AG1067</f>
        <v>0</v>
      </c>
      <c r="AH1068" s="407">
        <f t="shared" ref="AH1068" si="3002">AH1067</f>
        <v>0</v>
      </c>
      <c r="AI1068" s="407">
        <f t="shared" ref="AI1068" si="3003">AI1067</f>
        <v>0</v>
      </c>
      <c r="AJ1068" s="407">
        <f t="shared" ref="AJ1068" si="3004">AJ1067</f>
        <v>0</v>
      </c>
      <c r="AK1068" s="407">
        <f t="shared" ref="AK1068" si="3005">AK1067</f>
        <v>0</v>
      </c>
      <c r="AL1068" s="407">
        <f t="shared" ref="AL1068" si="3006">AL1067</f>
        <v>0</v>
      </c>
      <c r="AM1068" s="407">
        <f t="shared" ref="AM1068" si="3007">AM1067</f>
        <v>0</v>
      </c>
      <c r="AN1068" s="407">
        <f t="shared" ref="AN1068" si="3008">AN1067</f>
        <v>0</v>
      </c>
      <c r="AO1068" s="407">
        <f t="shared" ref="AO1068" si="3009">AO1067</f>
        <v>0</v>
      </c>
      <c r="AP1068" s="407">
        <f t="shared" ref="AP1068" si="3010">AP1067</f>
        <v>0</v>
      </c>
      <c r="AQ1068" s="407">
        <f t="shared" ref="AQ1068" si="3011">AQ1067</f>
        <v>0</v>
      </c>
      <c r="AR1068" s="407">
        <f t="shared" ref="AR1068" si="3012">AR1067</f>
        <v>0</v>
      </c>
      <c r="AS1068" s="303"/>
    </row>
    <row r="1069" spans="1:45" ht="15" customHeight="1" outlineLevel="1">
      <c r="A1069" s="521"/>
      <c r="B1069" s="291"/>
      <c r="C1069" s="288"/>
      <c r="D1069" s="288"/>
      <c r="E1069" s="288"/>
      <c r="F1069" s="288"/>
      <c r="G1069" s="288"/>
      <c r="H1069" s="288"/>
      <c r="I1069" s="288"/>
      <c r="J1069" s="288"/>
      <c r="K1069" s="288"/>
      <c r="L1069" s="288"/>
      <c r="M1069" s="288"/>
      <c r="N1069" s="288"/>
      <c r="O1069" s="288"/>
      <c r="P1069" s="288"/>
      <c r="Q1069" s="288"/>
      <c r="R1069" s="288"/>
      <c r="S1069" s="288"/>
      <c r="T1069" s="288"/>
      <c r="U1069" s="288"/>
      <c r="V1069" s="288"/>
      <c r="W1069" s="288"/>
      <c r="X1069" s="288"/>
      <c r="Y1069" s="288"/>
      <c r="Z1069" s="288"/>
      <c r="AA1069" s="288"/>
      <c r="AB1069" s="288"/>
      <c r="AC1069" s="288"/>
      <c r="AD1069" s="288"/>
      <c r="AE1069" s="418"/>
      <c r="AF1069" s="421"/>
      <c r="AG1069" s="421"/>
      <c r="AH1069" s="421"/>
      <c r="AI1069" s="421"/>
      <c r="AJ1069" s="421"/>
      <c r="AK1069" s="421"/>
      <c r="AL1069" s="421"/>
      <c r="AM1069" s="421"/>
      <c r="AN1069" s="421"/>
      <c r="AO1069" s="421"/>
      <c r="AP1069" s="421"/>
      <c r="AQ1069" s="421"/>
      <c r="AR1069" s="421"/>
      <c r="AS1069" s="303"/>
    </row>
    <row r="1070" spans="1:45" ht="15" customHeight="1" outlineLevel="1">
      <c r="A1070" s="521">
        <v>23</v>
      </c>
      <c r="B1070" s="424" t="s">
        <v>115</v>
      </c>
      <c r="C1070" s="288" t="s">
        <v>25</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6"/>
      <c r="AF1070" s="406"/>
      <c r="AG1070" s="406"/>
      <c r="AH1070" s="406"/>
      <c r="AI1070" s="406"/>
      <c r="AJ1070" s="406"/>
      <c r="AK1070" s="406"/>
      <c r="AL1070" s="406"/>
      <c r="AM1070" s="406"/>
      <c r="AN1070" s="406"/>
      <c r="AO1070" s="406"/>
      <c r="AP1070" s="406"/>
      <c r="AQ1070" s="406"/>
      <c r="AR1070" s="406"/>
      <c r="AS1070" s="293">
        <f>SUM(AE1070:AR1070)</f>
        <v>0</v>
      </c>
    </row>
    <row r="1071" spans="1:45" ht="15" customHeight="1" outlineLevel="1">
      <c r="A1071" s="521"/>
      <c r="B1071" s="291" t="s">
        <v>345</v>
      </c>
      <c r="C1071" s="288" t="s">
        <v>163</v>
      </c>
      <c r="D1071" s="292"/>
      <c r="E1071" s="292"/>
      <c r="F1071" s="292"/>
      <c r="G1071" s="292"/>
      <c r="H1071" s="292"/>
      <c r="I1071" s="292"/>
      <c r="J1071" s="292"/>
      <c r="K1071" s="292"/>
      <c r="L1071" s="292"/>
      <c r="M1071" s="292"/>
      <c r="N1071" s="292"/>
      <c r="O1071" s="292"/>
      <c r="P1071" s="292"/>
      <c r="Q1071" s="288"/>
      <c r="R1071" s="292"/>
      <c r="S1071" s="292"/>
      <c r="T1071" s="292"/>
      <c r="U1071" s="292"/>
      <c r="V1071" s="292"/>
      <c r="W1071" s="292"/>
      <c r="X1071" s="292"/>
      <c r="Y1071" s="292"/>
      <c r="Z1071" s="292"/>
      <c r="AA1071" s="292"/>
      <c r="AB1071" s="292"/>
      <c r="AC1071" s="292"/>
      <c r="AD1071" s="292"/>
      <c r="AE1071" s="407">
        <f>AE1070</f>
        <v>0</v>
      </c>
      <c r="AF1071" s="407">
        <f t="shared" ref="AF1071" si="3013">AF1070</f>
        <v>0</v>
      </c>
      <c r="AG1071" s="407">
        <f t="shared" ref="AG1071" si="3014">AG1070</f>
        <v>0</v>
      </c>
      <c r="AH1071" s="407">
        <f t="shared" ref="AH1071" si="3015">AH1070</f>
        <v>0</v>
      </c>
      <c r="AI1071" s="407">
        <f t="shared" ref="AI1071" si="3016">AI1070</f>
        <v>0</v>
      </c>
      <c r="AJ1071" s="407">
        <f t="shared" ref="AJ1071" si="3017">AJ1070</f>
        <v>0</v>
      </c>
      <c r="AK1071" s="407">
        <f t="shared" ref="AK1071" si="3018">AK1070</f>
        <v>0</v>
      </c>
      <c r="AL1071" s="407">
        <f t="shared" ref="AL1071" si="3019">AL1070</f>
        <v>0</v>
      </c>
      <c r="AM1071" s="407">
        <f t="shared" ref="AM1071" si="3020">AM1070</f>
        <v>0</v>
      </c>
      <c r="AN1071" s="407">
        <f t="shared" ref="AN1071" si="3021">AN1070</f>
        <v>0</v>
      </c>
      <c r="AO1071" s="407">
        <f t="shared" ref="AO1071" si="3022">AO1070</f>
        <v>0</v>
      </c>
      <c r="AP1071" s="407">
        <f t="shared" ref="AP1071" si="3023">AP1070</f>
        <v>0</v>
      </c>
      <c r="AQ1071" s="407">
        <f t="shared" ref="AQ1071" si="3024">AQ1070</f>
        <v>0</v>
      </c>
      <c r="AR1071" s="407">
        <f t="shared" ref="AR1071" si="3025">AR1070</f>
        <v>0</v>
      </c>
      <c r="AS1071" s="303"/>
    </row>
    <row r="1072" spans="1:45" ht="15" customHeight="1" outlineLevel="1">
      <c r="A1072" s="521"/>
      <c r="B1072" s="426"/>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18"/>
      <c r="AF1072" s="421"/>
      <c r="AG1072" s="421"/>
      <c r="AH1072" s="421"/>
      <c r="AI1072" s="421"/>
      <c r="AJ1072" s="421"/>
      <c r="AK1072" s="421"/>
      <c r="AL1072" s="421"/>
      <c r="AM1072" s="421"/>
      <c r="AN1072" s="421"/>
      <c r="AO1072" s="421"/>
      <c r="AP1072" s="421"/>
      <c r="AQ1072" s="421"/>
      <c r="AR1072" s="421"/>
      <c r="AS1072" s="303"/>
    </row>
    <row r="1073" spans="1:45" ht="15" customHeight="1" outlineLevel="1">
      <c r="A1073" s="521">
        <v>24</v>
      </c>
      <c r="B1073" s="424" t="s">
        <v>116</v>
      </c>
      <c r="C1073" s="288" t="s">
        <v>25</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6"/>
      <c r="AF1073" s="406"/>
      <c r="AG1073" s="406"/>
      <c r="AH1073" s="406"/>
      <c r="AI1073" s="406"/>
      <c r="AJ1073" s="406"/>
      <c r="AK1073" s="406"/>
      <c r="AL1073" s="406"/>
      <c r="AM1073" s="406"/>
      <c r="AN1073" s="406"/>
      <c r="AO1073" s="406"/>
      <c r="AP1073" s="406"/>
      <c r="AQ1073" s="406"/>
      <c r="AR1073" s="406"/>
      <c r="AS1073" s="293">
        <f>SUM(AE1073:AR1073)</f>
        <v>0</v>
      </c>
    </row>
    <row r="1074" spans="1:45" ht="15"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88"/>
      <c r="R1074" s="292"/>
      <c r="S1074" s="292"/>
      <c r="T1074" s="292"/>
      <c r="U1074" s="292"/>
      <c r="V1074" s="292"/>
      <c r="W1074" s="292"/>
      <c r="X1074" s="292"/>
      <c r="Y1074" s="292"/>
      <c r="Z1074" s="292"/>
      <c r="AA1074" s="292"/>
      <c r="AB1074" s="292"/>
      <c r="AC1074" s="292"/>
      <c r="AD1074" s="292"/>
      <c r="AE1074" s="407">
        <f>AE1073</f>
        <v>0</v>
      </c>
      <c r="AF1074" s="407">
        <f t="shared" ref="AF1074" si="3026">AF1073</f>
        <v>0</v>
      </c>
      <c r="AG1074" s="407">
        <f t="shared" ref="AG1074" si="3027">AG1073</f>
        <v>0</v>
      </c>
      <c r="AH1074" s="407">
        <f t="shared" ref="AH1074" si="3028">AH1073</f>
        <v>0</v>
      </c>
      <c r="AI1074" s="407">
        <f t="shared" ref="AI1074" si="3029">AI1073</f>
        <v>0</v>
      </c>
      <c r="AJ1074" s="407">
        <f t="shared" ref="AJ1074" si="3030">AJ1073</f>
        <v>0</v>
      </c>
      <c r="AK1074" s="407">
        <f t="shared" ref="AK1074" si="3031">AK1073</f>
        <v>0</v>
      </c>
      <c r="AL1074" s="407">
        <f t="shared" ref="AL1074" si="3032">AL1073</f>
        <v>0</v>
      </c>
      <c r="AM1074" s="407">
        <f t="shared" ref="AM1074" si="3033">AM1073</f>
        <v>0</v>
      </c>
      <c r="AN1074" s="407">
        <f t="shared" ref="AN1074" si="3034">AN1073</f>
        <v>0</v>
      </c>
      <c r="AO1074" s="407">
        <f t="shared" ref="AO1074" si="3035">AO1073</f>
        <v>0</v>
      </c>
      <c r="AP1074" s="407">
        <f t="shared" ref="AP1074" si="3036">AP1073</f>
        <v>0</v>
      </c>
      <c r="AQ1074" s="407">
        <f t="shared" ref="AQ1074" si="3037">AQ1073</f>
        <v>0</v>
      </c>
      <c r="AR1074" s="407">
        <f t="shared" ref="AR1074" si="3038">AR1073</f>
        <v>0</v>
      </c>
      <c r="AS1074" s="303"/>
    </row>
    <row r="1075" spans="1:45" ht="15"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c r="B1076" s="285" t="s">
        <v>497</v>
      </c>
      <c r="C1076" s="28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288"/>
      <c r="Z1076" s="288"/>
      <c r="AA1076" s="288"/>
      <c r="AB1076" s="288"/>
      <c r="AC1076" s="288"/>
      <c r="AD1076" s="288"/>
      <c r="AE1076" s="408"/>
      <c r="AF1076" s="421"/>
      <c r="AG1076" s="421"/>
      <c r="AH1076" s="421"/>
      <c r="AI1076" s="421"/>
      <c r="AJ1076" s="421"/>
      <c r="AK1076" s="421"/>
      <c r="AL1076" s="421"/>
      <c r="AM1076" s="421"/>
      <c r="AN1076" s="421"/>
      <c r="AO1076" s="421"/>
      <c r="AP1076" s="421"/>
      <c r="AQ1076" s="421"/>
      <c r="AR1076" s="421"/>
      <c r="AS1076" s="303"/>
    </row>
    <row r="1077" spans="1:45" ht="15" customHeight="1" outlineLevel="1">
      <c r="A1077" s="521">
        <v>25</v>
      </c>
      <c r="B1077" s="424" t="s">
        <v>117</v>
      </c>
      <c r="C1077" s="288" t="s">
        <v>25</v>
      </c>
      <c r="D1077" s="292"/>
      <c r="E1077" s="292"/>
      <c r="F1077" s="292"/>
      <c r="G1077" s="292"/>
      <c r="H1077" s="292"/>
      <c r="I1077" s="292"/>
      <c r="J1077" s="292"/>
      <c r="K1077" s="292"/>
      <c r="L1077" s="292"/>
      <c r="M1077" s="292"/>
      <c r="N1077" s="292"/>
      <c r="O1077" s="292"/>
      <c r="P1077" s="292"/>
      <c r="Q1077" s="292">
        <v>12</v>
      </c>
      <c r="R1077" s="292"/>
      <c r="S1077" s="292"/>
      <c r="T1077" s="292"/>
      <c r="U1077" s="292"/>
      <c r="V1077" s="292"/>
      <c r="W1077" s="292"/>
      <c r="X1077" s="292"/>
      <c r="Y1077" s="292"/>
      <c r="Z1077" s="292"/>
      <c r="AA1077" s="292"/>
      <c r="AB1077" s="292"/>
      <c r="AC1077" s="292"/>
      <c r="AD1077" s="292"/>
      <c r="AE1077" s="422"/>
      <c r="AF1077" s="411"/>
      <c r="AG1077" s="411"/>
      <c r="AH1077" s="411"/>
      <c r="AI1077" s="411"/>
      <c r="AJ1077" s="411"/>
      <c r="AK1077" s="411"/>
      <c r="AL1077" s="411"/>
      <c r="AM1077" s="411"/>
      <c r="AN1077" s="411"/>
      <c r="AO1077" s="411"/>
      <c r="AP1077" s="411"/>
      <c r="AQ1077" s="411"/>
      <c r="AR1077" s="411"/>
      <c r="AS1077" s="293">
        <f>SUM(AE1077:AR1077)</f>
        <v>0</v>
      </c>
    </row>
    <row r="1078" spans="1:45" ht="15" customHeight="1" outlineLevel="1">
      <c r="A1078" s="521"/>
      <c r="B1078" s="291" t="s">
        <v>345</v>
      </c>
      <c r="C1078" s="288" t="s">
        <v>163</v>
      </c>
      <c r="D1078" s="292"/>
      <c r="E1078" s="292"/>
      <c r="F1078" s="292"/>
      <c r="G1078" s="292"/>
      <c r="H1078" s="292"/>
      <c r="I1078" s="292"/>
      <c r="J1078" s="292"/>
      <c r="K1078" s="292"/>
      <c r="L1078" s="292"/>
      <c r="M1078" s="292"/>
      <c r="N1078" s="292"/>
      <c r="O1078" s="292"/>
      <c r="P1078" s="292"/>
      <c r="Q1078" s="292">
        <f>Q1077</f>
        <v>12</v>
      </c>
      <c r="R1078" s="292"/>
      <c r="S1078" s="292"/>
      <c r="T1078" s="292"/>
      <c r="U1078" s="292"/>
      <c r="V1078" s="292"/>
      <c r="W1078" s="292"/>
      <c r="X1078" s="292"/>
      <c r="Y1078" s="292"/>
      <c r="Z1078" s="292"/>
      <c r="AA1078" s="292"/>
      <c r="AB1078" s="292"/>
      <c r="AC1078" s="292"/>
      <c r="AD1078" s="292"/>
      <c r="AE1078" s="407">
        <f>AE1077</f>
        <v>0</v>
      </c>
      <c r="AF1078" s="407">
        <f t="shared" ref="AF1078" si="3039">AF1077</f>
        <v>0</v>
      </c>
      <c r="AG1078" s="407">
        <f t="shared" ref="AG1078" si="3040">AG1077</f>
        <v>0</v>
      </c>
      <c r="AH1078" s="407">
        <f t="shared" ref="AH1078" si="3041">AH1077</f>
        <v>0</v>
      </c>
      <c r="AI1078" s="407">
        <f t="shared" ref="AI1078" si="3042">AI1077</f>
        <v>0</v>
      </c>
      <c r="AJ1078" s="407">
        <f t="shared" ref="AJ1078" si="3043">AJ1077</f>
        <v>0</v>
      </c>
      <c r="AK1078" s="407">
        <f t="shared" ref="AK1078" si="3044">AK1077</f>
        <v>0</v>
      </c>
      <c r="AL1078" s="407">
        <f t="shared" ref="AL1078" si="3045">AL1077</f>
        <v>0</v>
      </c>
      <c r="AM1078" s="407">
        <f t="shared" ref="AM1078" si="3046">AM1077</f>
        <v>0</v>
      </c>
      <c r="AN1078" s="407">
        <f t="shared" ref="AN1078" si="3047">AN1077</f>
        <v>0</v>
      </c>
      <c r="AO1078" s="407">
        <f t="shared" ref="AO1078" si="3048">AO1077</f>
        <v>0</v>
      </c>
      <c r="AP1078" s="407">
        <f t="shared" ref="AP1078" si="3049">AP1077</f>
        <v>0</v>
      </c>
      <c r="AQ1078" s="407">
        <f t="shared" ref="AQ1078" si="3050">AQ1077</f>
        <v>0</v>
      </c>
      <c r="AR1078" s="407">
        <f t="shared" ref="AR1078" si="3051">AR1077</f>
        <v>0</v>
      </c>
      <c r="AS1078" s="303"/>
    </row>
    <row r="1079" spans="1:45" ht="15" customHeight="1" outlineLevel="1">
      <c r="A1079" s="521"/>
      <c r="B1079" s="291"/>
      <c r="C1079" s="288"/>
      <c r="D1079" s="288"/>
      <c r="E1079" s="288"/>
      <c r="F1079" s="288"/>
      <c r="G1079" s="288"/>
      <c r="H1079" s="288"/>
      <c r="I1079" s="288"/>
      <c r="J1079" s="288"/>
      <c r="K1079" s="288"/>
      <c r="L1079" s="288"/>
      <c r="M1079" s="288"/>
      <c r="N1079" s="288"/>
      <c r="O1079" s="288"/>
      <c r="P1079" s="288"/>
      <c r="Q1079" s="288"/>
      <c r="R1079" s="288"/>
      <c r="S1079" s="288"/>
      <c r="T1079" s="288"/>
      <c r="U1079" s="288"/>
      <c r="V1079" s="288"/>
      <c r="W1079" s="288"/>
      <c r="X1079" s="288"/>
      <c r="Y1079" s="288"/>
      <c r="Z1079" s="288"/>
      <c r="AA1079" s="288"/>
      <c r="AB1079" s="288"/>
      <c r="AC1079" s="288"/>
      <c r="AD1079" s="288"/>
      <c r="AE1079" s="408"/>
      <c r="AF1079" s="421"/>
      <c r="AG1079" s="421"/>
      <c r="AH1079" s="421"/>
      <c r="AI1079" s="421"/>
      <c r="AJ1079" s="421"/>
      <c r="AK1079" s="421"/>
      <c r="AL1079" s="421"/>
      <c r="AM1079" s="421"/>
      <c r="AN1079" s="421"/>
      <c r="AO1079" s="421"/>
      <c r="AP1079" s="421"/>
      <c r="AQ1079" s="421"/>
      <c r="AR1079" s="421"/>
      <c r="AS1079" s="303"/>
    </row>
    <row r="1080" spans="1:45" ht="34.5" customHeight="1" outlineLevel="1">
      <c r="A1080" s="521">
        <v>26</v>
      </c>
      <c r="B1080" s="424" t="s">
        <v>1032</v>
      </c>
      <c r="C1080" s="288" t="s">
        <v>25</v>
      </c>
      <c r="D1080" s="292">
        <v>3732003.3032497563</v>
      </c>
      <c r="E1080" s="292">
        <v>3732003.3032497563</v>
      </c>
      <c r="F1080" s="292">
        <v>3732003.3032497563</v>
      </c>
      <c r="G1080" s="292">
        <v>3732003.3032497563</v>
      </c>
      <c r="H1080" s="292">
        <v>3732003.3032497563</v>
      </c>
      <c r="I1080" s="292">
        <v>3732003.3032497563</v>
      </c>
      <c r="J1080" s="292">
        <v>3732003.3032497563</v>
      </c>
      <c r="K1080" s="292">
        <v>3732003.3032497563</v>
      </c>
      <c r="L1080" s="292">
        <v>3588478.5905828699</v>
      </c>
      <c r="M1080" s="292">
        <v>3588478.5905828699</v>
      </c>
      <c r="N1080" s="292">
        <v>3564446.2378108012</v>
      </c>
      <c r="O1080" s="292">
        <v>3564446.2378108012</v>
      </c>
      <c r="P1080" s="292">
        <v>609008.29633156804</v>
      </c>
      <c r="Q1080" s="292">
        <v>12</v>
      </c>
      <c r="R1080" s="292">
        <v>583.66685766806722</v>
      </c>
      <c r="S1080" s="292">
        <v>583.66685766806722</v>
      </c>
      <c r="T1080" s="292">
        <v>583.66685766806722</v>
      </c>
      <c r="U1080" s="292">
        <v>583.66685766806722</v>
      </c>
      <c r="V1080" s="292">
        <v>583.66685766806722</v>
      </c>
      <c r="W1080" s="292">
        <v>583.66685766806722</v>
      </c>
      <c r="X1080" s="292">
        <v>583.66685766806722</v>
      </c>
      <c r="Y1080" s="292">
        <v>583.66685766806722</v>
      </c>
      <c r="Z1080" s="292">
        <v>562.32240623878192</v>
      </c>
      <c r="AA1080" s="292">
        <v>562.32240623878192</v>
      </c>
      <c r="AB1080" s="292">
        <v>559.6779609289589</v>
      </c>
      <c r="AC1080" s="292">
        <v>559.6779609289589</v>
      </c>
      <c r="AD1080" s="292">
        <v>67.622244351187078</v>
      </c>
      <c r="AE1080" s="411">
        <v>0</v>
      </c>
      <c r="AF1080" s="411">
        <v>2.5245919046756857E-2</v>
      </c>
      <c r="AG1080" s="411">
        <v>0.55794870189062618</v>
      </c>
      <c r="AH1080" s="411">
        <v>0.40489635304678206</v>
      </c>
      <c r="AI1080" s="411">
        <v>0</v>
      </c>
      <c r="AJ1080" s="411">
        <v>0</v>
      </c>
      <c r="AK1080" s="411">
        <v>0</v>
      </c>
      <c r="AL1080" s="411"/>
      <c r="AM1080" s="411"/>
      <c r="AN1080" s="411"/>
      <c r="AO1080" s="411"/>
      <c r="AP1080" s="411"/>
      <c r="AQ1080" s="411"/>
      <c r="AR1080" s="411"/>
      <c r="AS1080" s="293">
        <f>SUM(AE1080:AR1080)</f>
        <v>0.98809097398416512</v>
      </c>
    </row>
    <row r="1081" spans="1:45" ht="15" customHeight="1" outlineLevel="1">
      <c r="A1081" s="521"/>
      <c r="B1081" s="291" t="s">
        <v>345</v>
      </c>
      <c r="C1081" s="288" t="s">
        <v>163</v>
      </c>
      <c r="D1081" s="292"/>
      <c r="E1081" s="292"/>
      <c r="F1081" s="292"/>
      <c r="G1081" s="292"/>
      <c r="H1081" s="292"/>
      <c r="I1081" s="292"/>
      <c r="J1081" s="292"/>
      <c r="K1081" s="292"/>
      <c r="L1081" s="292"/>
      <c r="M1081" s="292"/>
      <c r="N1081" s="292"/>
      <c r="O1081" s="292"/>
      <c r="P1081" s="292"/>
      <c r="Q1081" s="292">
        <f>Q1080</f>
        <v>12</v>
      </c>
      <c r="R1081" s="292"/>
      <c r="S1081" s="292"/>
      <c r="T1081" s="292"/>
      <c r="U1081" s="292"/>
      <c r="V1081" s="292"/>
      <c r="W1081" s="292"/>
      <c r="X1081" s="292"/>
      <c r="Y1081" s="292"/>
      <c r="Z1081" s="292"/>
      <c r="AA1081" s="292"/>
      <c r="AB1081" s="292"/>
      <c r="AC1081" s="292"/>
      <c r="AD1081" s="292"/>
      <c r="AE1081" s="407">
        <f>AE1080</f>
        <v>0</v>
      </c>
      <c r="AF1081" s="407">
        <f t="shared" ref="AF1081" si="3052">AF1080</f>
        <v>2.5245919046756857E-2</v>
      </c>
      <c r="AG1081" s="407">
        <f t="shared" ref="AG1081" si="3053">AG1080</f>
        <v>0.55794870189062618</v>
      </c>
      <c r="AH1081" s="407">
        <f t="shared" ref="AH1081" si="3054">AH1080</f>
        <v>0.40489635304678206</v>
      </c>
      <c r="AI1081" s="407">
        <f t="shared" ref="AI1081" si="3055">AI1080</f>
        <v>0</v>
      </c>
      <c r="AJ1081" s="407">
        <f t="shared" ref="AJ1081" si="3056">AJ1080</f>
        <v>0</v>
      </c>
      <c r="AK1081" s="407">
        <f t="shared" ref="AK1081" si="3057">AK1080</f>
        <v>0</v>
      </c>
      <c r="AL1081" s="407">
        <f t="shared" ref="AL1081" si="3058">AL1080</f>
        <v>0</v>
      </c>
      <c r="AM1081" s="407">
        <f t="shared" ref="AM1081" si="3059">AM1080</f>
        <v>0</v>
      </c>
      <c r="AN1081" s="407">
        <f t="shared" ref="AN1081" si="3060">AN1080</f>
        <v>0</v>
      </c>
      <c r="AO1081" s="407">
        <f t="shared" ref="AO1081" si="3061">AO1080</f>
        <v>0</v>
      </c>
      <c r="AP1081" s="407">
        <f t="shared" ref="AP1081" si="3062">AP1080</f>
        <v>0</v>
      </c>
      <c r="AQ1081" s="407">
        <f t="shared" ref="AQ1081" si="3063">AQ1080</f>
        <v>0</v>
      </c>
      <c r="AR1081" s="407">
        <f t="shared" ref="AR1081" si="3064">AR1080</f>
        <v>0</v>
      </c>
      <c r="AS1081" s="303"/>
    </row>
    <row r="1082" spans="1:45" ht="15" customHeight="1" outlineLevel="1">
      <c r="A1082" s="521"/>
      <c r="B1082" s="291"/>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288"/>
      <c r="Z1082" s="288"/>
      <c r="AA1082" s="288"/>
      <c r="AB1082" s="288"/>
      <c r="AC1082" s="288"/>
      <c r="AD1082" s="288"/>
      <c r="AE1082" s="408"/>
      <c r="AF1082" s="421"/>
      <c r="AG1082" s="421"/>
      <c r="AH1082" s="421"/>
      <c r="AI1082" s="421"/>
      <c r="AJ1082" s="421"/>
      <c r="AK1082" s="421"/>
      <c r="AL1082" s="421"/>
      <c r="AM1082" s="421"/>
      <c r="AN1082" s="421"/>
      <c r="AO1082" s="421"/>
      <c r="AP1082" s="421"/>
      <c r="AQ1082" s="421"/>
      <c r="AR1082" s="421"/>
      <c r="AS1082" s="303"/>
    </row>
    <row r="1083" spans="1:45" ht="15" customHeight="1" outlineLevel="1">
      <c r="A1083" s="521">
        <v>27</v>
      </c>
      <c r="B1083" s="424" t="s">
        <v>119</v>
      </c>
      <c r="C1083" s="288" t="s">
        <v>25</v>
      </c>
      <c r="D1083" s="292"/>
      <c r="E1083" s="292"/>
      <c r="F1083" s="292"/>
      <c r="G1083" s="292"/>
      <c r="H1083" s="292"/>
      <c r="I1083" s="292"/>
      <c r="J1083" s="292"/>
      <c r="K1083" s="292"/>
      <c r="L1083" s="292"/>
      <c r="M1083" s="292"/>
      <c r="N1083" s="292"/>
      <c r="O1083" s="292"/>
      <c r="P1083" s="292"/>
      <c r="Q1083" s="292">
        <v>12</v>
      </c>
      <c r="R1083" s="292"/>
      <c r="S1083" s="292"/>
      <c r="T1083" s="292"/>
      <c r="U1083" s="292"/>
      <c r="V1083" s="292"/>
      <c r="W1083" s="292"/>
      <c r="X1083" s="292"/>
      <c r="Y1083" s="292"/>
      <c r="Z1083" s="292"/>
      <c r="AA1083" s="292"/>
      <c r="AB1083" s="292"/>
      <c r="AC1083" s="292"/>
      <c r="AD1083" s="292"/>
      <c r="AE1083" s="422"/>
      <c r="AF1083" s="411"/>
      <c r="AG1083" s="411"/>
      <c r="AH1083" s="411"/>
      <c r="AI1083" s="411"/>
      <c r="AJ1083" s="411"/>
      <c r="AK1083" s="411"/>
      <c r="AL1083" s="411"/>
      <c r="AM1083" s="411"/>
      <c r="AN1083" s="411"/>
      <c r="AO1083" s="411"/>
      <c r="AP1083" s="411"/>
      <c r="AQ1083" s="411"/>
      <c r="AR1083" s="411"/>
      <c r="AS1083" s="293">
        <f>SUM(AE1083:AR1083)</f>
        <v>0</v>
      </c>
    </row>
    <row r="1084" spans="1:45" ht="15" customHeight="1" outlineLevel="1">
      <c r="A1084" s="521"/>
      <c r="B1084" s="291" t="s">
        <v>345</v>
      </c>
      <c r="C1084" s="288" t="s">
        <v>163</v>
      </c>
      <c r="D1084" s="292"/>
      <c r="E1084" s="292"/>
      <c r="F1084" s="292"/>
      <c r="G1084" s="292"/>
      <c r="H1084" s="292"/>
      <c r="I1084" s="292"/>
      <c r="J1084" s="292"/>
      <c r="K1084" s="292"/>
      <c r="L1084" s="292"/>
      <c r="M1084" s="292"/>
      <c r="N1084" s="292"/>
      <c r="O1084" s="292"/>
      <c r="P1084" s="292"/>
      <c r="Q1084" s="292">
        <f>Q1083</f>
        <v>12</v>
      </c>
      <c r="R1084" s="292"/>
      <c r="S1084" s="292"/>
      <c r="T1084" s="292"/>
      <c r="U1084" s="292"/>
      <c r="V1084" s="292"/>
      <c r="W1084" s="292"/>
      <c r="X1084" s="292"/>
      <c r="Y1084" s="292"/>
      <c r="Z1084" s="292"/>
      <c r="AA1084" s="292"/>
      <c r="AB1084" s="292"/>
      <c r="AC1084" s="292"/>
      <c r="AD1084" s="292"/>
      <c r="AE1084" s="407">
        <f>AE1083</f>
        <v>0</v>
      </c>
      <c r="AF1084" s="407">
        <f t="shared" ref="AF1084" si="3065">AF1083</f>
        <v>0</v>
      </c>
      <c r="AG1084" s="407">
        <f t="shared" ref="AG1084" si="3066">AG1083</f>
        <v>0</v>
      </c>
      <c r="AH1084" s="407">
        <f t="shared" ref="AH1084" si="3067">AH1083</f>
        <v>0</v>
      </c>
      <c r="AI1084" s="407">
        <f t="shared" ref="AI1084" si="3068">AI1083</f>
        <v>0</v>
      </c>
      <c r="AJ1084" s="407">
        <f t="shared" ref="AJ1084" si="3069">AJ1083</f>
        <v>0</v>
      </c>
      <c r="AK1084" s="407">
        <f t="shared" ref="AK1084" si="3070">AK1083</f>
        <v>0</v>
      </c>
      <c r="AL1084" s="407">
        <f t="shared" ref="AL1084" si="3071">AL1083</f>
        <v>0</v>
      </c>
      <c r="AM1084" s="407">
        <f t="shared" ref="AM1084" si="3072">AM1083</f>
        <v>0</v>
      </c>
      <c r="AN1084" s="407">
        <f t="shared" ref="AN1084" si="3073">AN1083</f>
        <v>0</v>
      </c>
      <c r="AO1084" s="407">
        <f t="shared" ref="AO1084" si="3074">AO1083</f>
        <v>0</v>
      </c>
      <c r="AP1084" s="407">
        <f t="shared" ref="AP1084" si="3075">AP1083</f>
        <v>0</v>
      </c>
      <c r="AQ1084" s="407">
        <f t="shared" ref="AQ1084" si="3076">AQ1083</f>
        <v>0</v>
      </c>
      <c r="AR1084" s="407">
        <f t="shared" ref="AR1084" si="3077">AR1083</f>
        <v>0</v>
      </c>
      <c r="AS1084" s="303"/>
    </row>
    <row r="1085" spans="1:45" ht="15" customHeight="1" outlineLevel="1">
      <c r="A1085" s="521"/>
      <c r="B1085" s="291"/>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408"/>
      <c r="AF1085" s="421"/>
      <c r="AG1085" s="421"/>
      <c r="AH1085" s="421"/>
      <c r="AI1085" s="421"/>
      <c r="AJ1085" s="421"/>
      <c r="AK1085" s="421"/>
      <c r="AL1085" s="421"/>
      <c r="AM1085" s="421"/>
      <c r="AN1085" s="421"/>
      <c r="AO1085" s="421"/>
      <c r="AP1085" s="421"/>
      <c r="AQ1085" s="421"/>
      <c r="AR1085" s="421"/>
      <c r="AS1085" s="303"/>
    </row>
    <row r="1086" spans="1:45" ht="15" customHeight="1" outlineLevel="1">
      <c r="A1086" s="521">
        <v>28</v>
      </c>
      <c r="B1086" s="424" t="s">
        <v>120</v>
      </c>
      <c r="C1086" s="288" t="s">
        <v>25</v>
      </c>
      <c r="D1086" s="292"/>
      <c r="E1086" s="292"/>
      <c r="F1086" s="292"/>
      <c r="G1086" s="292"/>
      <c r="H1086" s="292"/>
      <c r="I1086" s="292"/>
      <c r="J1086" s="292"/>
      <c r="K1086" s="292"/>
      <c r="L1086" s="292"/>
      <c r="M1086" s="292"/>
      <c r="N1086" s="292"/>
      <c r="O1086" s="292"/>
      <c r="P1086" s="292"/>
      <c r="Q1086" s="292">
        <v>12</v>
      </c>
      <c r="R1086" s="292"/>
      <c r="S1086" s="292"/>
      <c r="T1086" s="292"/>
      <c r="U1086" s="292"/>
      <c r="V1086" s="292"/>
      <c r="W1086" s="292"/>
      <c r="X1086" s="292"/>
      <c r="Y1086" s="292"/>
      <c r="Z1086" s="292"/>
      <c r="AA1086" s="292"/>
      <c r="AB1086" s="292"/>
      <c r="AC1086" s="292"/>
      <c r="AD1086" s="292"/>
      <c r="AE1086" s="422"/>
      <c r="AF1086" s="411"/>
      <c r="AG1086" s="411"/>
      <c r="AH1086" s="411"/>
      <c r="AI1086" s="411"/>
      <c r="AJ1086" s="411"/>
      <c r="AK1086" s="411"/>
      <c r="AL1086" s="411"/>
      <c r="AM1086" s="411"/>
      <c r="AN1086" s="411"/>
      <c r="AO1086" s="411"/>
      <c r="AP1086" s="411"/>
      <c r="AQ1086" s="411"/>
      <c r="AR1086" s="411"/>
      <c r="AS1086" s="293">
        <f>SUM(AE1086:AR1086)</f>
        <v>0</v>
      </c>
    </row>
    <row r="1087" spans="1:45" ht="15" customHeight="1" outlineLevel="1">
      <c r="A1087" s="521"/>
      <c r="B1087" s="291" t="s">
        <v>345</v>
      </c>
      <c r="C1087" s="288" t="s">
        <v>163</v>
      </c>
      <c r="D1087" s="292"/>
      <c r="E1087" s="292"/>
      <c r="F1087" s="292"/>
      <c r="G1087" s="292"/>
      <c r="H1087" s="292"/>
      <c r="I1087" s="292"/>
      <c r="J1087" s="292"/>
      <c r="K1087" s="292"/>
      <c r="L1087" s="292"/>
      <c r="M1087" s="292"/>
      <c r="N1087" s="292"/>
      <c r="O1087" s="292"/>
      <c r="P1087" s="292"/>
      <c r="Q1087" s="292">
        <f>Q1086</f>
        <v>12</v>
      </c>
      <c r="R1087" s="292"/>
      <c r="S1087" s="292"/>
      <c r="T1087" s="292"/>
      <c r="U1087" s="292"/>
      <c r="V1087" s="292"/>
      <c r="W1087" s="292"/>
      <c r="X1087" s="292"/>
      <c r="Y1087" s="292"/>
      <c r="Z1087" s="292"/>
      <c r="AA1087" s="292"/>
      <c r="AB1087" s="292"/>
      <c r="AC1087" s="292"/>
      <c r="AD1087" s="292"/>
      <c r="AE1087" s="407">
        <f>AE1086</f>
        <v>0</v>
      </c>
      <c r="AF1087" s="407">
        <f>AF1086</f>
        <v>0</v>
      </c>
      <c r="AG1087" s="407">
        <f t="shared" ref="AG1087" si="3078">AG1086</f>
        <v>0</v>
      </c>
      <c r="AH1087" s="407">
        <f t="shared" ref="AH1087" si="3079">AH1086</f>
        <v>0</v>
      </c>
      <c r="AI1087" s="407">
        <f t="shared" ref="AI1087" si="3080">AI1086</f>
        <v>0</v>
      </c>
      <c r="AJ1087" s="407">
        <f t="shared" ref="AJ1087" si="3081">AJ1086</f>
        <v>0</v>
      </c>
      <c r="AK1087" s="407">
        <f>AK1086</f>
        <v>0</v>
      </c>
      <c r="AL1087" s="407">
        <f t="shared" ref="AL1087" si="3082">AL1086</f>
        <v>0</v>
      </c>
      <c r="AM1087" s="407">
        <f t="shared" ref="AM1087" si="3083">AM1086</f>
        <v>0</v>
      </c>
      <c r="AN1087" s="407">
        <f t="shared" ref="AN1087" si="3084">AN1086</f>
        <v>0</v>
      </c>
      <c r="AO1087" s="407">
        <f t="shared" ref="AO1087" si="3085">AO1086</f>
        <v>0</v>
      </c>
      <c r="AP1087" s="407">
        <f t="shared" ref="AP1087" si="3086">AP1086</f>
        <v>0</v>
      </c>
      <c r="AQ1087" s="407">
        <f t="shared" ref="AQ1087" si="3087">AQ1086</f>
        <v>0</v>
      </c>
      <c r="AR1087" s="407">
        <f t="shared" ref="AR1087" si="3088">AR1086</f>
        <v>0</v>
      </c>
      <c r="AS1087" s="303"/>
    </row>
    <row r="1088" spans="1:45" ht="15" customHeight="1" outlineLevel="1">
      <c r="A1088" s="521"/>
      <c r="B1088" s="291"/>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288"/>
      <c r="Z1088" s="288"/>
      <c r="AA1088" s="288"/>
      <c r="AB1088" s="288"/>
      <c r="AC1088" s="288"/>
      <c r="AD1088" s="288"/>
      <c r="AE1088" s="408"/>
      <c r="AF1088" s="421"/>
      <c r="AG1088" s="421"/>
      <c r="AH1088" s="421"/>
      <c r="AI1088" s="421"/>
      <c r="AJ1088" s="421"/>
      <c r="AK1088" s="421"/>
      <c r="AL1088" s="421"/>
      <c r="AM1088" s="421"/>
      <c r="AN1088" s="421"/>
      <c r="AO1088" s="421"/>
      <c r="AP1088" s="421"/>
      <c r="AQ1088" s="421"/>
      <c r="AR1088" s="421"/>
      <c r="AS1088" s="303"/>
    </row>
    <row r="1089" spans="1:45" ht="15" customHeight="1" outlineLevel="1">
      <c r="A1089" s="521">
        <v>29</v>
      </c>
      <c r="B1089" s="424" t="s">
        <v>121</v>
      </c>
      <c r="C1089" s="288" t="s">
        <v>25</v>
      </c>
      <c r="D1089" s="292"/>
      <c r="E1089" s="292"/>
      <c r="F1089" s="292"/>
      <c r="G1089" s="292"/>
      <c r="H1089" s="292"/>
      <c r="I1089" s="292"/>
      <c r="J1089" s="292"/>
      <c r="K1089" s="292"/>
      <c r="L1089" s="292"/>
      <c r="M1089" s="292"/>
      <c r="N1089" s="292"/>
      <c r="O1089" s="292"/>
      <c r="P1089" s="292"/>
      <c r="Q1089" s="292">
        <v>3</v>
      </c>
      <c r="R1089" s="292"/>
      <c r="S1089" s="292"/>
      <c r="T1089" s="292"/>
      <c r="U1089" s="292"/>
      <c r="V1089" s="292"/>
      <c r="W1089" s="292"/>
      <c r="X1089" s="292"/>
      <c r="Y1089" s="292"/>
      <c r="Z1089" s="292"/>
      <c r="AA1089" s="292"/>
      <c r="AB1089" s="292"/>
      <c r="AC1089" s="292"/>
      <c r="AD1089" s="292"/>
      <c r="AE1089" s="422"/>
      <c r="AF1089" s="411"/>
      <c r="AG1089" s="411"/>
      <c r="AH1089" s="411"/>
      <c r="AI1089" s="411"/>
      <c r="AJ1089" s="411"/>
      <c r="AK1089" s="411"/>
      <c r="AL1089" s="411"/>
      <c r="AM1089" s="411"/>
      <c r="AN1089" s="411"/>
      <c r="AO1089" s="411"/>
      <c r="AP1089" s="411"/>
      <c r="AQ1089" s="411"/>
      <c r="AR1089" s="411"/>
      <c r="AS1089" s="293">
        <f>SUM(AE1089:AR1089)</f>
        <v>0</v>
      </c>
    </row>
    <row r="1090" spans="1:45" ht="15" customHeight="1" outlineLevel="1">
      <c r="A1090" s="521"/>
      <c r="B1090" s="291" t="s">
        <v>345</v>
      </c>
      <c r="C1090" s="288" t="s">
        <v>163</v>
      </c>
      <c r="D1090" s="292"/>
      <c r="E1090" s="292"/>
      <c r="F1090" s="292"/>
      <c r="G1090" s="292"/>
      <c r="H1090" s="292"/>
      <c r="I1090" s="292"/>
      <c r="J1090" s="292"/>
      <c r="K1090" s="292"/>
      <c r="L1090" s="292"/>
      <c r="M1090" s="292"/>
      <c r="N1090" s="292"/>
      <c r="O1090" s="292"/>
      <c r="P1090" s="292"/>
      <c r="Q1090" s="292">
        <f>Q1089</f>
        <v>3</v>
      </c>
      <c r="R1090" s="292"/>
      <c r="S1090" s="292"/>
      <c r="T1090" s="292"/>
      <c r="U1090" s="292"/>
      <c r="V1090" s="292"/>
      <c r="W1090" s="292"/>
      <c r="X1090" s="292"/>
      <c r="Y1090" s="292"/>
      <c r="Z1090" s="292"/>
      <c r="AA1090" s="292"/>
      <c r="AB1090" s="292"/>
      <c r="AC1090" s="292"/>
      <c r="AD1090" s="292"/>
      <c r="AE1090" s="407">
        <f>AE1089</f>
        <v>0</v>
      </c>
      <c r="AF1090" s="407">
        <f t="shared" ref="AF1090" si="3089">AF1089</f>
        <v>0</v>
      </c>
      <c r="AG1090" s="407">
        <f t="shared" ref="AG1090" si="3090">AG1089</f>
        <v>0</v>
      </c>
      <c r="AH1090" s="407">
        <f t="shared" ref="AH1090" si="3091">AH1089</f>
        <v>0</v>
      </c>
      <c r="AI1090" s="407">
        <f t="shared" ref="AI1090" si="3092">AI1089</f>
        <v>0</v>
      </c>
      <c r="AJ1090" s="407">
        <f t="shared" ref="AJ1090" si="3093">AJ1089</f>
        <v>0</v>
      </c>
      <c r="AK1090" s="407">
        <f t="shared" ref="AK1090" si="3094">AK1089</f>
        <v>0</v>
      </c>
      <c r="AL1090" s="407">
        <f t="shared" ref="AL1090" si="3095">AL1089</f>
        <v>0</v>
      </c>
      <c r="AM1090" s="407">
        <f t="shared" ref="AM1090" si="3096">AM1089</f>
        <v>0</v>
      </c>
      <c r="AN1090" s="407">
        <f t="shared" ref="AN1090" si="3097">AN1089</f>
        <v>0</v>
      </c>
      <c r="AO1090" s="407">
        <f t="shared" ref="AO1090" si="3098">AO1089</f>
        <v>0</v>
      </c>
      <c r="AP1090" s="407">
        <f t="shared" ref="AP1090" si="3099">AP1089</f>
        <v>0</v>
      </c>
      <c r="AQ1090" s="407">
        <f t="shared" ref="AQ1090" si="3100">AQ1089</f>
        <v>0</v>
      </c>
      <c r="AR1090" s="407">
        <f t="shared" ref="AR1090" si="3101">AR1089</f>
        <v>0</v>
      </c>
      <c r="AS1090" s="303"/>
    </row>
    <row r="1091" spans="1:45" ht="15" customHeight="1" outlineLevel="1">
      <c r="A1091" s="521"/>
      <c r="B1091" s="291"/>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288"/>
      <c r="Z1091" s="288"/>
      <c r="AA1091" s="288"/>
      <c r="AB1091" s="288"/>
      <c r="AC1091" s="288"/>
      <c r="AD1091" s="288"/>
      <c r="AE1091" s="408"/>
      <c r="AF1091" s="421"/>
      <c r="AG1091" s="421"/>
      <c r="AH1091" s="421"/>
      <c r="AI1091" s="421"/>
      <c r="AJ1091" s="421"/>
      <c r="AK1091" s="421"/>
      <c r="AL1091" s="421"/>
      <c r="AM1091" s="421"/>
      <c r="AN1091" s="421"/>
      <c r="AO1091" s="421"/>
      <c r="AP1091" s="421"/>
      <c r="AQ1091" s="421"/>
      <c r="AR1091" s="421"/>
      <c r="AS1091" s="303"/>
    </row>
    <row r="1092" spans="1:45" ht="15" customHeight="1" outlineLevel="1">
      <c r="A1092" s="521">
        <v>30</v>
      </c>
      <c r="B1092" s="424" t="s">
        <v>122</v>
      </c>
      <c r="C1092" s="288" t="s">
        <v>25</v>
      </c>
      <c r="D1092" s="292"/>
      <c r="E1092" s="292"/>
      <c r="F1092" s="292"/>
      <c r="G1092" s="292"/>
      <c r="H1092" s="292"/>
      <c r="I1092" s="292"/>
      <c r="J1092" s="292"/>
      <c r="K1092" s="292"/>
      <c r="L1092" s="292"/>
      <c r="M1092" s="292"/>
      <c r="N1092" s="292"/>
      <c r="O1092" s="292"/>
      <c r="P1092" s="292"/>
      <c r="Q1092" s="292">
        <v>12</v>
      </c>
      <c r="R1092" s="292"/>
      <c r="S1092" s="292"/>
      <c r="T1092" s="292"/>
      <c r="U1092" s="292"/>
      <c r="V1092" s="292"/>
      <c r="W1092" s="292"/>
      <c r="X1092" s="292"/>
      <c r="Y1092" s="292"/>
      <c r="Z1092" s="292"/>
      <c r="AA1092" s="292"/>
      <c r="AB1092" s="292"/>
      <c r="AC1092" s="292"/>
      <c r="AD1092" s="292"/>
      <c r="AE1092" s="422"/>
      <c r="AF1092" s="411"/>
      <c r="AG1092" s="411"/>
      <c r="AH1092" s="411"/>
      <c r="AI1092" s="411"/>
      <c r="AJ1092" s="411"/>
      <c r="AK1092" s="411"/>
      <c r="AL1092" s="411"/>
      <c r="AM1092" s="411"/>
      <c r="AN1092" s="411"/>
      <c r="AO1092" s="411"/>
      <c r="AP1092" s="411"/>
      <c r="AQ1092" s="411"/>
      <c r="AR1092" s="411"/>
      <c r="AS1092" s="293">
        <f>SUM(AE1092:AR1092)</f>
        <v>0</v>
      </c>
    </row>
    <row r="1093" spans="1:45" ht="15" customHeight="1" outlineLevel="1">
      <c r="A1093" s="521"/>
      <c r="B1093" s="291" t="s">
        <v>345</v>
      </c>
      <c r="C1093" s="288" t="s">
        <v>163</v>
      </c>
      <c r="D1093" s="292"/>
      <c r="E1093" s="292"/>
      <c r="F1093" s="292"/>
      <c r="G1093" s="292"/>
      <c r="H1093" s="292"/>
      <c r="I1093" s="292"/>
      <c r="J1093" s="292"/>
      <c r="K1093" s="292"/>
      <c r="L1093" s="292"/>
      <c r="M1093" s="292"/>
      <c r="N1093" s="292"/>
      <c r="O1093" s="292"/>
      <c r="P1093" s="292"/>
      <c r="Q1093" s="292">
        <f>Q1092</f>
        <v>12</v>
      </c>
      <c r="R1093" s="292"/>
      <c r="S1093" s="292"/>
      <c r="T1093" s="292"/>
      <c r="U1093" s="292"/>
      <c r="V1093" s="292"/>
      <c r="W1093" s="292"/>
      <c r="X1093" s="292"/>
      <c r="Y1093" s="292"/>
      <c r="Z1093" s="292"/>
      <c r="AA1093" s="292"/>
      <c r="AB1093" s="292"/>
      <c r="AC1093" s="292"/>
      <c r="AD1093" s="292"/>
      <c r="AE1093" s="407">
        <f>AE1092</f>
        <v>0</v>
      </c>
      <c r="AF1093" s="407">
        <f t="shared" ref="AF1093" si="3102">AF1092</f>
        <v>0</v>
      </c>
      <c r="AG1093" s="407">
        <f t="shared" ref="AG1093" si="3103">AG1092</f>
        <v>0</v>
      </c>
      <c r="AH1093" s="407">
        <f t="shared" ref="AH1093" si="3104">AH1092</f>
        <v>0</v>
      </c>
      <c r="AI1093" s="407">
        <f t="shared" ref="AI1093" si="3105">AI1092</f>
        <v>0</v>
      </c>
      <c r="AJ1093" s="407">
        <f t="shared" ref="AJ1093" si="3106">AJ1092</f>
        <v>0</v>
      </c>
      <c r="AK1093" s="407">
        <f t="shared" ref="AK1093" si="3107">AK1092</f>
        <v>0</v>
      </c>
      <c r="AL1093" s="407">
        <f t="shared" ref="AL1093" si="3108">AL1092</f>
        <v>0</v>
      </c>
      <c r="AM1093" s="407">
        <f t="shared" ref="AM1093" si="3109">AM1092</f>
        <v>0</v>
      </c>
      <c r="AN1093" s="407">
        <f t="shared" ref="AN1093" si="3110">AN1092</f>
        <v>0</v>
      </c>
      <c r="AO1093" s="407">
        <f t="shared" ref="AO1093" si="3111">AO1092</f>
        <v>0</v>
      </c>
      <c r="AP1093" s="407">
        <f t="shared" ref="AP1093" si="3112">AP1092</f>
        <v>0</v>
      </c>
      <c r="AQ1093" s="407">
        <f t="shared" ref="AQ1093" si="3113">AQ1092</f>
        <v>0</v>
      </c>
      <c r="AR1093" s="407">
        <f t="shared" ref="AR1093" si="3114">AR1092</f>
        <v>0</v>
      </c>
      <c r="AS1093" s="303"/>
    </row>
    <row r="1094" spans="1:45" ht="15" customHeight="1" outlineLevel="1">
      <c r="A1094" s="521"/>
      <c r="B1094" s="291"/>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288"/>
      <c r="Z1094" s="288"/>
      <c r="AA1094" s="288"/>
      <c r="AB1094" s="288"/>
      <c r="AC1094" s="288"/>
      <c r="AD1094" s="288"/>
      <c r="AE1094" s="408"/>
      <c r="AF1094" s="421"/>
      <c r="AG1094" s="421"/>
      <c r="AH1094" s="421"/>
      <c r="AI1094" s="421"/>
      <c r="AJ1094" s="421"/>
      <c r="AK1094" s="421"/>
      <c r="AL1094" s="421"/>
      <c r="AM1094" s="421"/>
      <c r="AN1094" s="421"/>
      <c r="AO1094" s="421"/>
      <c r="AP1094" s="421"/>
      <c r="AQ1094" s="421"/>
      <c r="AR1094" s="421"/>
      <c r="AS1094" s="303"/>
    </row>
    <row r="1095" spans="1:45" ht="15" customHeight="1" outlineLevel="1">
      <c r="A1095" s="521">
        <v>31</v>
      </c>
      <c r="B1095" s="424" t="s">
        <v>123</v>
      </c>
      <c r="C1095" s="288" t="s">
        <v>25</v>
      </c>
      <c r="D1095" s="292">
        <v>7104000</v>
      </c>
      <c r="E1095" s="292">
        <v>0</v>
      </c>
      <c r="F1095" s="292">
        <v>0</v>
      </c>
      <c r="G1095" s="292">
        <v>0</v>
      </c>
      <c r="H1095" s="292">
        <v>0</v>
      </c>
      <c r="I1095" s="292">
        <v>0</v>
      </c>
      <c r="J1095" s="292">
        <v>0</v>
      </c>
      <c r="K1095" s="292">
        <v>0</v>
      </c>
      <c r="L1095" s="292">
        <v>0</v>
      </c>
      <c r="M1095" s="292">
        <v>0</v>
      </c>
      <c r="N1095" s="292">
        <v>0</v>
      </c>
      <c r="O1095" s="292">
        <v>0</v>
      </c>
      <c r="P1095" s="292">
        <v>0</v>
      </c>
      <c r="Q1095" s="292">
        <v>12</v>
      </c>
      <c r="R1095" s="292">
        <v>0</v>
      </c>
      <c r="S1095" s="292">
        <v>0</v>
      </c>
      <c r="T1095" s="292">
        <v>0</v>
      </c>
      <c r="U1095" s="292">
        <v>0</v>
      </c>
      <c r="V1095" s="292">
        <v>0</v>
      </c>
      <c r="W1095" s="292">
        <v>0</v>
      </c>
      <c r="X1095" s="292">
        <v>0</v>
      </c>
      <c r="Y1095" s="292">
        <v>0</v>
      </c>
      <c r="Z1095" s="292">
        <v>0</v>
      </c>
      <c r="AA1095" s="292">
        <v>0</v>
      </c>
      <c r="AB1095" s="292">
        <v>0</v>
      </c>
      <c r="AC1095" s="292">
        <v>0</v>
      </c>
      <c r="AD1095" s="292">
        <v>0</v>
      </c>
      <c r="AE1095" s="411">
        <v>0</v>
      </c>
      <c r="AF1095" s="411">
        <v>0</v>
      </c>
      <c r="AG1095" s="411">
        <v>0</v>
      </c>
      <c r="AH1095" s="411">
        <v>0</v>
      </c>
      <c r="AI1095" s="411">
        <v>0</v>
      </c>
      <c r="AJ1095" s="411">
        <v>0</v>
      </c>
      <c r="AK1095" s="411">
        <v>0</v>
      </c>
      <c r="AL1095" s="411"/>
      <c r="AM1095" s="411"/>
      <c r="AN1095" s="411"/>
      <c r="AO1095" s="411"/>
      <c r="AP1095" s="411"/>
      <c r="AQ1095" s="411"/>
      <c r="AR1095" s="411"/>
      <c r="AS1095" s="293">
        <f>SUM(AE1095:AR1095)</f>
        <v>0</v>
      </c>
    </row>
    <row r="1096" spans="1:45" ht="15" customHeight="1" outlineLevel="1">
      <c r="A1096" s="521"/>
      <c r="B1096" s="291" t="s">
        <v>345</v>
      </c>
      <c r="C1096" s="288" t="s">
        <v>163</v>
      </c>
      <c r="D1096" s="292"/>
      <c r="E1096" s="292"/>
      <c r="F1096" s="292"/>
      <c r="G1096" s="292"/>
      <c r="H1096" s="292"/>
      <c r="I1096" s="292"/>
      <c r="J1096" s="292"/>
      <c r="K1096" s="292"/>
      <c r="L1096" s="292"/>
      <c r="M1096" s="292"/>
      <c r="N1096" s="292"/>
      <c r="O1096" s="292"/>
      <c r="P1096" s="292"/>
      <c r="Q1096" s="292">
        <f>Q1095</f>
        <v>12</v>
      </c>
      <c r="R1096" s="292"/>
      <c r="S1096" s="292"/>
      <c r="T1096" s="292"/>
      <c r="U1096" s="292"/>
      <c r="V1096" s="292"/>
      <c r="W1096" s="292"/>
      <c r="X1096" s="292"/>
      <c r="Y1096" s="292"/>
      <c r="Z1096" s="292"/>
      <c r="AA1096" s="292"/>
      <c r="AB1096" s="292"/>
      <c r="AC1096" s="292"/>
      <c r="AD1096" s="292"/>
      <c r="AE1096" s="407">
        <f>AE1095</f>
        <v>0</v>
      </c>
      <c r="AF1096" s="407">
        <f t="shared" ref="AF1096" si="3115">AF1095</f>
        <v>0</v>
      </c>
      <c r="AG1096" s="407">
        <f t="shared" ref="AG1096" si="3116">AG1095</f>
        <v>0</v>
      </c>
      <c r="AH1096" s="407">
        <f t="shared" ref="AH1096" si="3117">AH1095</f>
        <v>0</v>
      </c>
      <c r="AI1096" s="407">
        <f t="shared" ref="AI1096" si="3118">AI1095</f>
        <v>0</v>
      </c>
      <c r="AJ1096" s="407">
        <f t="shared" ref="AJ1096" si="3119">AJ1095</f>
        <v>0</v>
      </c>
      <c r="AK1096" s="407">
        <f t="shared" ref="AK1096" si="3120">AK1095</f>
        <v>0</v>
      </c>
      <c r="AL1096" s="407">
        <f t="shared" ref="AL1096" si="3121">AL1095</f>
        <v>0</v>
      </c>
      <c r="AM1096" s="407">
        <f t="shared" ref="AM1096" si="3122">AM1095</f>
        <v>0</v>
      </c>
      <c r="AN1096" s="407">
        <f t="shared" ref="AN1096" si="3123">AN1095</f>
        <v>0</v>
      </c>
      <c r="AO1096" s="407">
        <f t="shared" ref="AO1096" si="3124">AO1095</f>
        <v>0</v>
      </c>
      <c r="AP1096" s="407">
        <f t="shared" ref="AP1096" si="3125">AP1095</f>
        <v>0</v>
      </c>
      <c r="AQ1096" s="407">
        <f t="shared" ref="AQ1096" si="3126">AQ1095</f>
        <v>0</v>
      </c>
      <c r="AR1096" s="407">
        <f t="shared" ref="AR1096" si="3127">AR1095</f>
        <v>0</v>
      </c>
      <c r="AS1096" s="303"/>
    </row>
    <row r="1097" spans="1:45" ht="15" customHeight="1" outlineLevel="1">
      <c r="A1097" s="521"/>
      <c r="B1097" s="424"/>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32</v>
      </c>
      <c r="B1098" s="424" t="s">
        <v>124</v>
      </c>
      <c r="C1098" s="288" t="s">
        <v>25</v>
      </c>
      <c r="D1098" s="292"/>
      <c r="E1098" s="292"/>
      <c r="F1098" s="292"/>
      <c r="G1098" s="292"/>
      <c r="H1098" s="292"/>
      <c r="I1098" s="292"/>
      <c r="J1098" s="292"/>
      <c r="K1098" s="292"/>
      <c r="L1098" s="292"/>
      <c r="M1098" s="292"/>
      <c r="N1098" s="292"/>
      <c r="O1098" s="292"/>
      <c r="P1098" s="292"/>
      <c r="Q1098" s="292">
        <v>12</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12</v>
      </c>
      <c r="R1099" s="292"/>
      <c r="S1099" s="292"/>
      <c r="T1099" s="292"/>
      <c r="U1099" s="292"/>
      <c r="V1099" s="292"/>
      <c r="W1099" s="292"/>
      <c r="X1099" s="292"/>
      <c r="Y1099" s="292"/>
      <c r="Z1099" s="292"/>
      <c r="AA1099" s="292"/>
      <c r="AB1099" s="292"/>
      <c r="AC1099" s="292"/>
      <c r="AD1099" s="292"/>
      <c r="AE1099" s="407">
        <f>AE1098</f>
        <v>0</v>
      </c>
      <c r="AF1099" s="407">
        <f t="shared" ref="AF1099" si="3128">AF1098</f>
        <v>0</v>
      </c>
      <c r="AG1099" s="407">
        <f t="shared" ref="AG1099" si="3129">AG1098</f>
        <v>0</v>
      </c>
      <c r="AH1099" s="407">
        <f t="shared" ref="AH1099" si="3130">AH1098</f>
        <v>0</v>
      </c>
      <c r="AI1099" s="407">
        <f t="shared" ref="AI1099" si="3131">AI1098</f>
        <v>0</v>
      </c>
      <c r="AJ1099" s="407">
        <f t="shared" ref="AJ1099" si="3132">AJ1098</f>
        <v>0</v>
      </c>
      <c r="AK1099" s="407">
        <f t="shared" ref="AK1099" si="3133">AK1098</f>
        <v>0</v>
      </c>
      <c r="AL1099" s="407">
        <f t="shared" ref="AL1099" si="3134">AL1098</f>
        <v>0</v>
      </c>
      <c r="AM1099" s="407">
        <f t="shared" ref="AM1099" si="3135">AM1098</f>
        <v>0</v>
      </c>
      <c r="AN1099" s="407">
        <f t="shared" ref="AN1099" si="3136">AN1098</f>
        <v>0</v>
      </c>
      <c r="AO1099" s="407">
        <f t="shared" ref="AO1099" si="3137">AO1098</f>
        <v>0</v>
      </c>
      <c r="AP1099" s="407">
        <f t="shared" ref="AP1099" si="3138">AP1098</f>
        <v>0</v>
      </c>
      <c r="AQ1099" s="407">
        <f t="shared" ref="AQ1099" si="3139">AQ1098</f>
        <v>0</v>
      </c>
      <c r="AR1099" s="407">
        <f t="shared" ref="AR1099" si="3140">AR1098</f>
        <v>0</v>
      </c>
      <c r="AS1099" s="303"/>
    </row>
    <row r="1100" spans="1:45" ht="15"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c r="B1101" s="285" t="s">
        <v>498</v>
      </c>
      <c r="C1101" s="288"/>
      <c r="D1101" s="288"/>
      <c r="E1101" s="288"/>
      <c r="F1101" s="288"/>
      <c r="G1101" s="288"/>
      <c r="H1101" s="288"/>
      <c r="I1101" s="288"/>
      <c r="J1101" s="288"/>
      <c r="K1101" s="288"/>
      <c r="L1101" s="288"/>
      <c r="M1101" s="288"/>
      <c r="N1101" s="288"/>
      <c r="O1101" s="288"/>
      <c r="P1101" s="288"/>
      <c r="Q1101" s="288"/>
      <c r="R1101" s="288"/>
      <c r="S1101" s="288"/>
      <c r="T1101" s="288"/>
      <c r="U1101" s="288"/>
      <c r="V1101" s="288"/>
      <c r="W1101" s="288"/>
      <c r="X1101" s="288"/>
      <c r="Y1101" s="288"/>
      <c r="Z1101" s="288"/>
      <c r="AA1101" s="288"/>
      <c r="AB1101" s="288"/>
      <c r="AC1101" s="288"/>
      <c r="AD1101" s="288"/>
      <c r="AE1101" s="408"/>
      <c r="AF1101" s="421"/>
      <c r="AG1101" s="421"/>
      <c r="AH1101" s="421"/>
      <c r="AI1101" s="421"/>
      <c r="AJ1101" s="421"/>
      <c r="AK1101" s="421"/>
      <c r="AL1101" s="421"/>
      <c r="AM1101" s="421"/>
      <c r="AN1101" s="421"/>
      <c r="AO1101" s="421"/>
      <c r="AP1101" s="421"/>
      <c r="AQ1101" s="421"/>
      <c r="AR1101" s="421"/>
      <c r="AS1101" s="303"/>
    </row>
    <row r="1102" spans="1:45" ht="15" customHeight="1" outlineLevel="1">
      <c r="A1102" s="521">
        <v>33</v>
      </c>
      <c r="B1102" s="424" t="s">
        <v>125</v>
      </c>
      <c r="C1102" s="288" t="s">
        <v>25</v>
      </c>
      <c r="D1102" s="292"/>
      <c r="E1102" s="292"/>
      <c r="F1102" s="292"/>
      <c r="G1102" s="292"/>
      <c r="H1102" s="292"/>
      <c r="I1102" s="292"/>
      <c r="J1102" s="292"/>
      <c r="K1102" s="292"/>
      <c r="L1102" s="292"/>
      <c r="M1102" s="292"/>
      <c r="N1102" s="292"/>
      <c r="O1102" s="292"/>
      <c r="P1102" s="292"/>
      <c r="Q1102" s="292">
        <v>0</v>
      </c>
      <c r="R1102" s="292"/>
      <c r="S1102" s="292"/>
      <c r="T1102" s="292"/>
      <c r="U1102" s="292"/>
      <c r="V1102" s="292"/>
      <c r="W1102" s="292"/>
      <c r="X1102" s="292"/>
      <c r="Y1102" s="292"/>
      <c r="Z1102" s="292"/>
      <c r="AA1102" s="292"/>
      <c r="AB1102" s="292"/>
      <c r="AC1102" s="292"/>
      <c r="AD1102" s="292"/>
      <c r="AE1102" s="422"/>
      <c r="AF1102" s="411"/>
      <c r="AG1102" s="411"/>
      <c r="AH1102" s="411"/>
      <c r="AI1102" s="411"/>
      <c r="AJ1102" s="411"/>
      <c r="AK1102" s="411"/>
      <c r="AL1102" s="411"/>
      <c r="AM1102" s="411"/>
      <c r="AN1102" s="411"/>
      <c r="AO1102" s="411"/>
      <c r="AP1102" s="411"/>
      <c r="AQ1102" s="411"/>
      <c r="AR1102" s="411"/>
      <c r="AS1102" s="293">
        <f>SUM(AE1102:AR1102)</f>
        <v>0</v>
      </c>
    </row>
    <row r="1103" spans="1:45" ht="15" customHeight="1" outlineLevel="1">
      <c r="A1103" s="521"/>
      <c r="B1103" s="291" t="s">
        <v>345</v>
      </c>
      <c r="C1103" s="288" t="s">
        <v>163</v>
      </c>
      <c r="D1103" s="292"/>
      <c r="E1103" s="292"/>
      <c r="F1103" s="292"/>
      <c r="G1103" s="292"/>
      <c r="H1103" s="292"/>
      <c r="I1103" s="292"/>
      <c r="J1103" s="292"/>
      <c r="K1103" s="292"/>
      <c r="L1103" s="292"/>
      <c r="M1103" s="292"/>
      <c r="N1103" s="292"/>
      <c r="O1103" s="292"/>
      <c r="P1103" s="292"/>
      <c r="Q1103" s="292">
        <f>Q1102</f>
        <v>0</v>
      </c>
      <c r="R1103" s="292"/>
      <c r="S1103" s="292"/>
      <c r="T1103" s="292"/>
      <c r="U1103" s="292"/>
      <c r="V1103" s="292"/>
      <c r="W1103" s="292"/>
      <c r="X1103" s="292"/>
      <c r="Y1103" s="292"/>
      <c r="Z1103" s="292"/>
      <c r="AA1103" s="292"/>
      <c r="AB1103" s="292"/>
      <c r="AC1103" s="292"/>
      <c r="AD1103" s="292"/>
      <c r="AE1103" s="407">
        <f>AE1102</f>
        <v>0</v>
      </c>
      <c r="AF1103" s="407">
        <f t="shared" ref="AF1103" si="3141">AF1102</f>
        <v>0</v>
      </c>
      <c r="AG1103" s="407">
        <f t="shared" ref="AG1103" si="3142">AG1102</f>
        <v>0</v>
      </c>
      <c r="AH1103" s="407">
        <f t="shared" ref="AH1103" si="3143">AH1102</f>
        <v>0</v>
      </c>
      <c r="AI1103" s="407">
        <f t="shared" ref="AI1103" si="3144">AI1102</f>
        <v>0</v>
      </c>
      <c r="AJ1103" s="407">
        <f t="shared" ref="AJ1103" si="3145">AJ1102</f>
        <v>0</v>
      </c>
      <c r="AK1103" s="407">
        <f t="shared" ref="AK1103" si="3146">AK1102</f>
        <v>0</v>
      </c>
      <c r="AL1103" s="407">
        <f t="shared" ref="AL1103" si="3147">AL1102</f>
        <v>0</v>
      </c>
      <c r="AM1103" s="407">
        <f t="shared" ref="AM1103" si="3148">AM1102</f>
        <v>0</v>
      </c>
      <c r="AN1103" s="407">
        <f t="shared" ref="AN1103" si="3149">AN1102</f>
        <v>0</v>
      </c>
      <c r="AO1103" s="407">
        <f t="shared" ref="AO1103" si="3150">AO1102</f>
        <v>0</v>
      </c>
      <c r="AP1103" s="407">
        <f t="shared" ref="AP1103" si="3151">AP1102</f>
        <v>0</v>
      </c>
      <c r="AQ1103" s="407">
        <f t="shared" ref="AQ1103" si="3152">AQ1102</f>
        <v>0</v>
      </c>
      <c r="AR1103" s="407">
        <f t="shared" ref="AR1103" si="3153">AR1102</f>
        <v>0</v>
      </c>
      <c r="AS1103" s="303"/>
    </row>
    <row r="1104" spans="1:45" ht="15" customHeight="1" outlineLevel="1">
      <c r="A1104" s="521"/>
      <c r="B1104" s="424"/>
      <c r="C1104" s="288"/>
      <c r="D1104" s="288"/>
      <c r="E1104" s="288"/>
      <c r="F1104" s="288"/>
      <c r="G1104" s="288"/>
      <c r="H1104" s="288"/>
      <c r="I1104" s="288"/>
      <c r="J1104" s="288"/>
      <c r="K1104" s="288"/>
      <c r="L1104" s="288"/>
      <c r="M1104" s="288"/>
      <c r="N1104" s="288"/>
      <c r="O1104" s="288"/>
      <c r="P1104" s="288"/>
      <c r="Q1104" s="288"/>
      <c r="R1104" s="288"/>
      <c r="S1104" s="288"/>
      <c r="T1104" s="288"/>
      <c r="U1104" s="288"/>
      <c r="V1104" s="288"/>
      <c r="W1104" s="288"/>
      <c r="X1104" s="288"/>
      <c r="Y1104" s="288"/>
      <c r="Z1104" s="288"/>
      <c r="AA1104" s="288"/>
      <c r="AB1104" s="288"/>
      <c r="AC1104" s="288"/>
      <c r="AD1104" s="288"/>
      <c r="AE1104" s="408"/>
      <c r="AF1104" s="421"/>
      <c r="AG1104" s="421"/>
      <c r="AH1104" s="421"/>
      <c r="AI1104" s="421"/>
      <c r="AJ1104" s="421"/>
      <c r="AK1104" s="421"/>
      <c r="AL1104" s="421"/>
      <c r="AM1104" s="421"/>
      <c r="AN1104" s="421"/>
      <c r="AO1104" s="421"/>
      <c r="AP1104" s="421"/>
      <c r="AQ1104" s="421"/>
      <c r="AR1104" s="421"/>
      <c r="AS1104" s="303"/>
    </row>
    <row r="1105" spans="1:45" ht="15" customHeight="1" outlineLevel="1">
      <c r="A1105" s="521">
        <v>34</v>
      </c>
      <c r="B1105" s="424" t="s">
        <v>126</v>
      </c>
      <c r="C1105" s="288" t="s">
        <v>25</v>
      </c>
      <c r="D1105" s="292"/>
      <c r="E1105" s="292"/>
      <c r="F1105" s="292"/>
      <c r="G1105" s="292"/>
      <c r="H1105" s="292"/>
      <c r="I1105" s="292"/>
      <c r="J1105" s="292"/>
      <c r="K1105" s="292"/>
      <c r="L1105" s="292"/>
      <c r="M1105" s="292"/>
      <c r="N1105" s="292"/>
      <c r="O1105" s="292"/>
      <c r="P1105" s="292"/>
      <c r="Q1105" s="292">
        <v>0</v>
      </c>
      <c r="R1105" s="292"/>
      <c r="S1105" s="292"/>
      <c r="T1105" s="292"/>
      <c r="U1105" s="292"/>
      <c r="V1105" s="292"/>
      <c r="W1105" s="292"/>
      <c r="X1105" s="292"/>
      <c r="Y1105" s="292"/>
      <c r="Z1105" s="292"/>
      <c r="AA1105" s="292"/>
      <c r="AB1105" s="292"/>
      <c r="AC1105" s="292"/>
      <c r="AD1105" s="292"/>
      <c r="AE1105" s="422"/>
      <c r="AF1105" s="411"/>
      <c r="AG1105" s="411"/>
      <c r="AH1105" s="411"/>
      <c r="AI1105" s="411"/>
      <c r="AJ1105" s="411"/>
      <c r="AK1105" s="411"/>
      <c r="AL1105" s="411"/>
      <c r="AM1105" s="411"/>
      <c r="AN1105" s="411"/>
      <c r="AO1105" s="411"/>
      <c r="AP1105" s="411"/>
      <c r="AQ1105" s="411"/>
      <c r="AR1105" s="411"/>
      <c r="AS1105" s="293">
        <f>SUM(AE1105:AR1105)</f>
        <v>0</v>
      </c>
    </row>
    <row r="1106" spans="1:45" ht="15" customHeight="1" outlineLevel="1">
      <c r="A1106" s="521"/>
      <c r="B1106" s="291" t="s">
        <v>345</v>
      </c>
      <c r="C1106" s="288" t="s">
        <v>163</v>
      </c>
      <c r="D1106" s="292"/>
      <c r="E1106" s="292"/>
      <c r="F1106" s="292"/>
      <c r="G1106" s="292"/>
      <c r="H1106" s="292"/>
      <c r="I1106" s="292"/>
      <c r="J1106" s="292"/>
      <c r="K1106" s="292"/>
      <c r="L1106" s="292"/>
      <c r="M1106" s="292"/>
      <c r="N1106" s="292"/>
      <c r="O1106" s="292"/>
      <c r="P1106" s="292"/>
      <c r="Q1106" s="292">
        <f>Q1105</f>
        <v>0</v>
      </c>
      <c r="R1106" s="292"/>
      <c r="S1106" s="292"/>
      <c r="T1106" s="292"/>
      <c r="U1106" s="292"/>
      <c r="V1106" s="292"/>
      <c r="W1106" s="292"/>
      <c r="X1106" s="292"/>
      <c r="Y1106" s="292"/>
      <c r="Z1106" s="292"/>
      <c r="AA1106" s="292"/>
      <c r="AB1106" s="292"/>
      <c r="AC1106" s="292"/>
      <c r="AD1106" s="292"/>
      <c r="AE1106" s="407">
        <f>AE1105</f>
        <v>0</v>
      </c>
      <c r="AF1106" s="407">
        <f t="shared" ref="AF1106" si="3154">AF1105</f>
        <v>0</v>
      </c>
      <c r="AG1106" s="407">
        <f t="shared" ref="AG1106" si="3155">AG1105</f>
        <v>0</v>
      </c>
      <c r="AH1106" s="407">
        <f t="shared" ref="AH1106" si="3156">AH1105</f>
        <v>0</v>
      </c>
      <c r="AI1106" s="407">
        <f t="shared" ref="AI1106" si="3157">AI1105</f>
        <v>0</v>
      </c>
      <c r="AJ1106" s="407">
        <f t="shared" ref="AJ1106" si="3158">AJ1105</f>
        <v>0</v>
      </c>
      <c r="AK1106" s="407">
        <f t="shared" ref="AK1106" si="3159">AK1105</f>
        <v>0</v>
      </c>
      <c r="AL1106" s="407">
        <f t="shared" ref="AL1106" si="3160">AL1105</f>
        <v>0</v>
      </c>
      <c r="AM1106" s="407">
        <f t="shared" ref="AM1106" si="3161">AM1105</f>
        <v>0</v>
      </c>
      <c r="AN1106" s="407">
        <f t="shared" ref="AN1106" si="3162">AN1105</f>
        <v>0</v>
      </c>
      <c r="AO1106" s="407">
        <f t="shared" ref="AO1106" si="3163">AO1105</f>
        <v>0</v>
      </c>
      <c r="AP1106" s="407">
        <f t="shared" ref="AP1106" si="3164">AP1105</f>
        <v>0</v>
      </c>
      <c r="AQ1106" s="407">
        <f t="shared" ref="AQ1106" si="3165">AQ1105</f>
        <v>0</v>
      </c>
      <c r="AR1106" s="407">
        <f t="shared" ref="AR1106" si="3166">AR1105</f>
        <v>0</v>
      </c>
      <c r="AS1106" s="303"/>
    </row>
    <row r="1107" spans="1:45" ht="15" customHeight="1" outlineLevel="1">
      <c r="A1107" s="521"/>
      <c r="B1107" s="424"/>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15" customHeight="1" outlineLevel="1">
      <c r="A1108" s="521">
        <v>35</v>
      </c>
      <c r="B1108" s="424" t="s">
        <v>127</v>
      </c>
      <c r="C1108" s="288" t="s">
        <v>25</v>
      </c>
      <c r="D1108" s="292"/>
      <c r="E1108" s="292"/>
      <c r="F1108" s="292"/>
      <c r="G1108" s="292"/>
      <c r="H1108" s="292"/>
      <c r="I1108" s="292"/>
      <c r="J1108" s="292"/>
      <c r="K1108" s="292"/>
      <c r="L1108" s="292"/>
      <c r="M1108" s="292"/>
      <c r="N1108" s="292"/>
      <c r="O1108" s="292"/>
      <c r="P1108" s="292"/>
      <c r="Q1108" s="292">
        <v>0</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0</v>
      </c>
      <c r="R1109" s="292"/>
      <c r="S1109" s="292"/>
      <c r="T1109" s="292"/>
      <c r="U1109" s="292"/>
      <c r="V1109" s="292"/>
      <c r="W1109" s="292"/>
      <c r="X1109" s="292"/>
      <c r="Y1109" s="292"/>
      <c r="Z1109" s="292"/>
      <c r="AA1109" s="292"/>
      <c r="AB1109" s="292"/>
      <c r="AC1109" s="292"/>
      <c r="AD1109" s="292"/>
      <c r="AE1109" s="407">
        <f>AE1108</f>
        <v>0</v>
      </c>
      <c r="AF1109" s="407">
        <f t="shared" ref="AF1109" si="3167">AF1108</f>
        <v>0</v>
      </c>
      <c r="AG1109" s="407">
        <f t="shared" ref="AG1109" si="3168">AG1108</f>
        <v>0</v>
      </c>
      <c r="AH1109" s="407">
        <f t="shared" ref="AH1109" si="3169">AH1108</f>
        <v>0</v>
      </c>
      <c r="AI1109" s="407">
        <f t="shared" ref="AI1109" si="3170">AI1108</f>
        <v>0</v>
      </c>
      <c r="AJ1109" s="407">
        <f t="shared" ref="AJ1109" si="3171">AJ1108</f>
        <v>0</v>
      </c>
      <c r="AK1109" s="407">
        <f t="shared" ref="AK1109" si="3172">AK1108</f>
        <v>0</v>
      </c>
      <c r="AL1109" s="407">
        <f t="shared" ref="AL1109" si="3173">AL1108</f>
        <v>0</v>
      </c>
      <c r="AM1109" s="407">
        <f t="shared" ref="AM1109" si="3174">AM1108</f>
        <v>0</v>
      </c>
      <c r="AN1109" s="407">
        <f t="shared" ref="AN1109" si="3175">AN1108</f>
        <v>0</v>
      </c>
      <c r="AO1109" s="407">
        <f t="shared" ref="AO1109" si="3176">AO1108</f>
        <v>0</v>
      </c>
      <c r="AP1109" s="407">
        <f t="shared" ref="AP1109" si="3177">AP1108</f>
        <v>0</v>
      </c>
      <c r="AQ1109" s="407">
        <f t="shared" ref="AQ1109" si="3178">AQ1108</f>
        <v>0</v>
      </c>
      <c r="AR1109" s="407">
        <f t="shared" ref="AR1109" si="3179">AR1108</f>
        <v>0</v>
      </c>
      <c r="AS1109" s="303"/>
    </row>
    <row r="1110" spans="1:45" ht="15" customHeight="1" outlineLevel="1">
      <c r="A1110" s="521"/>
      <c r="B1110" s="427"/>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customHeight="1" outlineLevel="1">
      <c r="A1111" s="521"/>
      <c r="B1111" s="285" t="s">
        <v>499</v>
      </c>
      <c r="C1111" s="288"/>
      <c r="D1111" s="288"/>
      <c r="E1111" s="288"/>
      <c r="F1111" s="288"/>
      <c r="G1111" s="288"/>
      <c r="H1111" s="288"/>
      <c r="I1111" s="288"/>
      <c r="J1111" s="288"/>
      <c r="K1111" s="288"/>
      <c r="L1111" s="288"/>
      <c r="M1111" s="288"/>
      <c r="N1111" s="288"/>
      <c r="O1111" s="288"/>
      <c r="P1111" s="288"/>
      <c r="Q1111" s="288"/>
      <c r="R1111" s="288"/>
      <c r="S1111" s="288"/>
      <c r="T1111" s="288"/>
      <c r="U1111" s="288"/>
      <c r="V1111" s="288"/>
      <c r="W1111" s="288"/>
      <c r="X1111" s="288"/>
      <c r="Y1111" s="288"/>
      <c r="Z1111" s="288"/>
      <c r="AA1111" s="288"/>
      <c r="AB1111" s="288"/>
      <c r="AC1111" s="288"/>
      <c r="AD1111" s="288"/>
      <c r="AE1111" s="408"/>
      <c r="AF1111" s="421"/>
      <c r="AG1111" s="421"/>
      <c r="AH1111" s="421"/>
      <c r="AI1111" s="421"/>
      <c r="AJ1111" s="421"/>
      <c r="AK1111" s="421"/>
      <c r="AL1111" s="421"/>
      <c r="AM1111" s="421"/>
      <c r="AN1111" s="421"/>
      <c r="AO1111" s="421"/>
      <c r="AP1111" s="421"/>
      <c r="AQ1111" s="421"/>
      <c r="AR1111" s="421"/>
      <c r="AS1111" s="303"/>
    </row>
    <row r="1112" spans="1:45" ht="28.5" customHeight="1" outlineLevel="1">
      <c r="A1112" s="521">
        <v>36</v>
      </c>
      <c r="B1112" s="424" t="s">
        <v>128</v>
      </c>
      <c r="C1112" s="288" t="s">
        <v>25</v>
      </c>
      <c r="D1112" s="292"/>
      <c r="E1112" s="292"/>
      <c r="F1112" s="292"/>
      <c r="G1112" s="292"/>
      <c r="H1112" s="292"/>
      <c r="I1112" s="292"/>
      <c r="J1112" s="292"/>
      <c r="K1112" s="292"/>
      <c r="L1112" s="292"/>
      <c r="M1112" s="292"/>
      <c r="N1112" s="292"/>
      <c r="O1112" s="292"/>
      <c r="P1112" s="292"/>
      <c r="Q1112" s="292">
        <v>12</v>
      </c>
      <c r="R1112" s="292"/>
      <c r="S1112" s="292"/>
      <c r="T1112" s="292"/>
      <c r="U1112" s="292"/>
      <c r="V1112" s="292"/>
      <c r="W1112" s="292"/>
      <c r="X1112" s="292"/>
      <c r="Y1112" s="292"/>
      <c r="Z1112" s="292"/>
      <c r="AA1112" s="292"/>
      <c r="AB1112" s="292"/>
      <c r="AC1112" s="292"/>
      <c r="AD1112" s="292"/>
      <c r="AE1112" s="422"/>
      <c r="AF1112" s="411"/>
      <c r="AG1112" s="411"/>
      <c r="AH1112" s="411"/>
      <c r="AI1112" s="411"/>
      <c r="AJ1112" s="411"/>
      <c r="AK1112" s="411"/>
      <c r="AL1112" s="411"/>
      <c r="AM1112" s="411"/>
      <c r="AN1112" s="411"/>
      <c r="AO1112" s="411"/>
      <c r="AP1112" s="411"/>
      <c r="AQ1112" s="411"/>
      <c r="AR1112" s="411"/>
      <c r="AS1112" s="293">
        <f>SUM(AE1112:AR1112)</f>
        <v>0</v>
      </c>
    </row>
    <row r="1113" spans="1:45" ht="15" customHeight="1" outlineLevel="1">
      <c r="A1113" s="521"/>
      <c r="B1113" s="291" t="s">
        <v>345</v>
      </c>
      <c r="C1113" s="288" t="s">
        <v>163</v>
      </c>
      <c r="D1113" s="292"/>
      <c r="E1113" s="292"/>
      <c r="F1113" s="292"/>
      <c r="G1113" s="292"/>
      <c r="H1113" s="292"/>
      <c r="I1113" s="292"/>
      <c r="J1113" s="292"/>
      <c r="K1113" s="292"/>
      <c r="L1113" s="292"/>
      <c r="M1113" s="292"/>
      <c r="N1113" s="292"/>
      <c r="O1113" s="292"/>
      <c r="P1113" s="292"/>
      <c r="Q1113" s="292">
        <f>Q1112</f>
        <v>12</v>
      </c>
      <c r="R1113" s="292"/>
      <c r="S1113" s="292"/>
      <c r="T1113" s="292"/>
      <c r="U1113" s="292"/>
      <c r="V1113" s="292"/>
      <c r="W1113" s="292"/>
      <c r="X1113" s="292"/>
      <c r="Y1113" s="292"/>
      <c r="Z1113" s="292"/>
      <c r="AA1113" s="292"/>
      <c r="AB1113" s="292"/>
      <c r="AC1113" s="292"/>
      <c r="AD1113" s="292"/>
      <c r="AE1113" s="407">
        <f>AE1112</f>
        <v>0</v>
      </c>
      <c r="AF1113" s="407">
        <f t="shared" ref="AF1113" si="3180">AF1112</f>
        <v>0</v>
      </c>
      <c r="AG1113" s="407">
        <f t="shared" ref="AG1113" si="3181">AG1112</f>
        <v>0</v>
      </c>
      <c r="AH1113" s="407">
        <f t="shared" ref="AH1113" si="3182">AH1112</f>
        <v>0</v>
      </c>
      <c r="AI1113" s="407">
        <f t="shared" ref="AI1113" si="3183">AI1112</f>
        <v>0</v>
      </c>
      <c r="AJ1113" s="407">
        <f t="shared" ref="AJ1113" si="3184">AJ1112</f>
        <v>0</v>
      </c>
      <c r="AK1113" s="407">
        <f t="shared" ref="AK1113" si="3185">AK1112</f>
        <v>0</v>
      </c>
      <c r="AL1113" s="407">
        <f t="shared" ref="AL1113" si="3186">AL1112</f>
        <v>0</v>
      </c>
      <c r="AM1113" s="407">
        <f t="shared" ref="AM1113" si="3187">AM1112</f>
        <v>0</v>
      </c>
      <c r="AN1113" s="407">
        <f t="shared" ref="AN1113" si="3188">AN1112</f>
        <v>0</v>
      </c>
      <c r="AO1113" s="407">
        <f t="shared" ref="AO1113" si="3189">AO1112</f>
        <v>0</v>
      </c>
      <c r="AP1113" s="407">
        <f t="shared" ref="AP1113" si="3190">AP1112</f>
        <v>0</v>
      </c>
      <c r="AQ1113" s="407">
        <f t="shared" ref="AQ1113" si="3191">AQ1112</f>
        <v>0</v>
      </c>
      <c r="AR1113" s="407">
        <f t="shared" ref="AR1113" si="3192">AR1112</f>
        <v>0</v>
      </c>
      <c r="AS1113" s="303"/>
    </row>
    <row r="1114" spans="1:45" ht="15" customHeight="1" outlineLevel="1">
      <c r="A1114" s="521"/>
      <c r="B1114" s="424"/>
      <c r="C1114" s="288"/>
      <c r="D1114" s="288"/>
      <c r="E1114" s="288"/>
      <c r="F1114" s="288"/>
      <c r="G1114" s="288"/>
      <c r="H1114" s="288"/>
      <c r="I1114" s="288"/>
      <c r="J1114" s="288"/>
      <c r="K1114" s="288"/>
      <c r="L1114" s="288"/>
      <c r="M1114" s="288"/>
      <c r="N1114" s="288"/>
      <c r="O1114" s="288"/>
      <c r="P1114" s="288"/>
      <c r="Q1114" s="288"/>
      <c r="R1114" s="288"/>
      <c r="S1114" s="288"/>
      <c r="T1114" s="288"/>
      <c r="U1114" s="288"/>
      <c r="V1114" s="288"/>
      <c r="W1114" s="288"/>
      <c r="X1114" s="288"/>
      <c r="Y1114" s="288"/>
      <c r="Z1114" s="288"/>
      <c r="AA1114" s="288"/>
      <c r="AB1114" s="288"/>
      <c r="AC1114" s="288"/>
      <c r="AD1114" s="288"/>
      <c r="AE1114" s="408"/>
      <c r="AF1114" s="421"/>
      <c r="AG1114" s="421"/>
      <c r="AH1114" s="421"/>
      <c r="AI1114" s="421"/>
      <c r="AJ1114" s="421"/>
      <c r="AK1114" s="421"/>
      <c r="AL1114" s="421"/>
      <c r="AM1114" s="421"/>
      <c r="AN1114" s="421"/>
      <c r="AO1114" s="421"/>
      <c r="AP1114" s="421"/>
      <c r="AQ1114" s="421"/>
      <c r="AR1114" s="421"/>
      <c r="AS1114" s="303"/>
    </row>
    <row r="1115" spans="1:45" ht="15" customHeight="1" outlineLevel="1">
      <c r="A1115" s="521">
        <v>37</v>
      </c>
      <c r="B1115" s="424" t="s">
        <v>129</v>
      </c>
      <c r="C1115" s="288" t="s">
        <v>25</v>
      </c>
      <c r="D1115" s="292"/>
      <c r="E1115" s="292"/>
      <c r="F1115" s="292"/>
      <c r="G1115" s="292"/>
      <c r="H1115" s="292"/>
      <c r="I1115" s="292"/>
      <c r="J1115" s="292"/>
      <c r="K1115" s="292"/>
      <c r="L1115" s="292"/>
      <c r="M1115" s="292"/>
      <c r="N1115" s="292"/>
      <c r="O1115" s="292"/>
      <c r="P1115" s="292"/>
      <c r="Q1115" s="292">
        <v>12</v>
      </c>
      <c r="R1115" s="292"/>
      <c r="S1115" s="292"/>
      <c r="T1115" s="292"/>
      <c r="U1115" s="292"/>
      <c r="V1115" s="292"/>
      <c r="W1115" s="292"/>
      <c r="X1115" s="292"/>
      <c r="Y1115" s="292"/>
      <c r="Z1115" s="292"/>
      <c r="AA1115" s="292"/>
      <c r="AB1115" s="292"/>
      <c r="AC1115" s="292"/>
      <c r="AD1115" s="292"/>
      <c r="AE1115" s="422"/>
      <c r="AF1115" s="411"/>
      <c r="AG1115" s="411"/>
      <c r="AH1115" s="411"/>
      <c r="AI1115" s="411"/>
      <c r="AJ1115" s="411"/>
      <c r="AK1115" s="411"/>
      <c r="AL1115" s="411"/>
      <c r="AM1115" s="411"/>
      <c r="AN1115" s="411"/>
      <c r="AO1115" s="411"/>
      <c r="AP1115" s="411"/>
      <c r="AQ1115" s="411"/>
      <c r="AR1115" s="411"/>
      <c r="AS1115" s="293">
        <f>SUM(AE1115:AR1115)</f>
        <v>0</v>
      </c>
    </row>
    <row r="1116" spans="1:45" ht="15" customHeight="1" outlineLevel="1">
      <c r="A1116" s="521"/>
      <c r="B1116" s="291" t="s">
        <v>345</v>
      </c>
      <c r="C1116" s="288" t="s">
        <v>163</v>
      </c>
      <c r="D1116" s="292"/>
      <c r="E1116" s="292"/>
      <c r="F1116" s="292"/>
      <c r="G1116" s="292"/>
      <c r="H1116" s="292"/>
      <c r="I1116" s="292"/>
      <c r="J1116" s="292"/>
      <c r="K1116" s="292"/>
      <c r="L1116" s="292"/>
      <c r="M1116" s="292"/>
      <c r="N1116" s="292"/>
      <c r="O1116" s="292"/>
      <c r="P1116" s="292"/>
      <c r="Q1116" s="292">
        <f>Q1115</f>
        <v>12</v>
      </c>
      <c r="R1116" s="292"/>
      <c r="S1116" s="292"/>
      <c r="T1116" s="292"/>
      <c r="U1116" s="292"/>
      <c r="V1116" s="292"/>
      <c r="W1116" s="292"/>
      <c r="X1116" s="292"/>
      <c r="Y1116" s="292"/>
      <c r="Z1116" s="292"/>
      <c r="AA1116" s="292"/>
      <c r="AB1116" s="292"/>
      <c r="AC1116" s="292"/>
      <c r="AD1116" s="292"/>
      <c r="AE1116" s="407">
        <f>AE1115</f>
        <v>0</v>
      </c>
      <c r="AF1116" s="407">
        <f t="shared" ref="AF1116" si="3193">AF1115</f>
        <v>0</v>
      </c>
      <c r="AG1116" s="407">
        <f t="shared" ref="AG1116" si="3194">AG1115</f>
        <v>0</v>
      </c>
      <c r="AH1116" s="407">
        <f t="shared" ref="AH1116" si="3195">AH1115</f>
        <v>0</v>
      </c>
      <c r="AI1116" s="407">
        <f t="shared" ref="AI1116" si="3196">AI1115</f>
        <v>0</v>
      </c>
      <c r="AJ1116" s="407">
        <f t="shared" ref="AJ1116" si="3197">AJ1115</f>
        <v>0</v>
      </c>
      <c r="AK1116" s="407">
        <f t="shared" ref="AK1116" si="3198">AK1115</f>
        <v>0</v>
      </c>
      <c r="AL1116" s="407">
        <f t="shared" ref="AL1116" si="3199">AL1115</f>
        <v>0</v>
      </c>
      <c r="AM1116" s="407">
        <f t="shared" ref="AM1116" si="3200">AM1115</f>
        <v>0</v>
      </c>
      <c r="AN1116" s="407">
        <f t="shared" ref="AN1116" si="3201">AN1115</f>
        <v>0</v>
      </c>
      <c r="AO1116" s="407">
        <f t="shared" ref="AO1116" si="3202">AO1115</f>
        <v>0</v>
      </c>
      <c r="AP1116" s="407">
        <f t="shared" ref="AP1116" si="3203">AP1115</f>
        <v>0</v>
      </c>
      <c r="AQ1116" s="407">
        <f t="shared" ref="AQ1116" si="3204">AQ1115</f>
        <v>0</v>
      </c>
      <c r="AR1116" s="407">
        <f t="shared" ref="AR1116" si="3205">AR1115</f>
        <v>0</v>
      </c>
      <c r="AS1116" s="303"/>
    </row>
    <row r="1117" spans="1:45" ht="15" customHeight="1" outlineLevel="1">
      <c r="A1117" s="521"/>
      <c r="B1117" s="424"/>
      <c r="C1117" s="288"/>
      <c r="D1117" s="288"/>
      <c r="E1117" s="288"/>
      <c r="F1117" s="288"/>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408"/>
      <c r="AF1117" s="421"/>
      <c r="AG1117" s="421"/>
      <c r="AH1117" s="421"/>
      <c r="AI1117" s="421"/>
      <c r="AJ1117" s="421"/>
      <c r="AK1117" s="421"/>
      <c r="AL1117" s="421"/>
      <c r="AM1117" s="421"/>
      <c r="AN1117" s="421"/>
      <c r="AO1117" s="421"/>
      <c r="AP1117" s="421"/>
      <c r="AQ1117" s="421"/>
      <c r="AR1117" s="421"/>
      <c r="AS1117" s="303"/>
    </row>
    <row r="1118" spans="1:45" ht="15" customHeight="1" outlineLevel="1">
      <c r="A1118" s="521">
        <v>38</v>
      </c>
      <c r="B1118" s="424" t="s">
        <v>130</v>
      </c>
      <c r="C1118" s="288" t="s">
        <v>25</v>
      </c>
      <c r="D1118" s="292"/>
      <c r="E1118" s="292"/>
      <c r="F1118" s="292"/>
      <c r="G1118" s="292"/>
      <c r="H1118" s="292"/>
      <c r="I1118" s="292"/>
      <c r="J1118" s="292"/>
      <c r="K1118" s="292"/>
      <c r="L1118" s="292"/>
      <c r="M1118" s="292"/>
      <c r="N1118" s="292"/>
      <c r="O1118" s="292"/>
      <c r="P1118" s="292"/>
      <c r="Q1118" s="292">
        <v>12</v>
      </c>
      <c r="R1118" s="292"/>
      <c r="S1118" s="292"/>
      <c r="T1118" s="292"/>
      <c r="U1118" s="292"/>
      <c r="V1118" s="292"/>
      <c r="W1118" s="292"/>
      <c r="X1118" s="292"/>
      <c r="Y1118" s="292"/>
      <c r="Z1118" s="292"/>
      <c r="AA1118" s="292"/>
      <c r="AB1118" s="292"/>
      <c r="AC1118" s="292"/>
      <c r="AD1118" s="292"/>
      <c r="AE1118" s="422"/>
      <c r="AF1118" s="411"/>
      <c r="AG1118" s="411"/>
      <c r="AH1118" s="411"/>
      <c r="AI1118" s="411"/>
      <c r="AJ1118" s="411"/>
      <c r="AK1118" s="411"/>
      <c r="AL1118" s="411"/>
      <c r="AM1118" s="411"/>
      <c r="AN1118" s="411"/>
      <c r="AO1118" s="411"/>
      <c r="AP1118" s="411"/>
      <c r="AQ1118" s="411"/>
      <c r="AR1118" s="411"/>
      <c r="AS1118" s="293">
        <f>SUM(AE1118:AR1118)</f>
        <v>0</v>
      </c>
    </row>
    <row r="1119" spans="1:45" ht="15" customHeight="1" outlineLevel="1">
      <c r="A1119" s="521"/>
      <c r="B1119" s="291" t="s">
        <v>345</v>
      </c>
      <c r="C1119" s="288" t="s">
        <v>163</v>
      </c>
      <c r="D1119" s="292"/>
      <c r="E1119" s="292"/>
      <c r="F1119" s="292"/>
      <c r="G1119" s="292"/>
      <c r="H1119" s="292"/>
      <c r="I1119" s="292"/>
      <c r="J1119" s="292"/>
      <c r="K1119" s="292"/>
      <c r="L1119" s="292"/>
      <c r="M1119" s="292"/>
      <c r="N1119" s="292"/>
      <c r="O1119" s="292"/>
      <c r="P1119" s="292"/>
      <c r="Q1119" s="292">
        <f>Q1118</f>
        <v>12</v>
      </c>
      <c r="R1119" s="292"/>
      <c r="S1119" s="292"/>
      <c r="T1119" s="292"/>
      <c r="U1119" s="292"/>
      <c r="V1119" s="292"/>
      <c r="W1119" s="292"/>
      <c r="X1119" s="292"/>
      <c r="Y1119" s="292"/>
      <c r="Z1119" s="292"/>
      <c r="AA1119" s="292"/>
      <c r="AB1119" s="292"/>
      <c r="AC1119" s="292"/>
      <c r="AD1119" s="292"/>
      <c r="AE1119" s="407">
        <f>AE1118</f>
        <v>0</v>
      </c>
      <c r="AF1119" s="407">
        <f t="shared" ref="AF1119" si="3206">AF1118</f>
        <v>0</v>
      </c>
      <c r="AG1119" s="407">
        <f t="shared" ref="AG1119" si="3207">AG1118</f>
        <v>0</v>
      </c>
      <c r="AH1119" s="407">
        <f t="shared" ref="AH1119" si="3208">AH1118</f>
        <v>0</v>
      </c>
      <c r="AI1119" s="407">
        <f t="shared" ref="AI1119" si="3209">AI1118</f>
        <v>0</v>
      </c>
      <c r="AJ1119" s="407">
        <f t="shared" ref="AJ1119" si="3210">AJ1118</f>
        <v>0</v>
      </c>
      <c r="AK1119" s="407">
        <f t="shared" ref="AK1119" si="3211">AK1118</f>
        <v>0</v>
      </c>
      <c r="AL1119" s="407">
        <f t="shared" ref="AL1119" si="3212">AL1118</f>
        <v>0</v>
      </c>
      <c r="AM1119" s="407">
        <f t="shared" ref="AM1119" si="3213">AM1118</f>
        <v>0</v>
      </c>
      <c r="AN1119" s="407">
        <f t="shared" ref="AN1119" si="3214">AN1118</f>
        <v>0</v>
      </c>
      <c r="AO1119" s="407">
        <f t="shared" ref="AO1119" si="3215">AO1118</f>
        <v>0</v>
      </c>
      <c r="AP1119" s="407">
        <f t="shared" ref="AP1119" si="3216">AP1118</f>
        <v>0</v>
      </c>
      <c r="AQ1119" s="407">
        <f t="shared" ref="AQ1119" si="3217">AQ1118</f>
        <v>0</v>
      </c>
      <c r="AR1119" s="407">
        <f t="shared" ref="AR1119" si="3218">AR1118</f>
        <v>0</v>
      </c>
      <c r="AS1119" s="303"/>
    </row>
    <row r="1120" spans="1:45" ht="15" customHeight="1" outlineLevel="1">
      <c r="A1120" s="521"/>
      <c r="B1120" s="424"/>
      <c r="C1120" s="288"/>
      <c r="D1120" s="288"/>
      <c r="E1120" s="288"/>
      <c r="F1120" s="288"/>
      <c r="G1120" s="288"/>
      <c r="H1120" s="288"/>
      <c r="I1120" s="288"/>
      <c r="J1120" s="288"/>
      <c r="K1120" s="288"/>
      <c r="L1120" s="288"/>
      <c r="M1120" s="288"/>
      <c r="N1120" s="288"/>
      <c r="O1120" s="288"/>
      <c r="P1120" s="288"/>
      <c r="Q1120" s="288"/>
      <c r="R1120" s="288"/>
      <c r="S1120" s="288"/>
      <c r="T1120" s="288"/>
      <c r="U1120" s="288"/>
      <c r="V1120" s="288"/>
      <c r="W1120" s="288"/>
      <c r="X1120" s="288"/>
      <c r="Y1120" s="288"/>
      <c r="Z1120" s="288"/>
      <c r="AA1120" s="288"/>
      <c r="AB1120" s="288"/>
      <c r="AC1120" s="288"/>
      <c r="AD1120" s="288"/>
      <c r="AE1120" s="408"/>
      <c r="AF1120" s="421"/>
      <c r="AG1120" s="421"/>
      <c r="AH1120" s="421"/>
      <c r="AI1120" s="421"/>
      <c r="AJ1120" s="421"/>
      <c r="AK1120" s="421"/>
      <c r="AL1120" s="421"/>
      <c r="AM1120" s="421"/>
      <c r="AN1120" s="421"/>
      <c r="AO1120" s="421"/>
      <c r="AP1120" s="421"/>
      <c r="AQ1120" s="421"/>
      <c r="AR1120" s="421"/>
      <c r="AS1120" s="303"/>
    </row>
    <row r="1121" spans="1:45" ht="15" customHeight="1" outlineLevel="1">
      <c r="A1121" s="521">
        <v>39</v>
      </c>
      <c r="B1121" s="424" t="s">
        <v>131</v>
      </c>
      <c r="C1121" s="288" t="s">
        <v>25</v>
      </c>
      <c r="D1121" s="292"/>
      <c r="E1121" s="292"/>
      <c r="F1121" s="292"/>
      <c r="G1121" s="292"/>
      <c r="H1121" s="292"/>
      <c r="I1121" s="292"/>
      <c r="J1121" s="292"/>
      <c r="K1121" s="292"/>
      <c r="L1121" s="292"/>
      <c r="M1121" s="292"/>
      <c r="N1121" s="292"/>
      <c r="O1121" s="292"/>
      <c r="P1121" s="292"/>
      <c r="Q1121" s="292">
        <v>12</v>
      </c>
      <c r="R1121" s="292"/>
      <c r="S1121" s="292"/>
      <c r="T1121" s="292"/>
      <c r="U1121" s="292"/>
      <c r="V1121" s="292"/>
      <c r="W1121" s="292"/>
      <c r="X1121" s="292"/>
      <c r="Y1121" s="292"/>
      <c r="Z1121" s="292"/>
      <c r="AA1121" s="292"/>
      <c r="AB1121" s="292"/>
      <c r="AC1121" s="292"/>
      <c r="AD1121" s="292"/>
      <c r="AE1121" s="422"/>
      <c r="AF1121" s="411"/>
      <c r="AG1121" s="411"/>
      <c r="AH1121" s="411"/>
      <c r="AI1121" s="411"/>
      <c r="AJ1121" s="411"/>
      <c r="AK1121" s="411"/>
      <c r="AL1121" s="411"/>
      <c r="AM1121" s="411"/>
      <c r="AN1121" s="411"/>
      <c r="AO1121" s="411"/>
      <c r="AP1121" s="411"/>
      <c r="AQ1121" s="411"/>
      <c r="AR1121" s="411"/>
      <c r="AS1121" s="293">
        <f>SUM(AE1121:AR1121)</f>
        <v>0</v>
      </c>
    </row>
    <row r="1122" spans="1:45" ht="15" customHeight="1" outlineLevel="1">
      <c r="A1122" s="521"/>
      <c r="B1122" s="291" t="s">
        <v>345</v>
      </c>
      <c r="C1122" s="288" t="s">
        <v>163</v>
      </c>
      <c r="D1122" s="292"/>
      <c r="E1122" s="292"/>
      <c r="F1122" s="292"/>
      <c r="G1122" s="292"/>
      <c r="H1122" s="292"/>
      <c r="I1122" s="292"/>
      <c r="J1122" s="292"/>
      <c r="K1122" s="292"/>
      <c r="L1122" s="292"/>
      <c r="M1122" s="292"/>
      <c r="N1122" s="292"/>
      <c r="O1122" s="292"/>
      <c r="P1122" s="292"/>
      <c r="Q1122" s="292">
        <f>Q1121</f>
        <v>12</v>
      </c>
      <c r="R1122" s="292"/>
      <c r="S1122" s="292"/>
      <c r="T1122" s="292"/>
      <c r="U1122" s="292"/>
      <c r="V1122" s="292"/>
      <c r="W1122" s="292"/>
      <c r="X1122" s="292"/>
      <c r="Y1122" s="292"/>
      <c r="Z1122" s="292"/>
      <c r="AA1122" s="292"/>
      <c r="AB1122" s="292"/>
      <c r="AC1122" s="292"/>
      <c r="AD1122" s="292"/>
      <c r="AE1122" s="407">
        <f>AE1121</f>
        <v>0</v>
      </c>
      <c r="AF1122" s="407">
        <f t="shared" ref="AF1122" si="3219">AF1121</f>
        <v>0</v>
      </c>
      <c r="AG1122" s="407">
        <f t="shared" ref="AG1122" si="3220">AG1121</f>
        <v>0</v>
      </c>
      <c r="AH1122" s="407">
        <f t="shared" ref="AH1122" si="3221">AH1121</f>
        <v>0</v>
      </c>
      <c r="AI1122" s="407">
        <f t="shared" ref="AI1122" si="3222">AI1121</f>
        <v>0</v>
      </c>
      <c r="AJ1122" s="407">
        <f t="shared" ref="AJ1122" si="3223">AJ1121</f>
        <v>0</v>
      </c>
      <c r="AK1122" s="407">
        <f t="shared" ref="AK1122" si="3224">AK1121</f>
        <v>0</v>
      </c>
      <c r="AL1122" s="407">
        <f t="shared" ref="AL1122" si="3225">AL1121</f>
        <v>0</v>
      </c>
      <c r="AM1122" s="407">
        <f t="shared" ref="AM1122" si="3226">AM1121</f>
        <v>0</v>
      </c>
      <c r="AN1122" s="407">
        <f t="shared" ref="AN1122" si="3227">AN1121</f>
        <v>0</v>
      </c>
      <c r="AO1122" s="407">
        <f t="shared" ref="AO1122" si="3228">AO1121</f>
        <v>0</v>
      </c>
      <c r="AP1122" s="407">
        <f t="shared" ref="AP1122" si="3229">AP1121</f>
        <v>0</v>
      </c>
      <c r="AQ1122" s="407">
        <f t="shared" ref="AQ1122" si="3230">AQ1121</f>
        <v>0</v>
      </c>
      <c r="AR1122" s="407">
        <f t="shared" ref="AR1122" si="3231">AR1121</f>
        <v>0</v>
      </c>
      <c r="AS1122" s="303"/>
    </row>
    <row r="1123" spans="1:45" ht="15" customHeight="1" outlineLevel="1">
      <c r="A1123" s="521"/>
      <c r="B1123" s="424"/>
      <c r="C1123" s="288"/>
      <c r="D1123" s="288"/>
      <c r="E1123" s="288"/>
      <c r="F1123" s="288"/>
      <c r="G1123" s="288"/>
      <c r="H1123" s="288"/>
      <c r="I1123" s="288"/>
      <c r="J1123" s="288"/>
      <c r="K1123" s="288"/>
      <c r="L1123" s="288"/>
      <c r="M1123" s="288"/>
      <c r="N1123" s="288"/>
      <c r="O1123" s="288"/>
      <c r="P1123" s="288"/>
      <c r="Q1123" s="288"/>
      <c r="R1123" s="288"/>
      <c r="S1123" s="288"/>
      <c r="T1123" s="288"/>
      <c r="U1123" s="288"/>
      <c r="V1123" s="288"/>
      <c r="W1123" s="288"/>
      <c r="X1123" s="288"/>
      <c r="Y1123" s="288"/>
      <c r="Z1123" s="288"/>
      <c r="AA1123" s="288"/>
      <c r="AB1123" s="288"/>
      <c r="AC1123" s="288"/>
      <c r="AD1123" s="288"/>
      <c r="AE1123" s="408"/>
      <c r="AF1123" s="421"/>
      <c r="AG1123" s="421"/>
      <c r="AH1123" s="421"/>
      <c r="AI1123" s="421"/>
      <c r="AJ1123" s="421"/>
      <c r="AK1123" s="421"/>
      <c r="AL1123" s="421"/>
      <c r="AM1123" s="421"/>
      <c r="AN1123" s="421"/>
      <c r="AO1123" s="421"/>
      <c r="AP1123" s="421"/>
      <c r="AQ1123" s="421"/>
      <c r="AR1123" s="421"/>
      <c r="AS1123" s="303"/>
    </row>
    <row r="1124" spans="1:45" ht="15" customHeight="1" outlineLevel="1">
      <c r="A1124" s="521">
        <v>40</v>
      </c>
      <c r="B1124" s="424" t="s">
        <v>132</v>
      </c>
      <c r="C1124" s="288" t="s">
        <v>25</v>
      </c>
      <c r="D1124" s="292"/>
      <c r="E1124" s="292"/>
      <c r="F1124" s="292"/>
      <c r="G1124" s="292"/>
      <c r="H1124" s="292"/>
      <c r="I1124" s="292"/>
      <c r="J1124" s="292"/>
      <c r="K1124" s="292"/>
      <c r="L1124" s="292"/>
      <c r="M1124" s="292"/>
      <c r="N1124" s="292"/>
      <c r="O1124" s="292"/>
      <c r="P1124" s="292"/>
      <c r="Q1124" s="292">
        <v>12</v>
      </c>
      <c r="R1124" s="292"/>
      <c r="S1124" s="292"/>
      <c r="T1124" s="292"/>
      <c r="U1124" s="292"/>
      <c r="V1124" s="292"/>
      <c r="W1124" s="292"/>
      <c r="X1124" s="292"/>
      <c r="Y1124" s="292"/>
      <c r="Z1124" s="292"/>
      <c r="AA1124" s="292"/>
      <c r="AB1124" s="292"/>
      <c r="AC1124" s="292"/>
      <c r="AD1124" s="292"/>
      <c r="AE1124" s="422"/>
      <c r="AF1124" s="411"/>
      <c r="AG1124" s="411"/>
      <c r="AH1124" s="411"/>
      <c r="AI1124" s="411"/>
      <c r="AJ1124" s="411"/>
      <c r="AK1124" s="411"/>
      <c r="AL1124" s="411"/>
      <c r="AM1124" s="411"/>
      <c r="AN1124" s="411"/>
      <c r="AO1124" s="411"/>
      <c r="AP1124" s="411"/>
      <c r="AQ1124" s="411"/>
      <c r="AR1124" s="411"/>
      <c r="AS1124" s="293">
        <f>SUM(AE1124:AR1124)</f>
        <v>0</v>
      </c>
    </row>
    <row r="1125" spans="1:45" ht="15" customHeight="1" outlineLevel="1">
      <c r="A1125" s="521"/>
      <c r="B1125" s="291" t="s">
        <v>345</v>
      </c>
      <c r="C1125" s="288" t="s">
        <v>163</v>
      </c>
      <c r="D1125" s="292"/>
      <c r="E1125" s="292"/>
      <c r="F1125" s="292"/>
      <c r="G1125" s="292"/>
      <c r="H1125" s="292"/>
      <c r="I1125" s="292"/>
      <c r="J1125" s="292"/>
      <c r="K1125" s="292"/>
      <c r="L1125" s="292"/>
      <c r="M1125" s="292"/>
      <c r="N1125" s="292"/>
      <c r="O1125" s="292"/>
      <c r="P1125" s="292"/>
      <c r="Q1125" s="292">
        <f>Q1124</f>
        <v>12</v>
      </c>
      <c r="R1125" s="292"/>
      <c r="S1125" s="292"/>
      <c r="T1125" s="292"/>
      <c r="U1125" s="292"/>
      <c r="V1125" s="292"/>
      <c r="W1125" s="292"/>
      <c r="X1125" s="292"/>
      <c r="Y1125" s="292"/>
      <c r="Z1125" s="292"/>
      <c r="AA1125" s="292"/>
      <c r="AB1125" s="292"/>
      <c r="AC1125" s="292"/>
      <c r="AD1125" s="292"/>
      <c r="AE1125" s="407">
        <f>AE1124</f>
        <v>0</v>
      </c>
      <c r="AF1125" s="407">
        <f t="shared" ref="AF1125" si="3232">AF1124</f>
        <v>0</v>
      </c>
      <c r="AG1125" s="407">
        <f t="shared" ref="AG1125" si="3233">AG1124</f>
        <v>0</v>
      </c>
      <c r="AH1125" s="407">
        <f t="shared" ref="AH1125" si="3234">AH1124</f>
        <v>0</v>
      </c>
      <c r="AI1125" s="407">
        <f t="shared" ref="AI1125" si="3235">AI1124</f>
        <v>0</v>
      </c>
      <c r="AJ1125" s="407">
        <f t="shared" ref="AJ1125" si="3236">AJ1124</f>
        <v>0</v>
      </c>
      <c r="AK1125" s="407">
        <f t="shared" ref="AK1125" si="3237">AK1124</f>
        <v>0</v>
      </c>
      <c r="AL1125" s="407">
        <f t="shared" ref="AL1125" si="3238">AL1124</f>
        <v>0</v>
      </c>
      <c r="AM1125" s="407">
        <f t="shared" ref="AM1125" si="3239">AM1124</f>
        <v>0</v>
      </c>
      <c r="AN1125" s="407">
        <f t="shared" ref="AN1125" si="3240">AN1124</f>
        <v>0</v>
      </c>
      <c r="AO1125" s="407">
        <f t="shared" ref="AO1125" si="3241">AO1124</f>
        <v>0</v>
      </c>
      <c r="AP1125" s="407">
        <f t="shared" ref="AP1125" si="3242">AP1124</f>
        <v>0</v>
      </c>
      <c r="AQ1125" s="407">
        <f t="shared" ref="AQ1125" si="3243">AQ1124</f>
        <v>0</v>
      </c>
      <c r="AR1125" s="407">
        <f t="shared" ref="AR1125" si="3244">AR1124</f>
        <v>0</v>
      </c>
      <c r="AS1125" s="303"/>
    </row>
    <row r="1126" spans="1:45" ht="15" customHeight="1" outlineLevel="1">
      <c r="A1126" s="521"/>
      <c r="B1126" s="424"/>
      <c r="C1126" s="288"/>
      <c r="D1126" s="288"/>
      <c r="E1126" s="288"/>
      <c r="F1126" s="288"/>
      <c r="G1126" s="288"/>
      <c r="H1126" s="288"/>
      <c r="I1126" s="288"/>
      <c r="J1126" s="288"/>
      <c r="K1126" s="288"/>
      <c r="L1126" s="288"/>
      <c r="M1126" s="288"/>
      <c r="N1126" s="288"/>
      <c r="O1126" s="288"/>
      <c r="P1126" s="288"/>
      <c r="Q1126" s="288"/>
      <c r="R1126" s="288"/>
      <c r="S1126" s="288"/>
      <c r="T1126" s="288"/>
      <c r="U1126" s="288"/>
      <c r="V1126" s="288"/>
      <c r="W1126" s="288"/>
      <c r="X1126" s="288"/>
      <c r="Y1126" s="288"/>
      <c r="Z1126" s="288"/>
      <c r="AA1126" s="288"/>
      <c r="AB1126" s="288"/>
      <c r="AC1126" s="288"/>
      <c r="AD1126" s="288"/>
      <c r="AE1126" s="408"/>
      <c r="AF1126" s="421"/>
      <c r="AG1126" s="421"/>
      <c r="AH1126" s="421"/>
      <c r="AI1126" s="421"/>
      <c r="AJ1126" s="421"/>
      <c r="AK1126" s="421"/>
      <c r="AL1126" s="421"/>
      <c r="AM1126" s="421"/>
      <c r="AN1126" s="421"/>
      <c r="AO1126" s="421"/>
      <c r="AP1126" s="421"/>
      <c r="AQ1126" s="421"/>
      <c r="AR1126" s="421"/>
      <c r="AS1126" s="303"/>
    </row>
    <row r="1127" spans="1:45" ht="28.5" customHeight="1" outlineLevel="1">
      <c r="A1127" s="521">
        <v>41</v>
      </c>
      <c r="B1127" s="424" t="s">
        <v>133</v>
      </c>
      <c r="C1127" s="288" t="s">
        <v>25</v>
      </c>
      <c r="D1127" s="292"/>
      <c r="E1127" s="292"/>
      <c r="F1127" s="292"/>
      <c r="G1127" s="292"/>
      <c r="H1127" s="292"/>
      <c r="I1127" s="292"/>
      <c r="J1127" s="292"/>
      <c r="K1127" s="292"/>
      <c r="L1127" s="292"/>
      <c r="M1127" s="292"/>
      <c r="N1127" s="292"/>
      <c r="O1127" s="292"/>
      <c r="P1127" s="292"/>
      <c r="Q1127" s="292">
        <v>12</v>
      </c>
      <c r="R1127" s="292"/>
      <c r="S1127" s="292"/>
      <c r="T1127" s="292"/>
      <c r="U1127" s="292"/>
      <c r="V1127" s="292"/>
      <c r="W1127" s="292"/>
      <c r="X1127" s="292"/>
      <c r="Y1127" s="292"/>
      <c r="Z1127" s="292"/>
      <c r="AA1127" s="292"/>
      <c r="AB1127" s="292"/>
      <c r="AC1127" s="292"/>
      <c r="AD1127" s="292"/>
      <c r="AE1127" s="422"/>
      <c r="AF1127" s="411"/>
      <c r="AG1127" s="411"/>
      <c r="AH1127" s="411"/>
      <c r="AI1127" s="411"/>
      <c r="AJ1127" s="411"/>
      <c r="AK1127" s="411"/>
      <c r="AL1127" s="411"/>
      <c r="AM1127" s="411"/>
      <c r="AN1127" s="411"/>
      <c r="AO1127" s="411"/>
      <c r="AP1127" s="411"/>
      <c r="AQ1127" s="411"/>
      <c r="AR1127" s="411"/>
      <c r="AS1127" s="293">
        <f>SUM(AE1127:AR1127)</f>
        <v>0</v>
      </c>
    </row>
    <row r="1128" spans="1:45" ht="15" customHeight="1" outlineLevel="1">
      <c r="A1128" s="521"/>
      <c r="B1128" s="291" t="s">
        <v>345</v>
      </c>
      <c r="C1128" s="288" t="s">
        <v>163</v>
      </c>
      <c r="D1128" s="292"/>
      <c r="E1128" s="292"/>
      <c r="F1128" s="292"/>
      <c r="G1128" s="292"/>
      <c r="H1128" s="292"/>
      <c r="I1128" s="292"/>
      <c r="J1128" s="292"/>
      <c r="K1128" s="292"/>
      <c r="L1128" s="292"/>
      <c r="M1128" s="292"/>
      <c r="N1128" s="292"/>
      <c r="O1128" s="292"/>
      <c r="P1128" s="292"/>
      <c r="Q1128" s="292">
        <f>Q1127</f>
        <v>12</v>
      </c>
      <c r="R1128" s="292"/>
      <c r="S1128" s="292"/>
      <c r="T1128" s="292"/>
      <c r="U1128" s="292"/>
      <c r="V1128" s="292"/>
      <c r="W1128" s="292"/>
      <c r="X1128" s="292"/>
      <c r="Y1128" s="292"/>
      <c r="Z1128" s="292"/>
      <c r="AA1128" s="292"/>
      <c r="AB1128" s="292"/>
      <c r="AC1128" s="292"/>
      <c r="AD1128" s="292"/>
      <c r="AE1128" s="407">
        <f>AE1127</f>
        <v>0</v>
      </c>
      <c r="AF1128" s="407">
        <f t="shared" ref="AF1128" si="3245">AF1127</f>
        <v>0</v>
      </c>
      <c r="AG1128" s="407">
        <f t="shared" ref="AG1128" si="3246">AG1127</f>
        <v>0</v>
      </c>
      <c r="AH1128" s="407">
        <f t="shared" ref="AH1128" si="3247">AH1127</f>
        <v>0</v>
      </c>
      <c r="AI1128" s="407">
        <f t="shared" ref="AI1128" si="3248">AI1127</f>
        <v>0</v>
      </c>
      <c r="AJ1128" s="407">
        <f t="shared" ref="AJ1128" si="3249">AJ1127</f>
        <v>0</v>
      </c>
      <c r="AK1128" s="407">
        <f t="shared" ref="AK1128" si="3250">AK1127</f>
        <v>0</v>
      </c>
      <c r="AL1128" s="407">
        <f t="shared" ref="AL1128" si="3251">AL1127</f>
        <v>0</v>
      </c>
      <c r="AM1128" s="407">
        <f t="shared" ref="AM1128" si="3252">AM1127</f>
        <v>0</v>
      </c>
      <c r="AN1128" s="407">
        <f t="shared" ref="AN1128" si="3253">AN1127</f>
        <v>0</v>
      </c>
      <c r="AO1128" s="407">
        <f t="shared" ref="AO1128" si="3254">AO1127</f>
        <v>0</v>
      </c>
      <c r="AP1128" s="407">
        <f t="shared" ref="AP1128" si="3255">AP1127</f>
        <v>0</v>
      </c>
      <c r="AQ1128" s="407">
        <f t="shared" ref="AQ1128" si="3256">AQ1127</f>
        <v>0</v>
      </c>
      <c r="AR1128" s="407">
        <f t="shared" ref="AR1128" si="3257">AR1127</f>
        <v>0</v>
      </c>
      <c r="AS1128" s="303"/>
    </row>
    <row r="1129" spans="1:45" ht="15" customHeight="1" outlineLevel="1">
      <c r="A1129" s="521"/>
      <c r="B1129" s="424"/>
      <c r="C1129" s="288"/>
      <c r="D1129" s="288"/>
      <c r="E1129" s="288"/>
      <c r="F1129" s="288"/>
      <c r="G1129" s="288"/>
      <c r="H1129" s="288"/>
      <c r="I1129" s="288"/>
      <c r="J1129" s="288"/>
      <c r="K1129" s="288"/>
      <c r="L1129" s="288"/>
      <c r="M1129" s="288"/>
      <c r="N1129" s="288"/>
      <c r="O1129" s="288"/>
      <c r="P1129" s="288"/>
      <c r="Q1129" s="288"/>
      <c r="R1129" s="288"/>
      <c r="S1129" s="288"/>
      <c r="T1129" s="288"/>
      <c r="U1129" s="288"/>
      <c r="V1129" s="288"/>
      <c r="W1129" s="288"/>
      <c r="X1129" s="288"/>
      <c r="Y1129" s="288"/>
      <c r="Z1129" s="288"/>
      <c r="AA1129" s="288"/>
      <c r="AB1129" s="288"/>
      <c r="AC1129" s="288"/>
      <c r="AD1129" s="288"/>
      <c r="AE1129" s="408"/>
      <c r="AF1129" s="421"/>
      <c r="AG1129" s="421"/>
      <c r="AH1129" s="421"/>
      <c r="AI1129" s="421"/>
      <c r="AJ1129" s="421"/>
      <c r="AK1129" s="421"/>
      <c r="AL1129" s="421"/>
      <c r="AM1129" s="421"/>
      <c r="AN1129" s="421"/>
      <c r="AO1129" s="421"/>
      <c r="AP1129" s="421"/>
      <c r="AQ1129" s="421"/>
      <c r="AR1129" s="421"/>
      <c r="AS1129" s="303"/>
    </row>
    <row r="1130" spans="1:45" ht="28.5" customHeight="1" outlineLevel="1">
      <c r="A1130" s="521">
        <v>42</v>
      </c>
      <c r="B1130" s="424" t="s">
        <v>134</v>
      </c>
      <c r="C1130" s="288" t="s">
        <v>25</v>
      </c>
      <c r="D1130" s="292"/>
      <c r="E1130" s="292"/>
      <c r="F1130" s="292"/>
      <c r="G1130" s="292"/>
      <c r="H1130" s="292"/>
      <c r="I1130" s="292"/>
      <c r="J1130" s="292"/>
      <c r="K1130" s="292"/>
      <c r="L1130" s="292"/>
      <c r="M1130" s="292"/>
      <c r="N1130" s="292"/>
      <c r="O1130" s="292"/>
      <c r="P1130" s="292"/>
      <c r="Q1130" s="288"/>
      <c r="R1130" s="292"/>
      <c r="S1130" s="292"/>
      <c r="T1130" s="292"/>
      <c r="U1130" s="292"/>
      <c r="V1130" s="292"/>
      <c r="W1130" s="292"/>
      <c r="X1130" s="292"/>
      <c r="Y1130" s="292"/>
      <c r="Z1130" s="292"/>
      <c r="AA1130" s="292"/>
      <c r="AB1130" s="292"/>
      <c r="AC1130" s="292"/>
      <c r="AD1130" s="292"/>
      <c r="AE1130" s="422"/>
      <c r="AF1130" s="411"/>
      <c r="AG1130" s="411"/>
      <c r="AH1130" s="411"/>
      <c r="AI1130" s="411"/>
      <c r="AJ1130" s="411"/>
      <c r="AK1130" s="411"/>
      <c r="AL1130" s="411"/>
      <c r="AM1130" s="411"/>
      <c r="AN1130" s="411"/>
      <c r="AO1130" s="411"/>
      <c r="AP1130" s="411"/>
      <c r="AQ1130" s="411"/>
      <c r="AR1130" s="411"/>
      <c r="AS1130" s="293">
        <f>SUM(AE1130:AR1130)</f>
        <v>0</v>
      </c>
    </row>
    <row r="1131" spans="1:45" ht="15" customHeight="1" outlineLevel="1">
      <c r="A1131" s="521"/>
      <c r="B1131" s="291" t="s">
        <v>345</v>
      </c>
      <c r="C1131" s="288" t="s">
        <v>163</v>
      </c>
      <c r="D1131" s="292"/>
      <c r="E1131" s="292"/>
      <c r="F1131" s="292"/>
      <c r="G1131" s="292"/>
      <c r="H1131" s="292"/>
      <c r="I1131" s="292"/>
      <c r="J1131" s="292"/>
      <c r="K1131" s="292"/>
      <c r="L1131" s="292"/>
      <c r="M1131" s="292"/>
      <c r="N1131" s="292"/>
      <c r="O1131" s="292"/>
      <c r="P1131" s="292"/>
      <c r="Q1131" s="464"/>
      <c r="R1131" s="292"/>
      <c r="S1131" s="292"/>
      <c r="T1131" s="292"/>
      <c r="U1131" s="292"/>
      <c r="V1131" s="292"/>
      <c r="W1131" s="292"/>
      <c r="X1131" s="292"/>
      <c r="Y1131" s="292"/>
      <c r="Z1131" s="292"/>
      <c r="AA1131" s="292"/>
      <c r="AB1131" s="292"/>
      <c r="AC1131" s="292"/>
      <c r="AD1131" s="292"/>
      <c r="AE1131" s="407">
        <f>AE1130</f>
        <v>0</v>
      </c>
      <c r="AF1131" s="407">
        <f t="shared" ref="AF1131" si="3258">AF1130</f>
        <v>0</v>
      </c>
      <c r="AG1131" s="407">
        <f t="shared" ref="AG1131" si="3259">AG1130</f>
        <v>0</v>
      </c>
      <c r="AH1131" s="407">
        <f t="shared" ref="AH1131" si="3260">AH1130</f>
        <v>0</v>
      </c>
      <c r="AI1131" s="407">
        <f t="shared" ref="AI1131" si="3261">AI1130</f>
        <v>0</v>
      </c>
      <c r="AJ1131" s="407">
        <f t="shared" ref="AJ1131" si="3262">AJ1130</f>
        <v>0</v>
      </c>
      <c r="AK1131" s="407">
        <f t="shared" ref="AK1131" si="3263">AK1130</f>
        <v>0</v>
      </c>
      <c r="AL1131" s="407">
        <f t="shared" ref="AL1131" si="3264">AL1130</f>
        <v>0</v>
      </c>
      <c r="AM1131" s="407">
        <f t="shared" ref="AM1131" si="3265">AM1130</f>
        <v>0</v>
      </c>
      <c r="AN1131" s="407">
        <f t="shared" ref="AN1131" si="3266">AN1130</f>
        <v>0</v>
      </c>
      <c r="AO1131" s="407">
        <f t="shared" ref="AO1131" si="3267">AO1130</f>
        <v>0</v>
      </c>
      <c r="AP1131" s="407">
        <f t="shared" ref="AP1131" si="3268">AP1130</f>
        <v>0</v>
      </c>
      <c r="AQ1131" s="407">
        <f t="shared" ref="AQ1131" si="3269">AQ1130</f>
        <v>0</v>
      </c>
      <c r="AR1131" s="407">
        <f t="shared" ref="AR1131" si="3270">AR1130</f>
        <v>0</v>
      </c>
      <c r="AS1131" s="303"/>
    </row>
    <row r="1132" spans="1:45" ht="15" customHeight="1" outlineLevel="1">
      <c r="A1132" s="521"/>
      <c r="B1132" s="424"/>
      <c r="C1132" s="288"/>
      <c r="D1132" s="288"/>
      <c r="E1132" s="288"/>
      <c r="F1132" s="288"/>
      <c r="G1132" s="288"/>
      <c r="H1132" s="288"/>
      <c r="I1132" s="288"/>
      <c r="J1132" s="288"/>
      <c r="K1132" s="288"/>
      <c r="L1132" s="288"/>
      <c r="M1132" s="288"/>
      <c r="N1132" s="288"/>
      <c r="O1132" s="288"/>
      <c r="P1132" s="288"/>
      <c r="Q1132" s="288"/>
      <c r="R1132" s="288"/>
      <c r="S1132" s="288"/>
      <c r="T1132" s="288"/>
      <c r="U1132" s="288"/>
      <c r="V1132" s="288"/>
      <c r="W1132" s="288"/>
      <c r="X1132" s="288"/>
      <c r="Y1132" s="288"/>
      <c r="Z1132" s="288"/>
      <c r="AA1132" s="288"/>
      <c r="AB1132" s="288"/>
      <c r="AC1132" s="288"/>
      <c r="AD1132" s="288"/>
      <c r="AE1132" s="408"/>
      <c r="AF1132" s="421"/>
      <c r="AG1132" s="421"/>
      <c r="AH1132" s="421"/>
      <c r="AI1132" s="421"/>
      <c r="AJ1132" s="421"/>
      <c r="AK1132" s="421"/>
      <c r="AL1132" s="421"/>
      <c r="AM1132" s="421"/>
      <c r="AN1132" s="421"/>
      <c r="AO1132" s="421"/>
      <c r="AP1132" s="421"/>
      <c r="AQ1132" s="421"/>
      <c r="AR1132" s="421"/>
      <c r="AS1132" s="303"/>
    </row>
    <row r="1133" spans="1:45" ht="15" customHeight="1" outlineLevel="1">
      <c r="A1133" s="521">
        <v>43</v>
      </c>
      <c r="B1133" s="424" t="s">
        <v>135</v>
      </c>
      <c r="C1133" s="288" t="s">
        <v>25</v>
      </c>
      <c r="D1133" s="292"/>
      <c r="E1133" s="292"/>
      <c r="F1133" s="292"/>
      <c r="G1133" s="292"/>
      <c r="H1133" s="292"/>
      <c r="I1133" s="292"/>
      <c r="J1133" s="292"/>
      <c r="K1133" s="292"/>
      <c r="L1133" s="292"/>
      <c r="M1133" s="292"/>
      <c r="N1133" s="292"/>
      <c r="O1133" s="292"/>
      <c r="P1133" s="292"/>
      <c r="Q1133" s="292">
        <v>12</v>
      </c>
      <c r="R1133" s="292"/>
      <c r="S1133" s="292"/>
      <c r="T1133" s="292"/>
      <c r="U1133" s="292"/>
      <c r="V1133" s="292"/>
      <c r="W1133" s="292"/>
      <c r="X1133" s="292"/>
      <c r="Y1133" s="292"/>
      <c r="Z1133" s="292"/>
      <c r="AA1133" s="292"/>
      <c r="AB1133" s="292"/>
      <c r="AC1133" s="292"/>
      <c r="AD1133" s="292"/>
      <c r="AE1133" s="422"/>
      <c r="AF1133" s="411"/>
      <c r="AG1133" s="411"/>
      <c r="AH1133" s="411"/>
      <c r="AI1133" s="411"/>
      <c r="AJ1133" s="411"/>
      <c r="AK1133" s="411"/>
      <c r="AL1133" s="411"/>
      <c r="AM1133" s="411"/>
      <c r="AN1133" s="411"/>
      <c r="AO1133" s="411"/>
      <c r="AP1133" s="411"/>
      <c r="AQ1133" s="411"/>
      <c r="AR1133" s="411"/>
      <c r="AS1133" s="293">
        <f>SUM(AE1133:AR1133)</f>
        <v>0</v>
      </c>
    </row>
    <row r="1134" spans="1:45" ht="15" customHeight="1" outlineLevel="1">
      <c r="A1134" s="521"/>
      <c r="B1134" s="291" t="s">
        <v>345</v>
      </c>
      <c r="C1134" s="288" t="s">
        <v>163</v>
      </c>
      <c r="D1134" s="292"/>
      <c r="E1134" s="292"/>
      <c r="F1134" s="292"/>
      <c r="G1134" s="292"/>
      <c r="H1134" s="292"/>
      <c r="I1134" s="292"/>
      <c r="J1134" s="292"/>
      <c r="K1134" s="292"/>
      <c r="L1134" s="292"/>
      <c r="M1134" s="292"/>
      <c r="N1134" s="292"/>
      <c r="O1134" s="292"/>
      <c r="P1134" s="292"/>
      <c r="Q1134" s="292">
        <f>Q1133</f>
        <v>12</v>
      </c>
      <c r="R1134" s="292"/>
      <c r="S1134" s="292"/>
      <c r="T1134" s="292"/>
      <c r="U1134" s="292"/>
      <c r="V1134" s="292"/>
      <c r="W1134" s="292"/>
      <c r="X1134" s="292"/>
      <c r="Y1134" s="292"/>
      <c r="Z1134" s="292"/>
      <c r="AA1134" s="292"/>
      <c r="AB1134" s="292"/>
      <c r="AC1134" s="292"/>
      <c r="AD1134" s="292"/>
      <c r="AE1134" s="407">
        <f>AE1133</f>
        <v>0</v>
      </c>
      <c r="AF1134" s="407">
        <f t="shared" ref="AF1134" si="3271">AF1133</f>
        <v>0</v>
      </c>
      <c r="AG1134" s="407">
        <f t="shared" ref="AG1134" si="3272">AG1133</f>
        <v>0</v>
      </c>
      <c r="AH1134" s="407">
        <f t="shared" ref="AH1134" si="3273">AH1133</f>
        <v>0</v>
      </c>
      <c r="AI1134" s="407">
        <f t="shared" ref="AI1134" si="3274">AI1133</f>
        <v>0</v>
      </c>
      <c r="AJ1134" s="407">
        <f t="shared" ref="AJ1134" si="3275">AJ1133</f>
        <v>0</v>
      </c>
      <c r="AK1134" s="407">
        <f t="shared" ref="AK1134" si="3276">AK1133</f>
        <v>0</v>
      </c>
      <c r="AL1134" s="407">
        <f t="shared" ref="AL1134" si="3277">AL1133</f>
        <v>0</v>
      </c>
      <c r="AM1134" s="407">
        <f t="shared" ref="AM1134" si="3278">AM1133</f>
        <v>0</v>
      </c>
      <c r="AN1134" s="407">
        <f t="shared" ref="AN1134" si="3279">AN1133</f>
        <v>0</v>
      </c>
      <c r="AO1134" s="407">
        <f t="shared" ref="AO1134" si="3280">AO1133</f>
        <v>0</v>
      </c>
      <c r="AP1134" s="407">
        <f t="shared" ref="AP1134" si="3281">AP1133</f>
        <v>0</v>
      </c>
      <c r="AQ1134" s="407">
        <f t="shared" ref="AQ1134" si="3282">AQ1133</f>
        <v>0</v>
      </c>
      <c r="AR1134" s="407">
        <f t="shared" ref="AR1134" si="3283">AR1133</f>
        <v>0</v>
      </c>
      <c r="AS1134" s="303"/>
    </row>
    <row r="1135" spans="1:45" ht="15" customHeight="1" outlineLevel="1">
      <c r="A1135" s="521"/>
      <c r="B1135" s="424"/>
      <c r="C1135" s="288"/>
      <c r="D1135" s="288"/>
      <c r="E1135" s="288"/>
      <c r="F1135" s="288"/>
      <c r="G1135" s="288"/>
      <c r="H1135" s="288"/>
      <c r="I1135" s="288"/>
      <c r="J1135" s="288"/>
      <c r="K1135" s="288"/>
      <c r="L1135" s="288"/>
      <c r="M1135" s="288"/>
      <c r="N1135" s="288"/>
      <c r="O1135" s="288"/>
      <c r="P1135" s="288"/>
      <c r="Q1135" s="288"/>
      <c r="R1135" s="288"/>
      <c r="S1135" s="288"/>
      <c r="T1135" s="288"/>
      <c r="U1135" s="288"/>
      <c r="V1135" s="288"/>
      <c r="W1135" s="288"/>
      <c r="X1135" s="288"/>
      <c r="Y1135" s="288"/>
      <c r="Z1135" s="288"/>
      <c r="AA1135" s="288"/>
      <c r="AB1135" s="288"/>
      <c r="AC1135" s="288"/>
      <c r="AD1135" s="288"/>
      <c r="AE1135" s="408"/>
      <c r="AF1135" s="421"/>
      <c r="AG1135" s="421"/>
      <c r="AH1135" s="421"/>
      <c r="AI1135" s="421"/>
      <c r="AJ1135" s="421"/>
      <c r="AK1135" s="421"/>
      <c r="AL1135" s="421"/>
      <c r="AM1135" s="421"/>
      <c r="AN1135" s="421"/>
      <c r="AO1135" s="421"/>
      <c r="AP1135" s="421"/>
      <c r="AQ1135" s="421"/>
      <c r="AR1135" s="421"/>
      <c r="AS1135" s="303"/>
    </row>
    <row r="1136" spans="1:45" ht="28.5" customHeight="1" outlineLevel="1">
      <c r="A1136" s="521">
        <v>44</v>
      </c>
      <c r="B1136" s="424" t="s">
        <v>136</v>
      </c>
      <c r="C1136" s="288" t="s">
        <v>25</v>
      </c>
      <c r="D1136" s="292"/>
      <c r="E1136" s="292"/>
      <c r="F1136" s="292"/>
      <c r="G1136" s="292"/>
      <c r="H1136" s="292"/>
      <c r="I1136" s="292"/>
      <c r="J1136" s="292"/>
      <c r="K1136" s="292"/>
      <c r="L1136" s="292"/>
      <c r="M1136" s="292"/>
      <c r="N1136" s="292"/>
      <c r="O1136" s="292"/>
      <c r="P1136" s="292"/>
      <c r="Q1136" s="292">
        <v>12</v>
      </c>
      <c r="R1136" s="292"/>
      <c r="S1136" s="292"/>
      <c r="T1136" s="292"/>
      <c r="U1136" s="292"/>
      <c r="V1136" s="292"/>
      <c r="W1136" s="292"/>
      <c r="X1136" s="292"/>
      <c r="Y1136" s="292"/>
      <c r="Z1136" s="292"/>
      <c r="AA1136" s="292"/>
      <c r="AB1136" s="292"/>
      <c r="AC1136" s="292"/>
      <c r="AD1136" s="292"/>
      <c r="AE1136" s="422"/>
      <c r="AF1136" s="411"/>
      <c r="AG1136" s="411"/>
      <c r="AH1136" s="411"/>
      <c r="AI1136" s="411"/>
      <c r="AJ1136" s="411"/>
      <c r="AK1136" s="411"/>
      <c r="AL1136" s="411"/>
      <c r="AM1136" s="411"/>
      <c r="AN1136" s="411"/>
      <c r="AO1136" s="411"/>
      <c r="AP1136" s="411"/>
      <c r="AQ1136" s="411"/>
      <c r="AR1136" s="411"/>
      <c r="AS1136" s="293">
        <f>SUM(AE1136:AR1136)</f>
        <v>0</v>
      </c>
    </row>
    <row r="1137" spans="1:45" ht="15" customHeight="1" outlineLevel="1">
      <c r="A1137" s="521"/>
      <c r="B1137" s="291" t="s">
        <v>345</v>
      </c>
      <c r="C1137" s="288" t="s">
        <v>163</v>
      </c>
      <c r="D1137" s="292"/>
      <c r="E1137" s="292"/>
      <c r="F1137" s="292"/>
      <c r="G1137" s="292"/>
      <c r="H1137" s="292"/>
      <c r="I1137" s="292"/>
      <c r="J1137" s="292"/>
      <c r="K1137" s="292"/>
      <c r="L1137" s="292"/>
      <c r="M1137" s="292"/>
      <c r="N1137" s="292"/>
      <c r="O1137" s="292"/>
      <c r="P1137" s="292"/>
      <c r="Q1137" s="292">
        <f>Q1136</f>
        <v>12</v>
      </c>
      <c r="R1137" s="292"/>
      <c r="S1137" s="292"/>
      <c r="T1137" s="292"/>
      <c r="U1137" s="292"/>
      <c r="V1137" s="292"/>
      <c r="W1137" s="292"/>
      <c r="X1137" s="292"/>
      <c r="Y1137" s="292"/>
      <c r="Z1137" s="292"/>
      <c r="AA1137" s="292"/>
      <c r="AB1137" s="292"/>
      <c r="AC1137" s="292"/>
      <c r="AD1137" s="292"/>
      <c r="AE1137" s="407">
        <f>AE1136</f>
        <v>0</v>
      </c>
      <c r="AF1137" s="407">
        <f t="shared" ref="AF1137" si="3284">AF1136</f>
        <v>0</v>
      </c>
      <c r="AG1137" s="407">
        <f t="shared" ref="AG1137" si="3285">AG1136</f>
        <v>0</v>
      </c>
      <c r="AH1137" s="407">
        <f t="shared" ref="AH1137" si="3286">AH1136</f>
        <v>0</v>
      </c>
      <c r="AI1137" s="407">
        <f t="shared" ref="AI1137" si="3287">AI1136</f>
        <v>0</v>
      </c>
      <c r="AJ1137" s="407">
        <f t="shared" ref="AJ1137" si="3288">AJ1136</f>
        <v>0</v>
      </c>
      <c r="AK1137" s="407">
        <f t="shared" ref="AK1137" si="3289">AK1136</f>
        <v>0</v>
      </c>
      <c r="AL1137" s="407">
        <f t="shared" ref="AL1137" si="3290">AL1136</f>
        <v>0</v>
      </c>
      <c r="AM1137" s="407">
        <f t="shared" ref="AM1137" si="3291">AM1136</f>
        <v>0</v>
      </c>
      <c r="AN1137" s="407">
        <f t="shared" ref="AN1137" si="3292">AN1136</f>
        <v>0</v>
      </c>
      <c r="AO1137" s="407">
        <f t="shared" ref="AO1137" si="3293">AO1136</f>
        <v>0</v>
      </c>
      <c r="AP1137" s="407">
        <f t="shared" ref="AP1137" si="3294">AP1136</f>
        <v>0</v>
      </c>
      <c r="AQ1137" s="407">
        <f t="shared" ref="AQ1137" si="3295">AQ1136</f>
        <v>0</v>
      </c>
      <c r="AR1137" s="407">
        <f t="shared" ref="AR1137" si="3296">AR1136</f>
        <v>0</v>
      </c>
      <c r="AS1137" s="303"/>
    </row>
    <row r="1138" spans="1:45" ht="15" customHeight="1" outlineLevel="1">
      <c r="A1138" s="521"/>
      <c r="B1138" s="424"/>
      <c r="C1138" s="288"/>
      <c r="D1138" s="288"/>
      <c r="E1138" s="288"/>
      <c r="F1138" s="288"/>
      <c r="G1138" s="288"/>
      <c r="H1138" s="288"/>
      <c r="I1138" s="288"/>
      <c r="J1138" s="288"/>
      <c r="K1138" s="288"/>
      <c r="L1138" s="288"/>
      <c r="M1138" s="288"/>
      <c r="N1138" s="288"/>
      <c r="O1138" s="288"/>
      <c r="P1138" s="288"/>
      <c r="Q1138" s="288"/>
      <c r="R1138" s="288"/>
      <c r="S1138" s="288"/>
      <c r="T1138" s="288"/>
      <c r="U1138" s="288"/>
      <c r="V1138" s="288"/>
      <c r="W1138" s="288"/>
      <c r="X1138" s="288"/>
      <c r="Y1138" s="288"/>
      <c r="Z1138" s="288"/>
      <c r="AA1138" s="288"/>
      <c r="AB1138" s="288"/>
      <c r="AC1138" s="288"/>
      <c r="AD1138" s="288"/>
      <c r="AE1138" s="408"/>
      <c r="AF1138" s="421"/>
      <c r="AG1138" s="421"/>
      <c r="AH1138" s="421"/>
      <c r="AI1138" s="421"/>
      <c r="AJ1138" s="421"/>
      <c r="AK1138" s="421"/>
      <c r="AL1138" s="421"/>
      <c r="AM1138" s="421"/>
      <c r="AN1138" s="421"/>
      <c r="AO1138" s="421"/>
      <c r="AP1138" s="421"/>
      <c r="AQ1138" s="421"/>
      <c r="AR1138" s="421"/>
      <c r="AS1138" s="303"/>
    </row>
    <row r="1139" spans="1:45" ht="32.450000000000003" customHeight="1" outlineLevel="1">
      <c r="A1139" s="521">
        <v>45</v>
      </c>
      <c r="B1139" s="424" t="s">
        <v>137</v>
      </c>
      <c r="C1139" s="288" t="s">
        <v>25</v>
      </c>
      <c r="D1139" s="292"/>
      <c r="E1139" s="292"/>
      <c r="F1139" s="292"/>
      <c r="G1139" s="292"/>
      <c r="H1139" s="292"/>
      <c r="I1139" s="292"/>
      <c r="J1139" s="292"/>
      <c r="K1139" s="292"/>
      <c r="L1139" s="292"/>
      <c r="M1139" s="292"/>
      <c r="N1139" s="292"/>
      <c r="O1139" s="292"/>
      <c r="P1139" s="292"/>
      <c r="Q1139" s="292">
        <v>12</v>
      </c>
      <c r="R1139" s="292"/>
      <c r="S1139" s="292"/>
      <c r="T1139" s="292"/>
      <c r="U1139" s="292"/>
      <c r="V1139" s="292"/>
      <c r="W1139" s="292"/>
      <c r="X1139" s="292"/>
      <c r="Y1139" s="292"/>
      <c r="Z1139" s="292"/>
      <c r="AA1139" s="292"/>
      <c r="AB1139" s="292"/>
      <c r="AC1139" s="292"/>
      <c r="AD1139" s="292"/>
      <c r="AE1139" s="422"/>
      <c r="AF1139" s="411"/>
      <c r="AG1139" s="411"/>
      <c r="AH1139" s="411"/>
      <c r="AI1139" s="411"/>
      <c r="AJ1139" s="411"/>
      <c r="AK1139" s="411"/>
      <c r="AL1139" s="411"/>
      <c r="AM1139" s="411"/>
      <c r="AN1139" s="411"/>
      <c r="AO1139" s="411"/>
      <c r="AP1139" s="411"/>
      <c r="AQ1139" s="411"/>
      <c r="AR1139" s="411"/>
      <c r="AS1139" s="293">
        <f>SUM(AE1139:AR1139)</f>
        <v>0</v>
      </c>
    </row>
    <row r="1140" spans="1:45" ht="15" customHeight="1" outlineLevel="1">
      <c r="A1140" s="521"/>
      <c r="B1140" s="291" t="s">
        <v>345</v>
      </c>
      <c r="C1140" s="288" t="s">
        <v>163</v>
      </c>
      <c r="D1140" s="292"/>
      <c r="E1140" s="292"/>
      <c r="F1140" s="292"/>
      <c r="G1140" s="292"/>
      <c r="H1140" s="292"/>
      <c r="I1140" s="292"/>
      <c r="J1140" s="292"/>
      <c r="K1140" s="292"/>
      <c r="L1140" s="292"/>
      <c r="M1140" s="292"/>
      <c r="N1140" s="292"/>
      <c r="O1140" s="292"/>
      <c r="P1140" s="292"/>
      <c r="Q1140" s="292">
        <f>Q1139</f>
        <v>12</v>
      </c>
      <c r="R1140" s="292"/>
      <c r="S1140" s="292"/>
      <c r="T1140" s="292"/>
      <c r="U1140" s="292"/>
      <c r="V1140" s="292"/>
      <c r="W1140" s="292"/>
      <c r="X1140" s="292"/>
      <c r="Y1140" s="292"/>
      <c r="Z1140" s="292"/>
      <c r="AA1140" s="292"/>
      <c r="AB1140" s="292"/>
      <c r="AC1140" s="292"/>
      <c r="AD1140" s="292"/>
      <c r="AE1140" s="407">
        <f>AE1139</f>
        <v>0</v>
      </c>
      <c r="AF1140" s="407">
        <f t="shared" ref="AF1140" si="3297">AF1139</f>
        <v>0</v>
      </c>
      <c r="AG1140" s="407">
        <f t="shared" ref="AG1140" si="3298">AG1139</f>
        <v>0</v>
      </c>
      <c r="AH1140" s="407">
        <f t="shared" ref="AH1140" si="3299">AH1139</f>
        <v>0</v>
      </c>
      <c r="AI1140" s="407">
        <f t="shared" ref="AI1140" si="3300">AI1139</f>
        <v>0</v>
      </c>
      <c r="AJ1140" s="407">
        <f t="shared" ref="AJ1140" si="3301">AJ1139</f>
        <v>0</v>
      </c>
      <c r="AK1140" s="407">
        <f t="shared" ref="AK1140" si="3302">AK1139</f>
        <v>0</v>
      </c>
      <c r="AL1140" s="407">
        <f t="shared" ref="AL1140" si="3303">AL1139</f>
        <v>0</v>
      </c>
      <c r="AM1140" s="407">
        <f t="shared" ref="AM1140" si="3304">AM1139</f>
        <v>0</v>
      </c>
      <c r="AN1140" s="407">
        <f t="shared" ref="AN1140" si="3305">AN1139</f>
        <v>0</v>
      </c>
      <c r="AO1140" s="407">
        <f t="shared" ref="AO1140" si="3306">AO1139</f>
        <v>0</v>
      </c>
      <c r="AP1140" s="407">
        <f t="shared" ref="AP1140" si="3307">AP1139</f>
        <v>0</v>
      </c>
      <c r="AQ1140" s="407">
        <f t="shared" ref="AQ1140" si="3308">AQ1139</f>
        <v>0</v>
      </c>
      <c r="AR1140" s="407">
        <f t="shared" ref="AR1140" si="3309">AR1139</f>
        <v>0</v>
      </c>
      <c r="AS1140" s="303"/>
    </row>
    <row r="1141" spans="1:45" ht="15" customHeight="1" outlineLevel="1">
      <c r="A1141" s="521"/>
      <c r="B1141" s="424"/>
      <c r="C1141" s="288"/>
      <c r="D1141" s="288"/>
      <c r="E1141" s="288"/>
      <c r="F1141" s="288"/>
      <c r="G1141" s="288"/>
      <c r="H1141" s="288"/>
      <c r="I1141" s="288"/>
      <c r="J1141" s="288"/>
      <c r="K1141" s="288"/>
      <c r="L1141" s="288"/>
      <c r="M1141" s="288"/>
      <c r="N1141" s="288"/>
      <c r="O1141" s="288"/>
      <c r="P1141" s="288"/>
      <c r="Q1141" s="288"/>
      <c r="R1141" s="288"/>
      <c r="S1141" s="288"/>
      <c r="T1141" s="288"/>
      <c r="U1141" s="288"/>
      <c r="V1141" s="288"/>
      <c r="W1141" s="288"/>
      <c r="X1141" s="288"/>
      <c r="Y1141" s="288"/>
      <c r="Z1141" s="288"/>
      <c r="AA1141" s="288"/>
      <c r="AB1141" s="288"/>
      <c r="AC1141" s="288"/>
      <c r="AD1141" s="288"/>
      <c r="AE1141" s="408"/>
      <c r="AF1141" s="421"/>
      <c r="AG1141" s="421"/>
      <c r="AH1141" s="421"/>
      <c r="AI1141" s="421"/>
      <c r="AJ1141" s="421"/>
      <c r="AK1141" s="421"/>
      <c r="AL1141" s="421"/>
      <c r="AM1141" s="421"/>
      <c r="AN1141" s="421"/>
      <c r="AO1141" s="421"/>
      <c r="AP1141" s="421"/>
      <c r="AQ1141" s="421"/>
      <c r="AR1141" s="421"/>
      <c r="AS1141" s="303"/>
    </row>
    <row r="1142" spans="1:45" ht="32.1" customHeight="1" outlineLevel="1">
      <c r="A1142" s="521">
        <v>46</v>
      </c>
      <c r="B1142" s="424" t="s">
        <v>138</v>
      </c>
      <c r="C1142" s="288" t="s">
        <v>25</v>
      </c>
      <c r="D1142" s="292"/>
      <c r="E1142" s="292"/>
      <c r="F1142" s="292"/>
      <c r="G1142" s="292"/>
      <c r="H1142" s="292"/>
      <c r="I1142" s="292"/>
      <c r="J1142" s="292"/>
      <c r="K1142" s="292"/>
      <c r="L1142" s="292"/>
      <c r="M1142" s="292"/>
      <c r="N1142" s="292"/>
      <c r="O1142" s="292"/>
      <c r="P1142" s="292"/>
      <c r="Q1142" s="292">
        <v>12</v>
      </c>
      <c r="R1142" s="292"/>
      <c r="S1142" s="292"/>
      <c r="T1142" s="292"/>
      <c r="U1142" s="292"/>
      <c r="V1142" s="292"/>
      <c r="W1142" s="292"/>
      <c r="X1142" s="292"/>
      <c r="Y1142" s="292"/>
      <c r="Z1142" s="292"/>
      <c r="AA1142" s="292"/>
      <c r="AB1142" s="292"/>
      <c r="AC1142" s="292"/>
      <c r="AD1142" s="292"/>
      <c r="AE1142" s="422"/>
      <c r="AF1142" s="411"/>
      <c r="AG1142" s="411"/>
      <c r="AH1142" s="411"/>
      <c r="AI1142" s="411"/>
      <c r="AJ1142" s="411"/>
      <c r="AK1142" s="411"/>
      <c r="AL1142" s="411"/>
      <c r="AM1142" s="411"/>
      <c r="AN1142" s="411"/>
      <c r="AO1142" s="411"/>
      <c r="AP1142" s="411"/>
      <c r="AQ1142" s="411"/>
      <c r="AR1142" s="411"/>
      <c r="AS1142" s="293">
        <f>SUM(AE1142:AR1142)</f>
        <v>0</v>
      </c>
    </row>
    <row r="1143" spans="1:45" ht="15" customHeight="1" outlineLevel="1">
      <c r="A1143" s="521"/>
      <c r="B1143" s="291" t="s">
        <v>345</v>
      </c>
      <c r="C1143" s="288" t="s">
        <v>163</v>
      </c>
      <c r="D1143" s="292"/>
      <c r="E1143" s="292"/>
      <c r="F1143" s="292"/>
      <c r="G1143" s="292"/>
      <c r="H1143" s="292"/>
      <c r="I1143" s="292"/>
      <c r="J1143" s="292"/>
      <c r="K1143" s="292"/>
      <c r="L1143" s="292"/>
      <c r="M1143" s="292"/>
      <c r="N1143" s="292"/>
      <c r="O1143" s="292"/>
      <c r="P1143" s="292"/>
      <c r="Q1143" s="292">
        <f>Q1142</f>
        <v>12</v>
      </c>
      <c r="R1143" s="292"/>
      <c r="S1143" s="292"/>
      <c r="T1143" s="292"/>
      <c r="U1143" s="292"/>
      <c r="V1143" s="292"/>
      <c r="W1143" s="292"/>
      <c r="X1143" s="292"/>
      <c r="Y1143" s="292"/>
      <c r="Z1143" s="292"/>
      <c r="AA1143" s="292"/>
      <c r="AB1143" s="292"/>
      <c r="AC1143" s="292"/>
      <c r="AD1143" s="292"/>
      <c r="AE1143" s="407">
        <f>AE1142</f>
        <v>0</v>
      </c>
      <c r="AF1143" s="407">
        <f t="shared" ref="AF1143" si="3310">AF1142</f>
        <v>0</v>
      </c>
      <c r="AG1143" s="407">
        <f t="shared" ref="AG1143" si="3311">AG1142</f>
        <v>0</v>
      </c>
      <c r="AH1143" s="407">
        <f t="shared" ref="AH1143" si="3312">AH1142</f>
        <v>0</v>
      </c>
      <c r="AI1143" s="407">
        <f t="shared" ref="AI1143" si="3313">AI1142</f>
        <v>0</v>
      </c>
      <c r="AJ1143" s="407">
        <f t="shared" ref="AJ1143" si="3314">AJ1142</f>
        <v>0</v>
      </c>
      <c r="AK1143" s="407">
        <f t="shared" ref="AK1143" si="3315">AK1142</f>
        <v>0</v>
      </c>
      <c r="AL1143" s="407">
        <f t="shared" ref="AL1143" si="3316">AL1142</f>
        <v>0</v>
      </c>
      <c r="AM1143" s="407">
        <f t="shared" ref="AM1143" si="3317">AM1142</f>
        <v>0</v>
      </c>
      <c r="AN1143" s="407">
        <f t="shared" ref="AN1143" si="3318">AN1142</f>
        <v>0</v>
      </c>
      <c r="AO1143" s="407">
        <f t="shared" ref="AO1143" si="3319">AO1142</f>
        <v>0</v>
      </c>
      <c r="AP1143" s="407">
        <f t="shared" ref="AP1143" si="3320">AP1142</f>
        <v>0</v>
      </c>
      <c r="AQ1143" s="407">
        <f t="shared" ref="AQ1143" si="3321">AQ1142</f>
        <v>0</v>
      </c>
      <c r="AR1143" s="407">
        <f t="shared" ref="AR1143" si="3322">AR1142</f>
        <v>0</v>
      </c>
      <c r="AS1143" s="303"/>
    </row>
    <row r="1144" spans="1:45" ht="15" customHeight="1" outlineLevel="1">
      <c r="A1144" s="521"/>
      <c r="B1144" s="424"/>
      <c r="C1144" s="288"/>
      <c r="D1144" s="288"/>
      <c r="E1144" s="288"/>
      <c r="F1144" s="288"/>
      <c r="G1144" s="288"/>
      <c r="H1144" s="288"/>
      <c r="I1144" s="288"/>
      <c r="J1144" s="288"/>
      <c r="K1144" s="288"/>
      <c r="L1144" s="288"/>
      <c r="M1144" s="288"/>
      <c r="N1144" s="288"/>
      <c r="O1144" s="288"/>
      <c r="P1144" s="288"/>
      <c r="Q1144" s="288"/>
      <c r="R1144" s="288"/>
      <c r="S1144" s="288"/>
      <c r="T1144" s="288"/>
      <c r="U1144" s="288"/>
      <c r="V1144" s="288"/>
      <c r="W1144" s="288"/>
      <c r="X1144" s="288"/>
      <c r="Y1144" s="288"/>
      <c r="Z1144" s="288"/>
      <c r="AA1144" s="288"/>
      <c r="AB1144" s="288"/>
      <c r="AC1144" s="288"/>
      <c r="AD1144" s="288"/>
      <c r="AE1144" s="408"/>
      <c r="AF1144" s="421"/>
      <c r="AG1144" s="421"/>
      <c r="AH1144" s="421"/>
      <c r="AI1144" s="421"/>
      <c r="AJ1144" s="421"/>
      <c r="AK1144" s="421"/>
      <c r="AL1144" s="421"/>
      <c r="AM1144" s="421"/>
      <c r="AN1144" s="421"/>
      <c r="AO1144" s="421"/>
      <c r="AP1144" s="421"/>
      <c r="AQ1144" s="421"/>
      <c r="AR1144" s="421"/>
      <c r="AS1144" s="303"/>
    </row>
    <row r="1145" spans="1:45" ht="35.450000000000003" customHeight="1" outlineLevel="1">
      <c r="A1145" s="521">
        <v>47</v>
      </c>
      <c r="B1145" s="424" t="s">
        <v>139</v>
      </c>
      <c r="C1145" s="288" t="s">
        <v>25</v>
      </c>
      <c r="D1145" s="292"/>
      <c r="E1145" s="292"/>
      <c r="F1145" s="292"/>
      <c r="G1145" s="292"/>
      <c r="H1145" s="292"/>
      <c r="I1145" s="292"/>
      <c r="J1145" s="292"/>
      <c r="K1145" s="292"/>
      <c r="L1145" s="292"/>
      <c r="M1145" s="292"/>
      <c r="N1145" s="292"/>
      <c r="O1145" s="292"/>
      <c r="P1145" s="292"/>
      <c r="Q1145" s="292">
        <v>12</v>
      </c>
      <c r="R1145" s="292"/>
      <c r="S1145" s="292"/>
      <c r="T1145" s="292"/>
      <c r="U1145" s="292"/>
      <c r="V1145" s="292"/>
      <c r="W1145" s="292"/>
      <c r="X1145" s="292"/>
      <c r="Y1145" s="292"/>
      <c r="Z1145" s="292"/>
      <c r="AA1145" s="292"/>
      <c r="AB1145" s="292"/>
      <c r="AC1145" s="292"/>
      <c r="AD1145" s="292"/>
      <c r="AE1145" s="422"/>
      <c r="AF1145" s="411"/>
      <c r="AG1145" s="411"/>
      <c r="AH1145" s="411"/>
      <c r="AI1145" s="411"/>
      <c r="AJ1145" s="411"/>
      <c r="AK1145" s="411"/>
      <c r="AL1145" s="411"/>
      <c r="AM1145" s="411"/>
      <c r="AN1145" s="411"/>
      <c r="AO1145" s="411"/>
      <c r="AP1145" s="411"/>
      <c r="AQ1145" s="411"/>
      <c r="AR1145" s="411"/>
      <c r="AS1145" s="293">
        <f>SUM(AE1145:AR1145)</f>
        <v>0</v>
      </c>
    </row>
    <row r="1146" spans="1:45" ht="15" customHeight="1" outlineLevel="1">
      <c r="A1146" s="521"/>
      <c r="B1146" s="291" t="s">
        <v>345</v>
      </c>
      <c r="C1146" s="288" t="s">
        <v>163</v>
      </c>
      <c r="D1146" s="292"/>
      <c r="E1146" s="292"/>
      <c r="F1146" s="292"/>
      <c r="G1146" s="292"/>
      <c r="H1146" s="292"/>
      <c r="I1146" s="292"/>
      <c r="J1146" s="292"/>
      <c r="K1146" s="292"/>
      <c r="L1146" s="292"/>
      <c r="M1146" s="292"/>
      <c r="N1146" s="292"/>
      <c r="O1146" s="292"/>
      <c r="P1146" s="292"/>
      <c r="Q1146" s="292">
        <f>Q1145</f>
        <v>12</v>
      </c>
      <c r="R1146" s="292"/>
      <c r="S1146" s="292"/>
      <c r="T1146" s="292"/>
      <c r="U1146" s="292"/>
      <c r="V1146" s="292"/>
      <c r="W1146" s="292"/>
      <c r="X1146" s="292"/>
      <c r="Y1146" s="292"/>
      <c r="Z1146" s="292"/>
      <c r="AA1146" s="292"/>
      <c r="AB1146" s="292"/>
      <c r="AC1146" s="292"/>
      <c r="AD1146" s="292"/>
      <c r="AE1146" s="407">
        <f>AE1145</f>
        <v>0</v>
      </c>
      <c r="AF1146" s="407">
        <f t="shared" ref="AF1146" si="3323">AF1145</f>
        <v>0</v>
      </c>
      <c r="AG1146" s="407">
        <f t="shared" ref="AG1146" si="3324">AG1145</f>
        <v>0</v>
      </c>
      <c r="AH1146" s="407">
        <f t="shared" ref="AH1146" si="3325">AH1145</f>
        <v>0</v>
      </c>
      <c r="AI1146" s="407">
        <f t="shared" ref="AI1146" si="3326">AI1145</f>
        <v>0</v>
      </c>
      <c r="AJ1146" s="407">
        <f t="shared" ref="AJ1146" si="3327">AJ1145</f>
        <v>0</v>
      </c>
      <c r="AK1146" s="407">
        <f t="shared" ref="AK1146" si="3328">AK1145</f>
        <v>0</v>
      </c>
      <c r="AL1146" s="407">
        <f t="shared" ref="AL1146" si="3329">AL1145</f>
        <v>0</v>
      </c>
      <c r="AM1146" s="407">
        <f t="shared" ref="AM1146" si="3330">AM1145</f>
        <v>0</v>
      </c>
      <c r="AN1146" s="407">
        <f t="shared" ref="AN1146" si="3331">AN1145</f>
        <v>0</v>
      </c>
      <c r="AO1146" s="407">
        <f t="shared" ref="AO1146" si="3332">AO1145</f>
        <v>0</v>
      </c>
      <c r="AP1146" s="407">
        <f t="shared" ref="AP1146" si="3333">AP1145</f>
        <v>0</v>
      </c>
      <c r="AQ1146" s="407">
        <f t="shared" ref="AQ1146" si="3334">AQ1145</f>
        <v>0</v>
      </c>
      <c r="AR1146" s="407">
        <f t="shared" ref="AR1146" si="3335">AR1145</f>
        <v>0</v>
      </c>
      <c r="AS1146" s="303"/>
    </row>
    <row r="1147" spans="1:45" ht="15" customHeight="1" outlineLevel="1">
      <c r="A1147" s="521"/>
      <c r="B1147" s="424"/>
      <c r="C1147" s="288"/>
      <c r="D1147" s="288"/>
      <c r="E1147" s="288"/>
      <c r="F1147" s="288"/>
      <c r="G1147" s="288"/>
      <c r="H1147" s="288"/>
      <c r="I1147" s="288"/>
      <c r="J1147" s="288"/>
      <c r="K1147" s="288"/>
      <c r="L1147" s="288"/>
      <c r="M1147" s="288"/>
      <c r="N1147" s="288"/>
      <c r="O1147" s="288"/>
      <c r="P1147" s="288"/>
      <c r="Q1147" s="288"/>
      <c r="R1147" s="288"/>
      <c r="S1147" s="288"/>
      <c r="T1147" s="288"/>
      <c r="U1147" s="288"/>
      <c r="V1147" s="288"/>
      <c r="W1147" s="288"/>
      <c r="X1147" s="288"/>
      <c r="Y1147" s="288"/>
      <c r="Z1147" s="288"/>
      <c r="AA1147" s="288"/>
      <c r="AB1147" s="288"/>
      <c r="AC1147" s="288"/>
      <c r="AD1147" s="288"/>
      <c r="AE1147" s="408"/>
      <c r="AF1147" s="421"/>
      <c r="AG1147" s="421"/>
      <c r="AH1147" s="421"/>
      <c r="AI1147" s="421"/>
      <c r="AJ1147" s="421"/>
      <c r="AK1147" s="421"/>
      <c r="AL1147" s="421"/>
      <c r="AM1147" s="421"/>
      <c r="AN1147" s="421"/>
      <c r="AO1147" s="421"/>
      <c r="AP1147" s="421"/>
      <c r="AQ1147" s="421"/>
      <c r="AR1147" s="421"/>
      <c r="AS1147" s="303"/>
    </row>
    <row r="1148" spans="1:45" ht="39.75" customHeight="1" outlineLevel="1">
      <c r="A1148" s="521">
        <v>48</v>
      </c>
      <c r="B1148" s="424" t="s">
        <v>140</v>
      </c>
      <c r="C1148" s="288" t="s">
        <v>25</v>
      </c>
      <c r="D1148" s="292"/>
      <c r="E1148" s="292"/>
      <c r="F1148" s="292"/>
      <c r="G1148" s="292"/>
      <c r="H1148" s="292"/>
      <c r="I1148" s="292"/>
      <c r="J1148" s="292"/>
      <c r="K1148" s="292"/>
      <c r="L1148" s="292"/>
      <c r="M1148" s="292"/>
      <c r="N1148" s="292"/>
      <c r="O1148" s="292"/>
      <c r="P1148" s="292"/>
      <c r="Q1148" s="292">
        <v>12</v>
      </c>
      <c r="R1148" s="292"/>
      <c r="S1148" s="292"/>
      <c r="T1148" s="292"/>
      <c r="U1148" s="292"/>
      <c r="V1148" s="292"/>
      <c r="W1148" s="292"/>
      <c r="X1148" s="292"/>
      <c r="Y1148" s="292"/>
      <c r="Z1148" s="292"/>
      <c r="AA1148" s="292"/>
      <c r="AB1148" s="292"/>
      <c r="AC1148" s="292"/>
      <c r="AD1148" s="292"/>
      <c r="AE1148" s="422"/>
      <c r="AF1148" s="411"/>
      <c r="AG1148" s="411"/>
      <c r="AH1148" s="411"/>
      <c r="AI1148" s="411"/>
      <c r="AJ1148" s="411"/>
      <c r="AK1148" s="411"/>
      <c r="AL1148" s="411"/>
      <c r="AM1148" s="411"/>
      <c r="AN1148" s="411"/>
      <c r="AO1148" s="411"/>
      <c r="AP1148" s="411"/>
      <c r="AQ1148" s="411"/>
      <c r="AR1148" s="411"/>
      <c r="AS1148" s="293">
        <f>SUM(AE1148:AR1148)</f>
        <v>0</v>
      </c>
    </row>
    <row r="1149" spans="1:45" ht="15" customHeight="1" outlineLevel="1">
      <c r="A1149" s="521"/>
      <c r="B1149" s="291" t="s">
        <v>345</v>
      </c>
      <c r="C1149" s="288" t="s">
        <v>163</v>
      </c>
      <c r="D1149" s="292"/>
      <c r="E1149" s="292"/>
      <c r="F1149" s="292"/>
      <c r="G1149" s="292"/>
      <c r="H1149" s="292"/>
      <c r="I1149" s="292"/>
      <c r="J1149" s="292"/>
      <c r="K1149" s="292"/>
      <c r="L1149" s="292"/>
      <c r="M1149" s="292"/>
      <c r="N1149" s="292"/>
      <c r="O1149" s="292"/>
      <c r="P1149" s="292"/>
      <c r="Q1149" s="292">
        <f>Q1148</f>
        <v>12</v>
      </c>
      <c r="R1149" s="292"/>
      <c r="S1149" s="292"/>
      <c r="T1149" s="292"/>
      <c r="U1149" s="292"/>
      <c r="V1149" s="292"/>
      <c r="W1149" s="292"/>
      <c r="X1149" s="292"/>
      <c r="Y1149" s="292"/>
      <c r="Z1149" s="292"/>
      <c r="AA1149" s="292"/>
      <c r="AB1149" s="292"/>
      <c r="AC1149" s="292"/>
      <c r="AD1149" s="292"/>
      <c r="AE1149" s="407">
        <f>AE1148</f>
        <v>0</v>
      </c>
      <c r="AF1149" s="407">
        <f t="shared" ref="AF1149" si="3336">AF1148</f>
        <v>0</v>
      </c>
      <c r="AG1149" s="407">
        <f t="shared" ref="AG1149" si="3337">AG1148</f>
        <v>0</v>
      </c>
      <c r="AH1149" s="407">
        <f t="shared" ref="AH1149" si="3338">AH1148</f>
        <v>0</v>
      </c>
      <c r="AI1149" s="407">
        <f t="shared" ref="AI1149" si="3339">AI1148</f>
        <v>0</v>
      </c>
      <c r="AJ1149" s="407">
        <f t="shared" ref="AJ1149" si="3340">AJ1148</f>
        <v>0</v>
      </c>
      <c r="AK1149" s="407">
        <f t="shared" ref="AK1149" si="3341">AK1148</f>
        <v>0</v>
      </c>
      <c r="AL1149" s="407">
        <f t="shared" ref="AL1149" si="3342">AL1148</f>
        <v>0</v>
      </c>
      <c r="AM1149" s="407">
        <f t="shared" ref="AM1149" si="3343">AM1148</f>
        <v>0</v>
      </c>
      <c r="AN1149" s="407">
        <f t="shared" ref="AN1149" si="3344">AN1148</f>
        <v>0</v>
      </c>
      <c r="AO1149" s="407">
        <f t="shared" ref="AO1149" si="3345">AO1148</f>
        <v>0</v>
      </c>
      <c r="AP1149" s="407">
        <f t="shared" ref="AP1149" si="3346">AP1148</f>
        <v>0</v>
      </c>
      <c r="AQ1149" s="407">
        <f t="shared" ref="AQ1149" si="3347">AQ1148</f>
        <v>0</v>
      </c>
      <c r="AR1149" s="407">
        <f t="shared" ref="AR1149" si="3348">AR1148</f>
        <v>0</v>
      </c>
      <c r="AS1149" s="303"/>
    </row>
    <row r="1150" spans="1:45" ht="15" customHeight="1" outlineLevel="1">
      <c r="A1150" s="521"/>
      <c r="B1150" s="424"/>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8"/>
      <c r="Z1150" s="288"/>
      <c r="AA1150" s="288"/>
      <c r="AB1150" s="288"/>
      <c r="AC1150" s="288"/>
      <c r="AD1150" s="288"/>
      <c r="AE1150" s="408"/>
      <c r="AF1150" s="421"/>
      <c r="AG1150" s="421"/>
      <c r="AH1150" s="421"/>
      <c r="AI1150" s="421"/>
      <c r="AJ1150" s="421"/>
      <c r="AK1150" s="421"/>
      <c r="AL1150" s="421"/>
      <c r="AM1150" s="421"/>
      <c r="AN1150" s="421"/>
      <c r="AO1150" s="421"/>
      <c r="AP1150" s="421"/>
      <c r="AQ1150" s="421"/>
      <c r="AR1150" s="421"/>
      <c r="AS1150" s="303"/>
    </row>
    <row r="1151" spans="1:45" ht="33" customHeight="1" outlineLevel="1">
      <c r="A1151" s="521">
        <v>49</v>
      </c>
      <c r="B1151" s="424" t="s">
        <v>141</v>
      </c>
      <c r="C1151" s="288" t="s">
        <v>25</v>
      </c>
      <c r="D1151" s="292"/>
      <c r="E1151" s="292"/>
      <c r="F1151" s="292"/>
      <c r="G1151" s="292"/>
      <c r="H1151" s="292"/>
      <c r="I1151" s="292"/>
      <c r="J1151" s="292"/>
      <c r="K1151" s="292"/>
      <c r="L1151" s="292"/>
      <c r="M1151" s="292"/>
      <c r="N1151" s="292"/>
      <c r="O1151" s="292"/>
      <c r="P1151" s="292"/>
      <c r="Q1151" s="292">
        <v>12</v>
      </c>
      <c r="R1151" s="292"/>
      <c r="S1151" s="292"/>
      <c r="T1151" s="292"/>
      <c r="U1151" s="292"/>
      <c r="V1151" s="292"/>
      <c r="W1151" s="292"/>
      <c r="X1151" s="292"/>
      <c r="Y1151" s="292"/>
      <c r="Z1151" s="292"/>
      <c r="AA1151" s="292"/>
      <c r="AB1151" s="292"/>
      <c r="AC1151" s="292"/>
      <c r="AD1151" s="292"/>
      <c r="AE1151" s="422"/>
      <c r="AF1151" s="411"/>
      <c r="AG1151" s="411"/>
      <c r="AH1151" s="411"/>
      <c r="AI1151" s="411"/>
      <c r="AJ1151" s="411"/>
      <c r="AK1151" s="411"/>
      <c r="AL1151" s="411"/>
      <c r="AM1151" s="411"/>
      <c r="AN1151" s="411"/>
      <c r="AO1151" s="411"/>
      <c r="AP1151" s="411"/>
      <c r="AQ1151" s="411"/>
      <c r="AR1151" s="411"/>
      <c r="AS1151" s="293">
        <f>SUM(AE1151:AR1151)</f>
        <v>0</v>
      </c>
    </row>
    <row r="1152" spans="1:45" ht="15" customHeight="1" outlineLevel="1">
      <c r="A1152" s="521"/>
      <c r="B1152" s="291" t="s">
        <v>345</v>
      </c>
      <c r="C1152" s="288" t="s">
        <v>163</v>
      </c>
      <c r="D1152" s="292"/>
      <c r="E1152" s="292"/>
      <c r="F1152" s="292"/>
      <c r="G1152" s="292"/>
      <c r="H1152" s="292"/>
      <c r="I1152" s="292"/>
      <c r="J1152" s="292"/>
      <c r="K1152" s="292"/>
      <c r="L1152" s="292"/>
      <c r="M1152" s="292"/>
      <c r="N1152" s="292"/>
      <c r="O1152" s="292"/>
      <c r="P1152" s="292"/>
      <c r="Q1152" s="292">
        <f>Q1151</f>
        <v>12</v>
      </c>
      <c r="R1152" s="292"/>
      <c r="S1152" s="292"/>
      <c r="T1152" s="292"/>
      <c r="U1152" s="292"/>
      <c r="V1152" s="292"/>
      <c r="W1152" s="292"/>
      <c r="X1152" s="292"/>
      <c r="Y1152" s="292"/>
      <c r="Z1152" s="292"/>
      <c r="AA1152" s="292"/>
      <c r="AB1152" s="292"/>
      <c r="AC1152" s="292"/>
      <c r="AD1152" s="292"/>
      <c r="AE1152" s="407">
        <f>AE1151</f>
        <v>0</v>
      </c>
      <c r="AF1152" s="407">
        <f t="shared" ref="AF1152" si="3349">AF1151</f>
        <v>0</v>
      </c>
      <c r="AG1152" s="407">
        <f t="shared" ref="AG1152" si="3350">AG1151</f>
        <v>0</v>
      </c>
      <c r="AH1152" s="407">
        <f t="shared" ref="AH1152" si="3351">AH1151</f>
        <v>0</v>
      </c>
      <c r="AI1152" s="407">
        <f t="shared" ref="AI1152" si="3352">AI1151</f>
        <v>0</v>
      </c>
      <c r="AJ1152" s="407">
        <f t="shared" ref="AJ1152" si="3353">AJ1151</f>
        <v>0</v>
      </c>
      <c r="AK1152" s="407">
        <f t="shared" ref="AK1152" si="3354">AK1151</f>
        <v>0</v>
      </c>
      <c r="AL1152" s="407">
        <f t="shared" ref="AL1152" si="3355">AL1151</f>
        <v>0</v>
      </c>
      <c r="AM1152" s="407">
        <f t="shared" ref="AM1152" si="3356">AM1151</f>
        <v>0</v>
      </c>
      <c r="AN1152" s="407">
        <f t="shared" ref="AN1152" si="3357">AN1151</f>
        <v>0</v>
      </c>
      <c r="AO1152" s="407">
        <f t="shared" ref="AO1152" si="3358">AO1151</f>
        <v>0</v>
      </c>
      <c r="AP1152" s="407">
        <f t="shared" ref="AP1152" si="3359">AP1151</f>
        <v>0</v>
      </c>
      <c r="AQ1152" s="407">
        <f t="shared" ref="AQ1152" si="3360">AQ1151</f>
        <v>0</v>
      </c>
      <c r="AR1152" s="407">
        <f t="shared" ref="AR1152" si="3361">AR1151</f>
        <v>0</v>
      </c>
      <c r="AS1152" s="303"/>
    </row>
    <row r="1153" spans="1:45" ht="15" customHeight="1" outlineLevel="1">
      <c r="A1153" s="521"/>
      <c r="B1153" s="291"/>
      <c r="C1153" s="288"/>
      <c r="D1153" s="757"/>
      <c r="E1153" s="757"/>
      <c r="F1153" s="757"/>
      <c r="G1153" s="757"/>
      <c r="H1153" s="757"/>
      <c r="I1153" s="757"/>
      <c r="J1153" s="757"/>
      <c r="K1153" s="757"/>
      <c r="L1153" s="757"/>
      <c r="M1153" s="757"/>
      <c r="N1153" s="757"/>
      <c r="O1153" s="757"/>
      <c r="P1153" s="757"/>
      <c r="Q1153" s="757"/>
      <c r="R1153" s="757"/>
      <c r="S1153" s="757"/>
      <c r="T1153" s="757"/>
      <c r="U1153" s="757"/>
      <c r="V1153" s="757"/>
      <c r="W1153" s="757"/>
      <c r="X1153" s="757"/>
      <c r="Y1153" s="757"/>
      <c r="Z1153" s="757"/>
      <c r="AA1153" s="757"/>
      <c r="AB1153" s="757"/>
      <c r="AC1153" s="757"/>
      <c r="AD1153" s="757"/>
      <c r="AE1153" s="407"/>
      <c r="AF1153" s="407"/>
      <c r="AG1153" s="407"/>
      <c r="AH1153" s="407"/>
      <c r="AI1153" s="407"/>
      <c r="AJ1153" s="407"/>
      <c r="AK1153" s="407"/>
      <c r="AL1153" s="407"/>
      <c r="AM1153" s="407"/>
      <c r="AN1153" s="407"/>
      <c r="AO1153" s="407"/>
      <c r="AP1153" s="407"/>
      <c r="AQ1153" s="407"/>
      <c r="AR1153" s="407"/>
      <c r="AS1153" s="303"/>
    </row>
    <row r="1154" spans="1:45" ht="15.75" outlineLevel="1">
      <c r="A1154" s="521"/>
      <c r="B1154" s="762" t="s">
        <v>929</v>
      </c>
      <c r="AS1154" s="758"/>
    </row>
    <row r="1155" spans="1:45" outlineLevel="1">
      <c r="A1155" s="521">
        <v>50</v>
      </c>
      <c r="B1155" s="291"/>
      <c r="AS1155" s="758"/>
    </row>
    <row r="1156" spans="1:45" ht="15.75" outlineLevel="1">
      <c r="A1156" s="521"/>
      <c r="B1156" s="424" t="s">
        <v>928</v>
      </c>
      <c r="C1156" s="288" t="s">
        <v>25</v>
      </c>
      <c r="D1156" s="292"/>
      <c r="E1156" s="292"/>
      <c r="F1156" s="292"/>
      <c r="G1156" s="292"/>
      <c r="H1156" s="292"/>
      <c r="I1156" s="292"/>
      <c r="J1156" s="292"/>
      <c r="K1156" s="292"/>
      <c r="L1156" s="292"/>
      <c r="M1156" s="292"/>
      <c r="N1156" s="292"/>
      <c r="O1156" s="292"/>
      <c r="P1156" s="292"/>
      <c r="Q1156" s="292">
        <v>12</v>
      </c>
      <c r="R1156" s="292"/>
      <c r="S1156" s="292"/>
      <c r="T1156" s="292"/>
      <c r="U1156" s="292"/>
      <c r="V1156" s="292"/>
      <c r="W1156" s="292"/>
      <c r="X1156" s="292"/>
      <c r="Y1156" s="292"/>
      <c r="Z1156" s="292"/>
      <c r="AA1156" s="292"/>
      <c r="AB1156" s="292"/>
      <c r="AC1156" s="292"/>
      <c r="AD1156" s="292"/>
      <c r="AE1156" s="422"/>
      <c r="AF1156" s="411"/>
      <c r="AG1156" s="411"/>
      <c r="AH1156" s="411"/>
      <c r="AI1156" s="411"/>
      <c r="AJ1156" s="411"/>
      <c r="AK1156" s="411"/>
      <c r="AL1156" s="411"/>
      <c r="AM1156" s="411"/>
      <c r="AN1156" s="411"/>
      <c r="AO1156" s="411"/>
      <c r="AP1156" s="411"/>
      <c r="AQ1156" s="411"/>
      <c r="AR1156" s="411"/>
      <c r="AS1156" s="293">
        <f>SUM(AE1156:AR1156)</f>
        <v>0</v>
      </c>
    </row>
    <row r="1157" spans="1:45" outlineLevel="1">
      <c r="A1157" s="521"/>
      <c r="B1157" s="291" t="s">
        <v>345</v>
      </c>
      <c r="C1157" s="288" t="s">
        <v>163</v>
      </c>
      <c r="D1157" s="292"/>
      <c r="E1157" s="292"/>
      <c r="F1157" s="292"/>
      <c r="G1157" s="292"/>
      <c r="H1157" s="292"/>
      <c r="I1157" s="292"/>
      <c r="J1157" s="292"/>
      <c r="K1157" s="292"/>
      <c r="L1157" s="292"/>
      <c r="M1157" s="292"/>
      <c r="N1157" s="292"/>
      <c r="O1157" s="292"/>
      <c r="P1157" s="292"/>
      <c r="Q1157" s="292">
        <f>Q1156</f>
        <v>12</v>
      </c>
      <c r="R1157" s="292"/>
      <c r="S1157" s="292"/>
      <c r="T1157" s="292"/>
      <c r="U1157" s="292"/>
      <c r="V1157" s="292"/>
      <c r="W1157" s="292"/>
      <c r="X1157" s="292"/>
      <c r="Y1157" s="292"/>
      <c r="Z1157" s="292"/>
      <c r="AA1157" s="292"/>
      <c r="AB1157" s="292"/>
      <c r="AC1157" s="292"/>
      <c r="AD1157" s="292"/>
      <c r="AE1157" s="407">
        <f>AE1156</f>
        <v>0</v>
      </c>
      <c r="AF1157" s="407">
        <f t="shared" ref="AF1157:AR1157" si="3362">AF1156</f>
        <v>0</v>
      </c>
      <c r="AG1157" s="407">
        <f t="shared" si="3362"/>
        <v>0</v>
      </c>
      <c r="AH1157" s="407">
        <f t="shared" si="3362"/>
        <v>0</v>
      </c>
      <c r="AI1157" s="407">
        <f t="shared" si="3362"/>
        <v>0</v>
      </c>
      <c r="AJ1157" s="407">
        <f t="shared" si="3362"/>
        <v>0</v>
      </c>
      <c r="AK1157" s="407">
        <f t="shared" si="3362"/>
        <v>0</v>
      </c>
      <c r="AL1157" s="407">
        <f t="shared" si="3362"/>
        <v>0</v>
      </c>
      <c r="AM1157" s="407">
        <f t="shared" si="3362"/>
        <v>0</v>
      </c>
      <c r="AN1157" s="407">
        <f t="shared" si="3362"/>
        <v>0</v>
      </c>
      <c r="AO1157" s="407">
        <f t="shared" si="3362"/>
        <v>0</v>
      </c>
      <c r="AP1157" s="407">
        <f t="shared" si="3362"/>
        <v>0</v>
      </c>
      <c r="AQ1157" s="407">
        <f t="shared" si="3362"/>
        <v>0</v>
      </c>
      <c r="AR1157" s="407">
        <f t="shared" si="3362"/>
        <v>0</v>
      </c>
      <c r="AS1157" s="303"/>
    </row>
    <row r="1158" spans="1:45" outlineLevel="1">
      <c r="A1158" s="521"/>
      <c r="B1158" s="291"/>
      <c r="C1158" s="302"/>
      <c r="D1158" s="288"/>
      <c r="E1158" s="288"/>
      <c r="F1158" s="288"/>
      <c r="G1158" s="288"/>
      <c r="H1158" s="288"/>
      <c r="I1158" s="288"/>
      <c r="J1158" s="288"/>
      <c r="K1158" s="288"/>
      <c r="L1158" s="288"/>
      <c r="M1158" s="288"/>
      <c r="N1158" s="288"/>
      <c r="O1158" s="288"/>
      <c r="P1158" s="288"/>
      <c r="Q1158" s="288"/>
      <c r="R1158" s="288"/>
      <c r="S1158" s="288"/>
      <c r="T1158" s="288"/>
      <c r="U1158" s="288"/>
      <c r="V1158" s="288"/>
      <c r="W1158" s="288"/>
      <c r="X1158" s="288"/>
      <c r="Y1158" s="288"/>
      <c r="Z1158" s="288"/>
      <c r="AA1158" s="288"/>
      <c r="AB1158" s="288"/>
      <c r="AC1158" s="288"/>
      <c r="AD1158" s="288"/>
      <c r="AE1158" s="298"/>
      <c r="AF1158" s="298"/>
      <c r="AG1158" s="298"/>
      <c r="AH1158" s="298"/>
      <c r="AI1158" s="298"/>
      <c r="AJ1158" s="298"/>
      <c r="AK1158" s="298"/>
      <c r="AL1158" s="298"/>
      <c r="AM1158" s="298"/>
      <c r="AN1158" s="298"/>
      <c r="AO1158" s="298"/>
      <c r="AP1158" s="298"/>
      <c r="AQ1158" s="298"/>
      <c r="AR1158" s="298"/>
      <c r="AS1158" s="303"/>
    </row>
    <row r="1159" spans="1:45" ht="15.75">
      <c r="B1159" s="324" t="s">
        <v>346</v>
      </c>
      <c r="C1159" s="326"/>
      <c r="D1159" s="326">
        <f>SUM(D997:D1152)</f>
        <v>10836003.303249756</v>
      </c>
      <c r="E1159" s="326"/>
      <c r="F1159" s="326"/>
      <c r="G1159" s="326"/>
      <c r="H1159" s="326"/>
      <c r="I1159" s="326"/>
      <c r="J1159" s="326"/>
      <c r="K1159" s="326"/>
      <c r="L1159" s="326"/>
      <c r="M1159" s="326"/>
      <c r="N1159" s="326"/>
      <c r="O1159" s="326"/>
      <c r="P1159" s="326"/>
      <c r="Q1159" s="326"/>
      <c r="R1159" s="326">
        <f>SUM(R997:R1152)</f>
        <v>583.66685766806722</v>
      </c>
      <c r="S1159" s="326"/>
      <c r="T1159" s="326"/>
      <c r="U1159" s="326"/>
      <c r="V1159" s="326"/>
      <c r="W1159" s="326"/>
      <c r="X1159" s="326"/>
      <c r="Y1159" s="326"/>
      <c r="Z1159" s="326"/>
      <c r="AA1159" s="326"/>
      <c r="AB1159" s="326"/>
      <c r="AC1159" s="326"/>
      <c r="AD1159" s="326"/>
      <c r="AE1159" s="326">
        <f>IF(AE995="kWh",SUMPRODUCT(D997:D1157,AE997:AE1157))</f>
        <v>0</v>
      </c>
      <c r="AF1159" s="878">
        <f>IF(AF995="kWh",SUMPRODUCT(D997:D1157,AF997:AF1157))</f>
        <v>94217.853276072536</v>
      </c>
      <c r="AG1159" s="326">
        <f>IF(AG995="kw",SUMPRODUCT($Q$997:$Q$1157,$R$997:$R$1157,AG997:AG1157),SUMPRODUCT($D$997:$D$1157,AG997:AG1157))</f>
        <v>3907.8739868697476</v>
      </c>
      <c r="AH1159" s="326">
        <f t="shared" ref="AH1159:AR1159" si="3363">IF(AH995="kw",SUMPRODUCT($Q$997:$Q$1157,$R$997:$R$1157,AH997:AH1157),SUMPRODUCT($D$997:$D$1157,AH997:AH1157))</f>
        <v>2835.8949847689078</v>
      </c>
      <c r="AI1159" s="326">
        <f t="shared" si="3363"/>
        <v>0</v>
      </c>
      <c r="AJ1159" s="326">
        <f t="shared" si="3363"/>
        <v>0</v>
      </c>
      <c r="AK1159" s="326">
        <f t="shared" si="3363"/>
        <v>0</v>
      </c>
      <c r="AL1159" s="326">
        <f t="shared" si="3363"/>
        <v>0</v>
      </c>
      <c r="AM1159" s="326">
        <f t="shared" si="3363"/>
        <v>0</v>
      </c>
      <c r="AN1159" s="326">
        <f t="shared" si="3363"/>
        <v>0</v>
      </c>
      <c r="AO1159" s="326">
        <f t="shared" si="3363"/>
        <v>0</v>
      </c>
      <c r="AP1159" s="326">
        <f t="shared" si="3363"/>
        <v>0</v>
      </c>
      <c r="AQ1159" s="326">
        <f t="shared" si="3363"/>
        <v>0</v>
      </c>
      <c r="AR1159" s="326">
        <f t="shared" si="3363"/>
        <v>0</v>
      </c>
      <c r="AS1159" s="327"/>
    </row>
    <row r="1160" spans="1:45" ht="15.75">
      <c r="B1160" s="387" t="s">
        <v>347</v>
      </c>
      <c r="C1160" s="388"/>
      <c r="D1160" s="388"/>
      <c r="E1160" s="388"/>
      <c r="F1160" s="388"/>
      <c r="G1160" s="388"/>
      <c r="H1160" s="388"/>
      <c r="I1160" s="388"/>
      <c r="J1160" s="388"/>
      <c r="K1160" s="388"/>
      <c r="L1160" s="388"/>
      <c r="M1160" s="388"/>
      <c r="N1160" s="388"/>
      <c r="O1160" s="388"/>
      <c r="P1160" s="388"/>
      <c r="Q1160" s="388"/>
      <c r="R1160" s="388"/>
      <c r="S1160" s="388"/>
      <c r="T1160" s="388"/>
      <c r="U1160" s="388"/>
      <c r="V1160" s="388"/>
      <c r="W1160" s="388"/>
      <c r="X1160" s="388"/>
      <c r="Y1160" s="388"/>
      <c r="Z1160" s="388"/>
      <c r="AA1160" s="388"/>
      <c r="AB1160" s="388"/>
      <c r="AC1160" s="388"/>
      <c r="AD1160" s="388"/>
      <c r="AE1160" s="388">
        <f>HLOOKUP(AE994,'2. LRAMVA Threshold'!$B$42:$Q$60,12,FALSE)</f>
        <v>35842920</v>
      </c>
      <c r="AF1160" s="388">
        <f>HLOOKUP(AF994,'2. LRAMVA Threshold'!$B$42:$Q$53,12,FALSE)</f>
        <v>39519293</v>
      </c>
      <c r="AG1160" s="388">
        <f>HLOOKUP(AG799,'2. LRAMVA Threshold'!$B$42:$Q$53,12,FALSE)</f>
        <v>19284</v>
      </c>
      <c r="AH1160" s="388">
        <f>HLOOKUP(AH799,'2. LRAMVA Threshold'!$B$42:$Q$53,12,FALSE)</f>
        <v>16135</v>
      </c>
      <c r="AI1160" s="388">
        <f>HLOOKUP(AI799,'2. LRAMVA Threshold'!$B$42:$Q$53,12,FALSE)</f>
        <v>15417</v>
      </c>
      <c r="AJ1160" s="388">
        <f>HLOOKUP(AJ799,'2. LRAMVA Threshold'!$B$42:$Q$53,12,FALSE)</f>
        <v>61001</v>
      </c>
      <c r="AK1160" s="388">
        <f>HLOOKUP(AK799,'2. LRAMVA Threshold'!$B$42:$Q$53,12,FALSE)</f>
        <v>0</v>
      </c>
      <c r="AL1160" s="388">
        <f>HLOOKUP(AL799,'2. LRAMVA Threshold'!$B$42:$Q$53,12,FALSE)</f>
        <v>0</v>
      </c>
      <c r="AM1160" s="388">
        <f>HLOOKUP(AM799,'2. LRAMVA Threshold'!$B$42:$Q$53,12,FALSE)</f>
        <v>0</v>
      </c>
      <c r="AN1160" s="388">
        <f>HLOOKUP(AN799,'2. LRAMVA Threshold'!$B$42:$Q$53,12,FALSE)</f>
        <v>0</v>
      </c>
      <c r="AO1160" s="388">
        <f>HLOOKUP(AO799,'2. LRAMVA Threshold'!$B$42:$Q$53,12,FALSE)</f>
        <v>0</v>
      </c>
      <c r="AP1160" s="388">
        <f>HLOOKUP(AP799,'2. LRAMVA Threshold'!$B$42:$Q$53,12,FALSE)</f>
        <v>0</v>
      </c>
      <c r="AQ1160" s="388">
        <f>HLOOKUP(AQ799,'2. LRAMVA Threshold'!$B$42:$Q$53,12,FALSE)</f>
        <v>0</v>
      </c>
      <c r="AR1160" s="388">
        <f>HLOOKUP(AR799,'2. LRAMVA Threshold'!$B$42:$Q$53,12,FALSE)</f>
        <v>0</v>
      </c>
      <c r="AS1160" s="438"/>
    </row>
    <row r="1161" spans="1:45">
      <c r="B1161" s="390"/>
      <c r="C1161" s="428"/>
      <c r="D1161" s="429"/>
      <c r="E1161" s="429"/>
      <c r="F1161" s="429"/>
      <c r="G1161" s="429"/>
      <c r="H1161" s="429"/>
      <c r="I1161" s="429"/>
      <c r="J1161" s="429"/>
      <c r="K1161" s="429"/>
      <c r="L1161" s="429"/>
      <c r="M1161" s="429"/>
      <c r="N1161" s="392"/>
      <c r="O1161" s="392"/>
      <c r="P1161" s="392"/>
      <c r="Q1161" s="429"/>
      <c r="R1161" s="430"/>
      <c r="S1161" s="429"/>
      <c r="T1161" s="429"/>
      <c r="U1161" s="429"/>
      <c r="V1161" s="431"/>
      <c r="W1161" s="431"/>
      <c r="X1161" s="431"/>
      <c r="Y1161" s="431"/>
      <c r="Z1161" s="429"/>
      <c r="AA1161" s="429"/>
      <c r="AB1161" s="392"/>
      <c r="AC1161" s="392"/>
      <c r="AD1161" s="392"/>
      <c r="AE1161" s="432"/>
      <c r="AF1161" s="432"/>
      <c r="AG1161" s="432"/>
      <c r="AH1161" s="432"/>
      <c r="AI1161" s="432"/>
      <c r="AJ1161" s="432"/>
      <c r="AK1161" s="432"/>
      <c r="AL1161" s="395"/>
      <c r="AM1161" s="395"/>
      <c r="AN1161" s="395"/>
      <c r="AO1161" s="395"/>
      <c r="AP1161" s="395"/>
      <c r="AQ1161" s="395"/>
      <c r="AR1161" s="395"/>
      <c r="AS1161" s="780"/>
    </row>
    <row r="1162" spans="1:45">
      <c r="B1162" s="321" t="s">
        <v>348</v>
      </c>
      <c r="C1162" s="335"/>
      <c r="D1162" s="335"/>
      <c r="E1162" s="372"/>
      <c r="F1162" s="372"/>
      <c r="G1162" s="372"/>
      <c r="H1162" s="372"/>
      <c r="I1162" s="372"/>
      <c r="J1162" s="372"/>
      <c r="K1162" s="372"/>
      <c r="L1162" s="372"/>
      <c r="M1162" s="372"/>
      <c r="N1162" s="372"/>
      <c r="O1162" s="372"/>
      <c r="P1162" s="372"/>
      <c r="Q1162" s="372"/>
      <c r="R1162" s="288"/>
      <c r="S1162" s="337"/>
      <c r="T1162" s="337"/>
      <c r="U1162" s="337"/>
      <c r="V1162" s="336"/>
      <c r="W1162" s="336"/>
      <c r="X1162" s="336"/>
      <c r="Y1162" s="336"/>
      <c r="Z1162" s="337"/>
      <c r="AA1162" s="337"/>
      <c r="AB1162" s="337"/>
      <c r="AC1162" s="337"/>
      <c r="AD1162" s="337"/>
      <c r="AE1162" s="823">
        <f>HLOOKUP(AE$35,'3.  Distribution Rates'!$C$122:$P$135,12,FALSE)</f>
        <v>0</v>
      </c>
      <c r="AF1162" s="823">
        <f>HLOOKUP(AF$35,'3.  Distribution Rates'!$C$122:$P$135,12,FALSE)</f>
        <v>1.32E-2</v>
      </c>
      <c r="AG1162" s="338">
        <f>HLOOKUP(AG$35,'3.  Distribution Rates'!$C$122:$P$135,12,FALSE)</f>
        <v>4.7991000000000001</v>
      </c>
      <c r="AH1162" s="338">
        <f>HLOOKUP(AH$35,'3.  Distribution Rates'!$C$122:$P$135,12,FALSE)</f>
        <v>2.4695</v>
      </c>
      <c r="AI1162" s="338">
        <f>HLOOKUP(AI$35,'3.  Distribution Rates'!$C$122:$P$135,12,FALSE)</f>
        <v>3.0651000000000002</v>
      </c>
      <c r="AJ1162" s="338">
        <f>HLOOKUP(AJ$35,'3.  Distribution Rates'!$C$122:$P$135,12,FALSE)</f>
        <v>11.990600000000001</v>
      </c>
      <c r="AK1162" s="338">
        <f>HLOOKUP(AK$35,'3.  Distribution Rates'!$C$122:$P$135,12,FALSE)</f>
        <v>1.7000000000000001E-2</v>
      </c>
      <c r="AL1162" s="338">
        <f>HLOOKUP(AL$35,'3.  Distribution Rates'!$C$122:$P$135,12,FALSE)</f>
        <v>0</v>
      </c>
      <c r="AM1162" s="338">
        <f>HLOOKUP(AM$35,'3.  Distribution Rates'!$C$122:$P$135,12,FALSE)</f>
        <v>0</v>
      </c>
      <c r="AN1162" s="338">
        <f>HLOOKUP(AN$35,'3.  Distribution Rates'!$C$122:$P$135,12,FALSE)</f>
        <v>0</v>
      </c>
      <c r="AO1162" s="338">
        <f>HLOOKUP(AO$35,'3.  Distribution Rates'!$C$122:$P$135,12,FALSE)</f>
        <v>0</v>
      </c>
      <c r="AP1162" s="338">
        <f>HLOOKUP(AP$35,'3.  Distribution Rates'!$C$122:$P$135,12,FALSE)</f>
        <v>0</v>
      </c>
      <c r="AQ1162" s="338">
        <f>HLOOKUP(AQ$35,'3.  Distribution Rates'!$C$122:$P$135,12,FALSE)</f>
        <v>0</v>
      </c>
      <c r="AR1162" s="338">
        <f>HLOOKUP(AR$35,'3.  Distribution Rates'!$C$122:$P$135,12,FALSE)</f>
        <v>0</v>
      </c>
      <c r="AS1162" s="781"/>
    </row>
    <row r="1163" spans="1:45">
      <c r="B1163" s="321" t="s">
        <v>352</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LRAM'!AM143*AE1162</f>
        <v>0</v>
      </c>
      <c r="AF1163" s="374">
        <f>'4.  2011-2014 LRAM'!AN143*AF1162</f>
        <v>75519.520282059486</v>
      </c>
      <c r="AG1163" s="374">
        <f>'4.  2011-2014 LRAM'!AO143*AG1162</f>
        <v>159547.13157252345</v>
      </c>
      <c r="AH1163" s="374">
        <f>'4.  2011-2014 LRAM'!AP143*AH1162</f>
        <v>37582.87111579968</v>
      </c>
      <c r="AI1163" s="374">
        <f>'4.  2011-2014 LRAM'!AQ143*AI1162</f>
        <v>849.52957232664016</v>
      </c>
      <c r="AJ1163" s="374">
        <f>'4.  2011-2014 LRAM'!AR143*AJ1162</f>
        <v>0</v>
      </c>
      <c r="AK1163" s="374">
        <f>'4.  2011-2014 LRAM'!AS143*AK1162</f>
        <v>0</v>
      </c>
      <c r="AL1163" s="374">
        <f>'4.  2011-2014 LRAM'!AT143*AL1162</f>
        <v>0</v>
      </c>
      <c r="AM1163" s="374">
        <f>'4.  2011-2014 LRAM'!AU143*AM1162</f>
        <v>0</v>
      </c>
      <c r="AN1163" s="374">
        <f>'4.  2011-2014 LRAM'!AV143*AN1162</f>
        <v>0</v>
      </c>
      <c r="AO1163" s="374">
        <f>'4.  2011-2014 LRAM'!AW143*AO1162</f>
        <v>0</v>
      </c>
      <c r="AP1163" s="374">
        <f>'4.  2011-2014 LRAM'!AX143*AP1162</f>
        <v>0</v>
      </c>
      <c r="AQ1163" s="374">
        <f>'4.  2011-2014 LRAM'!AY143*AQ1162</f>
        <v>0</v>
      </c>
      <c r="AR1163" s="374">
        <f>'4.  2011-2014 LRAM'!AZ143*AR1162</f>
        <v>0</v>
      </c>
      <c r="AS1163" s="782">
        <f t="shared" ref="AS1163:AS1172" si="3364">SUM(AE1163:AR1163)</f>
        <v>273499.05254270928</v>
      </c>
    </row>
    <row r="1164" spans="1:45">
      <c r="B1164" s="321" t="s">
        <v>353</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LRAM'!AM282*AE1162</f>
        <v>0</v>
      </c>
      <c r="AF1164" s="374">
        <f>'4.  2011-2014 LRAM'!AN282*AF1162</f>
        <v>54696.4853764164</v>
      </c>
      <c r="AG1164" s="374">
        <f>'4.  2011-2014 LRAM'!AO282*AG1162</f>
        <v>167777.39422401282</v>
      </c>
      <c r="AH1164" s="374">
        <f>'4.  2011-2014 LRAM'!AP282*AH1162</f>
        <v>39877.011423442382</v>
      </c>
      <c r="AI1164" s="374">
        <f>'4.  2011-2014 LRAM'!AQ282*AI1162</f>
        <v>4711.4741541979438</v>
      </c>
      <c r="AJ1164" s="374">
        <f>'4.  2011-2014 LRAM'!AR282*AJ1162</f>
        <v>0</v>
      </c>
      <c r="AK1164" s="374">
        <f>'4.  2011-2014 LRAM'!AS282*AK1162</f>
        <v>0</v>
      </c>
      <c r="AL1164" s="374">
        <f>'4.  2011-2014 LRAM'!AT282*AL1162</f>
        <v>0</v>
      </c>
      <c r="AM1164" s="374">
        <f>'4.  2011-2014 LRAM'!AU282*AM1162</f>
        <v>0</v>
      </c>
      <c r="AN1164" s="374">
        <f>'4.  2011-2014 LRAM'!AV282*AN1162</f>
        <v>0</v>
      </c>
      <c r="AO1164" s="374">
        <f>'4.  2011-2014 LRAM'!AW282*AO1162</f>
        <v>0</v>
      </c>
      <c r="AP1164" s="374">
        <f>'4.  2011-2014 LRAM'!AX282*AP1162</f>
        <v>0</v>
      </c>
      <c r="AQ1164" s="374">
        <f>'4.  2011-2014 LRAM'!AY282*AQ1162</f>
        <v>0</v>
      </c>
      <c r="AR1164" s="374">
        <f>'4.  2011-2014 LRAM'!AZ282*AR1162</f>
        <v>0</v>
      </c>
      <c r="AS1164" s="782">
        <f t="shared" si="3364"/>
        <v>267062.36517806957</v>
      </c>
    </row>
    <row r="1165" spans="1:45">
      <c r="B1165" s="321" t="s">
        <v>354</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LRAM'!AM418*AE1162</f>
        <v>0</v>
      </c>
      <c r="AF1165" s="374">
        <f>'4.  2011-2014 LRAM'!AN418*AF1162</f>
        <v>42319.5709068</v>
      </c>
      <c r="AG1165" s="374">
        <f>'4.  2011-2014 LRAM'!AO418*AG1162</f>
        <v>173397.143181397</v>
      </c>
      <c r="AH1165" s="374">
        <f>'4.  2011-2014 LRAM'!AP418*AH1162</f>
        <v>50271.268846009203</v>
      </c>
      <c r="AI1165" s="374">
        <f>'4.  2011-2014 LRAM'!AQ418*AI1162</f>
        <v>64034.237422677601</v>
      </c>
      <c r="AJ1165" s="374">
        <f>'4.  2011-2014 LRAM'!AR418*AJ1162</f>
        <v>214948.61335593028</v>
      </c>
      <c r="AK1165" s="374">
        <f>'4.  2011-2014 LRAM'!AS418*AK1162</f>
        <v>0</v>
      </c>
      <c r="AL1165" s="374">
        <f>'4.  2011-2014 LRAM'!AT418*AL1162</f>
        <v>0</v>
      </c>
      <c r="AM1165" s="374">
        <f>'4.  2011-2014 LRAM'!AU418*AM1162</f>
        <v>0</v>
      </c>
      <c r="AN1165" s="374">
        <f>'4.  2011-2014 LRAM'!AV418*AN1162</f>
        <v>0</v>
      </c>
      <c r="AO1165" s="374">
        <f>'4.  2011-2014 LRAM'!AW418*AO1162</f>
        <v>0</v>
      </c>
      <c r="AP1165" s="374">
        <f>'4.  2011-2014 LRAM'!AX418*AP1162</f>
        <v>0</v>
      </c>
      <c r="AQ1165" s="374">
        <f>'4.  2011-2014 LRAM'!AY418*AQ1162</f>
        <v>0</v>
      </c>
      <c r="AR1165" s="374">
        <f>'4.  2011-2014 LRAM'!AZ418*AR1162</f>
        <v>0</v>
      </c>
      <c r="AS1165" s="782">
        <f t="shared" si="3364"/>
        <v>544970.83371281414</v>
      </c>
    </row>
    <row r="1166" spans="1:45">
      <c r="B1166" s="321" t="s">
        <v>355</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'4.  2011-2014 LRAM'!AM555*AE1162</f>
        <v>0</v>
      </c>
      <c r="AF1166" s="374">
        <f>'4.  2011-2014 LRAM'!AN555*AF1162</f>
        <v>89202.433425600015</v>
      </c>
      <c r="AG1166" s="374">
        <f>'4.  2011-2014 LRAM'!AO555*AG1162</f>
        <v>214353.61876559886</v>
      </c>
      <c r="AH1166" s="374">
        <f>'4.  2011-2014 LRAM'!AP555*AH1162</f>
        <v>41333.417854080013</v>
      </c>
      <c r="AI1166" s="374">
        <f>'4.  2011-2014 LRAM'!AQ555*AI1162</f>
        <v>14718.662588689203</v>
      </c>
      <c r="AJ1166" s="374">
        <f>'4.  2011-2014 LRAM'!AR555*AJ1162</f>
        <v>0</v>
      </c>
      <c r="AK1166" s="374">
        <f>'4.  2011-2014 LRAM'!AS555*AK1162</f>
        <v>0</v>
      </c>
      <c r="AL1166" s="374">
        <f>'4.  2011-2014 LRAM'!AT555*AL1162</f>
        <v>0</v>
      </c>
      <c r="AM1166" s="374">
        <f>'4.  2011-2014 LRAM'!AU555*AM1162</f>
        <v>0</v>
      </c>
      <c r="AN1166" s="374">
        <f>'4.  2011-2014 LRAM'!AV555*AN1162</f>
        <v>0</v>
      </c>
      <c r="AO1166" s="374">
        <f>'4.  2011-2014 LRAM'!AW555*AO1162</f>
        <v>0</v>
      </c>
      <c r="AP1166" s="374">
        <f>'4.  2011-2014 LRAM'!AX555*AP1162</f>
        <v>0</v>
      </c>
      <c r="AQ1166" s="374">
        <f>'4.  2011-2014 LRAM'!AY555*AQ1162</f>
        <v>0</v>
      </c>
      <c r="AR1166" s="374">
        <f>'4.  2011-2014 LRAM'!AZ555*AR1162</f>
        <v>0</v>
      </c>
      <c r="AS1166" s="782">
        <f>SUM(AE1166:AR1166)</f>
        <v>359608.13263396808</v>
      </c>
    </row>
    <row r="1167" spans="1:45">
      <c r="B1167" s="321" t="s">
        <v>356</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 t="shared" ref="AE1167:AR1167" si="3365">AE212*AE1162</f>
        <v>0</v>
      </c>
      <c r="AF1167" s="374">
        <f t="shared" si="3365"/>
        <v>136677.47402359248</v>
      </c>
      <c r="AG1167" s="374">
        <f t="shared" si="3365"/>
        <v>338358.35878556554</v>
      </c>
      <c r="AH1167" s="374">
        <f t="shared" si="3365"/>
        <v>109623.78853399806</v>
      </c>
      <c r="AI1167" s="374">
        <f t="shared" si="3365"/>
        <v>37369.058543063569</v>
      </c>
      <c r="AJ1167" s="374">
        <f t="shared" si="3365"/>
        <v>0</v>
      </c>
      <c r="AK1167" s="374">
        <f t="shared" si="3365"/>
        <v>0</v>
      </c>
      <c r="AL1167" s="374">
        <f t="shared" si="3365"/>
        <v>0</v>
      </c>
      <c r="AM1167" s="374">
        <f t="shared" si="3365"/>
        <v>0</v>
      </c>
      <c r="AN1167" s="374">
        <f t="shared" si="3365"/>
        <v>0</v>
      </c>
      <c r="AO1167" s="374">
        <f t="shared" si="3365"/>
        <v>0</v>
      </c>
      <c r="AP1167" s="374">
        <f t="shared" si="3365"/>
        <v>0</v>
      </c>
      <c r="AQ1167" s="374">
        <f t="shared" si="3365"/>
        <v>0</v>
      </c>
      <c r="AR1167" s="374">
        <f t="shared" si="3365"/>
        <v>0</v>
      </c>
      <c r="AS1167" s="782">
        <f t="shared" si="3364"/>
        <v>622028.67988621967</v>
      </c>
    </row>
    <row r="1168" spans="1:45">
      <c r="B1168" s="321" t="s">
        <v>357</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 t="shared" ref="AE1168:AR1168" si="3366">AE402*AE1162</f>
        <v>0</v>
      </c>
      <c r="AF1168" s="374">
        <f t="shared" si="3366"/>
        <v>58859.136748964775</v>
      </c>
      <c r="AG1168" s="374">
        <f t="shared" si="3366"/>
        <v>177913.45059582251</v>
      </c>
      <c r="AH1168" s="374">
        <f t="shared" si="3366"/>
        <v>167269.50232964804</v>
      </c>
      <c r="AI1168" s="374">
        <f t="shared" si="3366"/>
        <v>74550.449684626161</v>
      </c>
      <c r="AJ1168" s="374">
        <f t="shared" si="3366"/>
        <v>412501.71802272025</v>
      </c>
      <c r="AK1168" s="374">
        <f t="shared" si="3366"/>
        <v>0</v>
      </c>
      <c r="AL1168" s="374">
        <f t="shared" si="3366"/>
        <v>0</v>
      </c>
      <c r="AM1168" s="374">
        <f t="shared" si="3366"/>
        <v>0</v>
      </c>
      <c r="AN1168" s="374">
        <f t="shared" si="3366"/>
        <v>0</v>
      </c>
      <c r="AO1168" s="374">
        <f t="shared" si="3366"/>
        <v>0</v>
      </c>
      <c r="AP1168" s="374">
        <f t="shared" si="3366"/>
        <v>0</v>
      </c>
      <c r="AQ1168" s="374">
        <f t="shared" si="3366"/>
        <v>0</v>
      </c>
      <c r="AR1168" s="374">
        <f t="shared" si="3366"/>
        <v>0</v>
      </c>
      <c r="AS1168" s="782">
        <f t="shared" si="3364"/>
        <v>891094.2573817817</v>
      </c>
    </row>
    <row r="1169" spans="2:45">
      <c r="B1169" s="321" t="s">
        <v>358</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 t="shared" ref="AE1169:AR1169" si="3367">AE592*AE1162</f>
        <v>0</v>
      </c>
      <c r="AF1169" s="374">
        <f t="shared" si="3367"/>
        <v>116985.01678225861</v>
      </c>
      <c r="AG1169" s="374">
        <f t="shared" si="3367"/>
        <v>323823.43899333297</v>
      </c>
      <c r="AH1169" s="374">
        <f t="shared" si="3367"/>
        <v>56213.016665098068</v>
      </c>
      <c r="AI1169" s="374">
        <f t="shared" si="3367"/>
        <v>15629.205617972146</v>
      </c>
      <c r="AJ1169" s="374">
        <f t="shared" si="3367"/>
        <v>0</v>
      </c>
      <c r="AK1169" s="374">
        <f t="shared" si="3367"/>
        <v>0</v>
      </c>
      <c r="AL1169" s="374">
        <f t="shared" si="3367"/>
        <v>0</v>
      </c>
      <c r="AM1169" s="374">
        <f t="shared" si="3367"/>
        <v>0</v>
      </c>
      <c r="AN1169" s="374">
        <f t="shared" si="3367"/>
        <v>0</v>
      </c>
      <c r="AO1169" s="374">
        <f t="shared" si="3367"/>
        <v>0</v>
      </c>
      <c r="AP1169" s="374">
        <f t="shared" si="3367"/>
        <v>0</v>
      </c>
      <c r="AQ1169" s="374">
        <f t="shared" si="3367"/>
        <v>0</v>
      </c>
      <c r="AR1169" s="374">
        <f t="shared" si="3367"/>
        <v>0</v>
      </c>
      <c r="AS1169" s="782">
        <f t="shared" si="3364"/>
        <v>512650.67805866175</v>
      </c>
    </row>
    <row r="1170" spans="2:45">
      <c r="B1170" s="321" t="s">
        <v>359</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AE786*AE1162</f>
        <v>0</v>
      </c>
      <c r="AF1170" s="374">
        <f t="shared" ref="AF1170:AR1170" si="3368">AF786*AF1162</f>
        <v>147099.16655087017</v>
      </c>
      <c r="AG1170" s="374">
        <f t="shared" si="3368"/>
        <v>296881.61853441899</v>
      </c>
      <c r="AH1170" s="374">
        <f t="shared" si="3368"/>
        <v>137764.24275489838</v>
      </c>
      <c r="AI1170" s="374">
        <f t="shared" si="3368"/>
        <v>29265.620502630019</v>
      </c>
      <c r="AJ1170" s="374">
        <f t="shared" si="3368"/>
        <v>0</v>
      </c>
      <c r="AK1170" s="374">
        <f t="shared" si="3368"/>
        <v>14263.879103444058</v>
      </c>
      <c r="AL1170" s="374">
        <f t="shared" si="3368"/>
        <v>0</v>
      </c>
      <c r="AM1170" s="374">
        <f t="shared" si="3368"/>
        <v>0</v>
      </c>
      <c r="AN1170" s="374">
        <f t="shared" si="3368"/>
        <v>0</v>
      </c>
      <c r="AO1170" s="374">
        <f t="shared" si="3368"/>
        <v>0</v>
      </c>
      <c r="AP1170" s="374">
        <f t="shared" si="3368"/>
        <v>0</v>
      </c>
      <c r="AQ1170" s="374">
        <f t="shared" si="3368"/>
        <v>0</v>
      </c>
      <c r="AR1170" s="374">
        <f t="shared" si="3368"/>
        <v>0</v>
      </c>
      <c r="AS1170" s="782">
        <f t="shared" si="3364"/>
        <v>625274.52744626161</v>
      </c>
    </row>
    <row r="1171" spans="2:45">
      <c r="B1171" s="321" t="s">
        <v>360</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AE981*AE1162</f>
        <v>0</v>
      </c>
      <c r="AF1171" s="374">
        <f t="shared" ref="AF1171:AR1171" si="3369">AF981*AF1162</f>
        <v>77025.251718350046</v>
      </c>
      <c r="AG1171" s="374">
        <f t="shared" si="3369"/>
        <v>207007.68413029719</v>
      </c>
      <c r="AH1171" s="374">
        <f t="shared" si="3369"/>
        <v>79009.107088930119</v>
      </c>
      <c r="AI1171" s="374">
        <f t="shared" si="3369"/>
        <v>16081.886129277513</v>
      </c>
      <c r="AJ1171" s="374">
        <f t="shared" si="3369"/>
        <v>0</v>
      </c>
      <c r="AK1171" s="374">
        <f t="shared" si="3369"/>
        <v>8608.0826950275023</v>
      </c>
      <c r="AL1171" s="374">
        <f t="shared" si="3369"/>
        <v>0</v>
      </c>
      <c r="AM1171" s="374">
        <f t="shared" si="3369"/>
        <v>0</v>
      </c>
      <c r="AN1171" s="374">
        <f t="shared" si="3369"/>
        <v>0</v>
      </c>
      <c r="AO1171" s="374">
        <f t="shared" si="3369"/>
        <v>0</v>
      </c>
      <c r="AP1171" s="374">
        <f t="shared" si="3369"/>
        <v>0</v>
      </c>
      <c r="AQ1171" s="374">
        <f t="shared" si="3369"/>
        <v>0</v>
      </c>
      <c r="AR1171" s="374">
        <f t="shared" si="3369"/>
        <v>0</v>
      </c>
      <c r="AS1171" s="782">
        <f t="shared" si="3364"/>
        <v>387732.0117618824</v>
      </c>
    </row>
    <row r="1172" spans="2:45">
      <c r="B1172" s="321" t="s">
        <v>361</v>
      </c>
      <c r="C1172" s="342"/>
      <c r="D1172" s="306"/>
      <c r="E1172" s="276"/>
      <c r="F1172" s="276"/>
      <c r="G1172" s="276"/>
      <c r="H1172" s="276"/>
      <c r="I1172" s="276"/>
      <c r="J1172" s="276"/>
      <c r="K1172" s="276"/>
      <c r="L1172" s="276"/>
      <c r="M1172" s="276"/>
      <c r="N1172" s="276"/>
      <c r="O1172" s="276"/>
      <c r="P1172" s="276"/>
      <c r="Q1172" s="276"/>
      <c r="R1172" s="288"/>
      <c r="S1172" s="276"/>
      <c r="T1172" s="276"/>
      <c r="U1172" s="276"/>
      <c r="V1172" s="306"/>
      <c r="W1172" s="306"/>
      <c r="X1172" s="306"/>
      <c r="Y1172" s="306"/>
      <c r="Z1172" s="276"/>
      <c r="AA1172" s="276"/>
      <c r="AB1172" s="276"/>
      <c r="AC1172" s="276"/>
      <c r="AD1172" s="276"/>
      <c r="AE1172" s="374">
        <f>AE1159*AE1162</f>
        <v>0</v>
      </c>
      <c r="AF1172" s="374">
        <f t="shared" ref="AF1172:AR1172" si="3370">AF1159*AF1162</f>
        <v>1243.6756632441575</v>
      </c>
      <c r="AG1172" s="374">
        <f t="shared" si="3370"/>
        <v>18754.278050386605</v>
      </c>
      <c r="AH1172" s="374">
        <f t="shared" si="3370"/>
        <v>7003.2426648868177</v>
      </c>
      <c r="AI1172" s="374">
        <f t="shared" si="3370"/>
        <v>0</v>
      </c>
      <c r="AJ1172" s="374">
        <f t="shared" si="3370"/>
        <v>0</v>
      </c>
      <c r="AK1172" s="374">
        <f t="shared" si="3370"/>
        <v>0</v>
      </c>
      <c r="AL1172" s="374">
        <f t="shared" si="3370"/>
        <v>0</v>
      </c>
      <c r="AM1172" s="374">
        <f t="shared" si="3370"/>
        <v>0</v>
      </c>
      <c r="AN1172" s="374">
        <f t="shared" si="3370"/>
        <v>0</v>
      </c>
      <c r="AO1172" s="374">
        <f t="shared" si="3370"/>
        <v>0</v>
      </c>
      <c r="AP1172" s="374">
        <f t="shared" si="3370"/>
        <v>0</v>
      </c>
      <c r="AQ1172" s="374">
        <f t="shared" si="3370"/>
        <v>0</v>
      </c>
      <c r="AR1172" s="374">
        <f t="shared" si="3370"/>
        <v>0</v>
      </c>
      <c r="AS1172" s="782">
        <f t="shared" si="3364"/>
        <v>27001.196378517579</v>
      </c>
    </row>
    <row r="1173" spans="2:45" ht="15.75">
      <c r="B1173" s="346" t="s">
        <v>351</v>
      </c>
      <c r="C1173" s="342"/>
      <c r="D1173" s="333"/>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3">
        <f>SUM(AE1163:AE1172)</f>
        <v>0</v>
      </c>
      <c r="AF1173" s="343">
        <f>SUM(AF1163:AF1172)</f>
        <v>799627.73147815629</v>
      </c>
      <c r="AG1173" s="343">
        <f t="shared" ref="AG1173:AK1173" si="3371">SUM(AG1163:AG1172)</f>
        <v>2077814.1168333557</v>
      </c>
      <c r="AH1173" s="343">
        <f t="shared" si="3371"/>
        <v>725947.46927679086</v>
      </c>
      <c r="AI1173" s="343">
        <f t="shared" si="3371"/>
        <v>257210.12421546082</v>
      </c>
      <c r="AJ1173" s="343">
        <f t="shared" si="3371"/>
        <v>627450.3313786505</v>
      </c>
      <c r="AK1173" s="343">
        <f t="shared" si="3371"/>
        <v>22871.961798471559</v>
      </c>
      <c r="AL1173" s="343">
        <f>SUM(AL1163:AL1172)</f>
        <v>0</v>
      </c>
      <c r="AM1173" s="343">
        <f t="shared" ref="AM1173:AR1173" si="3372">SUM(AM1163:AM1172)</f>
        <v>0</v>
      </c>
      <c r="AN1173" s="343">
        <f t="shared" si="3372"/>
        <v>0</v>
      </c>
      <c r="AO1173" s="343">
        <f t="shared" si="3372"/>
        <v>0</v>
      </c>
      <c r="AP1173" s="343">
        <f t="shared" si="3372"/>
        <v>0</v>
      </c>
      <c r="AQ1173" s="343">
        <f t="shared" si="3372"/>
        <v>0</v>
      </c>
      <c r="AR1173" s="343">
        <f t="shared" si="3372"/>
        <v>0</v>
      </c>
      <c r="AS1173" s="783">
        <f>SUM(AS1163:AS1172)</f>
        <v>4510921.7349808859</v>
      </c>
    </row>
    <row r="1174" spans="2:45" ht="15.75">
      <c r="B1174" s="346" t="s">
        <v>350</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33"/>
      <c r="W1174" s="333"/>
      <c r="X1174" s="333"/>
      <c r="Y1174" s="333"/>
      <c r="Z1174" s="331"/>
      <c r="AA1174" s="331"/>
      <c r="AB1174" s="331"/>
      <c r="AC1174" s="331"/>
      <c r="AD1174" s="331"/>
      <c r="AE1174" s="344">
        <f>AE1160*AE1162</f>
        <v>0</v>
      </c>
      <c r="AF1174" s="344">
        <f t="shared" ref="AF1174:AK1174" si="3373">AF1160*AF1162</f>
        <v>521654.66759999999</v>
      </c>
      <c r="AG1174" s="344">
        <f>AG1160*AG1162</f>
        <v>92545.844400000002</v>
      </c>
      <c r="AH1174" s="344">
        <f t="shared" si="3373"/>
        <v>39845.3825</v>
      </c>
      <c r="AI1174" s="344">
        <f t="shared" si="3373"/>
        <v>47254.646700000005</v>
      </c>
      <c r="AJ1174" s="344">
        <f t="shared" si="3373"/>
        <v>731438.5906</v>
      </c>
      <c r="AK1174" s="344">
        <f t="shared" si="3373"/>
        <v>0</v>
      </c>
      <c r="AL1174" s="344">
        <f t="shared" ref="AL1174:AR1174" si="3374">AL1160*AL1162</f>
        <v>0</v>
      </c>
      <c r="AM1174" s="344">
        <f t="shared" si="3374"/>
        <v>0</v>
      </c>
      <c r="AN1174" s="344">
        <f t="shared" si="3374"/>
        <v>0</v>
      </c>
      <c r="AO1174" s="344">
        <f t="shared" si="3374"/>
        <v>0</v>
      </c>
      <c r="AP1174" s="344">
        <f t="shared" si="3374"/>
        <v>0</v>
      </c>
      <c r="AQ1174" s="344">
        <f t="shared" si="3374"/>
        <v>0</v>
      </c>
      <c r="AR1174" s="344">
        <f t="shared" si="3374"/>
        <v>0</v>
      </c>
      <c r="AS1174" s="403">
        <f>SUM(AE1174:AR1174)</f>
        <v>1432739.1318000001</v>
      </c>
    </row>
    <row r="1175" spans="2:45" ht="15.75">
      <c r="B1175" s="346" t="s">
        <v>349</v>
      </c>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f>AS1173-AS1174</f>
        <v>3078182.6031808858</v>
      </c>
    </row>
    <row r="1176" spans="2:45" ht="15.75">
      <c r="B1176" s="346"/>
      <c r="C1176" s="342"/>
      <c r="D1176" s="347"/>
      <c r="E1176" s="331"/>
      <c r="F1176" s="331"/>
      <c r="G1176" s="331"/>
      <c r="H1176" s="331"/>
      <c r="I1176" s="331"/>
      <c r="J1176" s="331"/>
      <c r="K1176" s="331"/>
      <c r="L1176" s="331"/>
      <c r="M1176" s="331"/>
      <c r="N1176" s="331"/>
      <c r="O1176" s="331"/>
      <c r="P1176" s="331"/>
      <c r="Q1176" s="331"/>
      <c r="R1176" s="297"/>
      <c r="S1176" s="331"/>
      <c r="T1176" s="331"/>
      <c r="U1176" s="331"/>
      <c r="V1176" s="347"/>
      <c r="W1176" s="347"/>
      <c r="X1176" s="347"/>
      <c r="Y1176" s="347"/>
      <c r="Z1176" s="331"/>
      <c r="AA1176" s="331"/>
      <c r="AB1176" s="331"/>
      <c r="AC1176" s="331"/>
      <c r="AD1176" s="331"/>
      <c r="AE1176" s="348"/>
      <c r="AF1176" s="348"/>
      <c r="AG1176" s="348"/>
      <c r="AH1176" s="348"/>
      <c r="AI1176" s="348"/>
      <c r="AJ1176" s="348"/>
      <c r="AK1176" s="348"/>
      <c r="AL1176" s="348"/>
      <c r="AM1176" s="348"/>
      <c r="AN1176" s="348"/>
      <c r="AO1176" s="348"/>
      <c r="AP1176" s="348"/>
      <c r="AQ1176" s="348"/>
      <c r="AR1176" s="348"/>
      <c r="AS1176" s="403"/>
    </row>
    <row r="1177" spans="2:45">
      <c r="B1177" s="321" t="s">
        <v>871</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9">
        <f>SUMPRODUCT($E$997:$E$1157,AE997:AE1157)</f>
        <v>0</v>
      </c>
      <c r="AF1177" s="769">
        <f>SUMPRODUCT($E$997:$E$1157,AF997:AF1157)</f>
        <v>94217.853276072536</v>
      </c>
      <c r="AG1177" s="769">
        <f>IF(AG995="kw",SUMPRODUCT($Q$997:$Q$1157,$S$997:$S$1157,AG997:AG1157),SUMPRODUCT($E$997:$E$1157,AG997:AG1157))</f>
        <v>3907.8739868697476</v>
      </c>
      <c r="AH1177" s="769">
        <f t="shared" ref="AH1177:AR1177" si="3375">IF(AH995="kw",SUMPRODUCT($Q$997:$Q$1157,$S$997:$S$1157,AH997:AH1157),SUMPRODUCT($E$997:$E$1157,AH997:AH1157))</f>
        <v>2835.8949847689078</v>
      </c>
      <c r="AI1177" s="769">
        <f t="shared" si="3375"/>
        <v>0</v>
      </c>
      <c r="AJ1177" s="769">
        <f t="shared" si="3375"/>
        <v>0</v>
      </c>
      <c r="AK1177" s="769">
        <f t="shared" si="3375"/>
        <v>0</v>
      </c>
      <c r="AL1177" s="769">
        <f t="shared" si="3375"/>
        <v>0</v>
      </c>
      <c r="AM1177" s="769">
        <f t="shared" si="3375"/>
        <v>0</v>
      </c>
      <c r="AN1177" s="769">
        <f t="shared" si="3375"/>
        <v>0</v>
      </c>
      <c r="AO1177" s="769">
        <f t="shared" si="3375"/>
        <v>0</v>
      </c>
      <c r="AP1177" s="769">
        <f t="shared" si="3375"/>
        <v>0</v>
      </c>
      <c r="AQ1177" s="769">
        <f t="shared" si="3375"/>
        <v>0</v>
      </c>
      <c r="AR1177" s="769">
        <f t="shared" si="3375"/>
        <v>0</v>
      </c>
      <c r="AS1177" s="334"/>
    </row>
    <row r="1178" spans="2:45">
      <c r="B1178" s="321" t="s">
        <v>872</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9">
        <f>SUMPRODUCT($F$997:$F$1157,AE997:AE1157)</f>
        <v>0</v>
      </c>
      <c r="AF1178" s="769">
        <f>SUMPRODUCT($F$997:$F$1157,AF997:AF1157)</f>
        <v>94217.853276072536</v>
      </c>
      <c r="AG1178" s="769">
        <f>IF(AG995="kw",SUMPRODUCT($Q$997:$Q$1157,$T$997:$T$1157,AG997:AG1157),SUMPRODUCT($F$997:$F$1157,AG997:AG1157))</f>
        <v>3907.8739868697476</v>
      </c>
      <c r="AH1178" s="769">
        <f t="shared" ref="AH1178:AR1178" si="3376">IF(AH995="kw",SUMPRODUCT($Q$997:$Q$1157,$T$997:$T$1157,AH997:AH1157),SUMPRODUCT($F$997:$F$1157,AH997:AH1157))</f>
        <v>2835.8949847689078</v>
      </c>
      <c r="AI1178" s="769">
        <f t="shared" si="3376"/>
        <v>0</v>
      </c>
      <c r="AJ1178" s="769">
        <f t="shared" si="3376"/>
        <v>0</v>
      </c>
      <c r="AK1178" s="769">
        <f t="shared" si="3376"/>
        <v>0</v>
      </c>
      <c r="AL1178" s="769">
        <f t="shared" si="3376"/>
        <v>0</v>
      </c>
      <c r="AM1178" s="769">
        <f t="shared" si="3376"/>
        <v>0</v>
      </c>
      <c r="AN1178" s="769">
        <f t="shared" si="3376"/>
        <v>0</v>
      </c>
      <c r="AO1178" s="769">
        <f t="shared" si="3376"/>
        <v>0</v>
      </c>
      <c r="AP1178" s="769">
        <f t="shared" si="3376"/>
        <v>0</v>
      </c>
      <c r="AQ1178" s="769">
        <f t="shared" si="3376"/>
        <v>0</v>
      </c>
      <c r="AR1178" s="769">
        <f t="shared" si="3376"/>
        <v>0</v>
      </c>
      <c r="AS1178" s="334"/>
    </row>
    <row r="1179" spans="2:45">
      <c r="B1179" s="321" t="s">
        <v>873</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769">
        <f>SUMPRODUCT($G$997:$G$1157,AE997:AE1157)</f>
        <v>0</v>
      </c>
      <c r="AF1179" s="769">
        <f>SUMPRODUCT($G$997:$G$1157,AF997:AF1157)</f>
        <v>94217.853276072536</v>
      </c>
      <c r="AG1179" s="769">
        <f>IF(AG995="kw",SUMPRODUCT($Q$997:$Q$1157,$U$997:$U$1157,AG997:AG1157),SUMPRODUCT($G$997:$G$1157,AG997:AG1157))</f>
        <v>3907.8739868697476</v>
      </c>
      <c r="AH1179" s="769">
        <f t="shared" ref="AH1179:AR1179" si="3377">IF(AH995="kw",SUMPRODUCT($Q$997:$Q$1157,$U$997:$U$1157,AH997:AH1157),SUMPRODUCT($G$997:$G$1157,AH997:AH1157))</f>
        <v>2835.8949847689078</v>
      </c>
      <c r="AI1179" s="769">
        <f t="shared" si="3377"/>
        <v>0</v>
      </c>
      <c r="AJ1179" s="769">
        <f t="shared" si="3377"/>
        <v>0</v>
      </c>
      <c r="AK1179" s="769">
        <f t="shared" si="3377"/>
        <v>0</v>
      </c>
      <c r="AL1179" s="769">
        <f t="shared" si="3377"/>
        <v>0</v>
      </c>
      <c r="AM1179" s="769">
        <f t="shared" si="3377"/>
        <v>0</v>
      </c>
      <c r="AN1179" s="769">
        <f t="shared" si="3377"/>
        <v>0</v>
      </c>
      <c r="AO1179" s="769">
        <f t="shared" si="3377"/>
        <v>0</v>
      </c>
      <c r="AP1179" s="769">
        <f t="shared" si="3377"/>
        <v>0</v>
      </c>
      <c r="AQ1179" s="769">
        <f t="shared" si="3377"/>
        <v>0</v>
      </c>
      <c r="AR1179" s="769">
        <f t="shared" si="3377"/>
        <v>0</v>
      </c>
      <c r="AS1179" s="334"/>
    </row>
    <row r="1180" spans="2:45">
      <c r="B1180" s="321" t="s">
        <v>874</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769">
        <f>SUMPRODUCT($H$997:$H$1157,AE997:AE1157)</f>
        <v>0</v>
      </c>
      <c r="AF1180" s="769">
        <f>SUMPRODUCT($H$997:$H$1157,AF997:AF1157)</f>
        <v>94217.853276072536</v>
      </c>
      <c r="AG1180" s="769">
        <f>IF(AG995="kw",SUMPRODUCT($Q$997:$Q$1157,$V$997:$V$1157,AG997:AG1157),SUMPRODUCT($H$997:$H$1157,AG997:AG1157))</f>
        <v>3907.8739868697476</v>
      </c>
      <c r="AH1180" s="769">
        <f t="shared" ref="AH1180:AR1180" si="3378">IF(AH995="kw",SUMPRODUCT($Q$997:$Q$1157,$V$997:$V$1157,AH997:AH1157),SUMPRODUCT($H$997:$H$1157,AH997:AH1157))</f>
        <v>2835.8949847689078</v>
      </c>
      <c r="AI1180" s="769">
        <f t="shared" si="3378"/>
        <v>0</v>
      </c>
      <c r="AJ1180" s="769">
        <f t="shared" si="3378"/>
        <v>0</v>
      </c>
      <c r="AK1180" s="769">
        <f t="shared" si="3378"/>
        <v>0</v>
      </c>
      <c r="AL1180" s="769">
        <f t="shared" si="3378"/>
        <v>0</v>
      </c>
      <c r="AM1180" s="769">
        <f t="shared" si="3378"/>
        <v>0</v>
      </c>
      <c r="AN1180" s="769">
        <f t="shared" si="3378"/>
        <v>0</v>
      </c>
      <c r="AO1180" s="769">
        <f t="shared" si="3378"/>
        <v>0</v>
      </c>
      <c r="AP1180" s="769">
        <f t="shared" si="3378"/>
        <v>0</v>
      </c>
      <c r="AQ1180" s="769">
        <f t="shared" si="3378"/>
        <v>0</v>
      </c>
      <c r="AR1180" s="769">
        <f t="shared" si="3378"/>
        <v>0</v>
      </c>
      <c r="AS1180" s="334"/>
    </row>
    <row r="1181" spans="2:45">
      <c r="B1181" s="321" t="s">
        <v>875</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769">
        <f>SUMPRODUCT($I$997:$I$1157,AE997:AE1157)</f>
        <v>0</v>
      </c>
      <c r="AF1181" s="769">
        <f>SUMPRODUCT($I$997:$I$1157,AF997:AF1157)</f>
        <v>94217.853276072536</v>
      </c>
      <c r="AG1181" s="769">
        <f>IF(AG995="kw",SUMPRODUCT($Q$997:$Q$1157,$W$997:$W$1157,AG997:AG1157),SUMPRODUCT($I$997:$I$1157,AG997:AG1157))</f>
        <v>3907.8739868697476</v>
      </c>
      <c r="AH1181" s="769">
        <f t="shared" ref="AH1181:AR1181" si="3379">IF(AH995="kw",SUMPRODUCT($Q$997:$Q$1157,$W$997:$W$1157,AH997:AH1157),SUMPRODUCT($I$997:$I$1157,AH997:AH1157))</f>
        <v>2835.8949847689078</v>
      </c>
      <c r="AI1181" s="769">
        <f t="shared" si="3379"/>
        <v>0</v>
      </c>
      <c r="AJ1181" s="769">
        <f t="shared" si="3379"/>
        <v>0</v>
      </c>
      <c r="AK1181" s="769">
        <f t="shared" si="3379"/>
        <v>0</v>
      </c>
      <c r="AL1181" s="769">
        <f t="shared" si="3379"/>
        <v>0</v>
      </c>
      <c r="AM1181" s="769">
        <f t="shared" si="3379"/>
        <v>0</v>
      </c>
      <c r="AN1181" s="769">
        <f t="shared" si="3379"/>
        <v>0</v>
      </c>
      <c r="AO1181" s="769">
        <f t="shared" si="3379"/>
        <v>0</v>
      </c>
      <c r="AP1181" s="769">
        <f t="shared" si="3379"/>
        <v>0</v>
      </c>
      <c r="AQ1181" s="769">
        <f t="shared" si="3379"/>
        <v>0</v>
      </c>
      <c r="AR1181" s="769">
        <f t="shared" si="3379"/>
        <v>0</v>
      </c>
      <c r="AS1181" s="334"/>
    </row>
    <row r="1182" spans="2:45">
      <c r="B1182" s="321" t="s">
        <v>876</v>
      </c>
      <c r="C1182" s="347"/>
      <c r="D1182" s="347"/>
      <c r="E1182" s="331"/>
      <c r="F1182" s="331"/>
      <c r="G1182" s="331"/>
      <c r="H1182" s="331"/>
      <c r="I1182" s="331"/>
      <c r="J1182" s="331"/>
      <c r="K1182" s="331"/>
      <c r="L1182" s="331"/>
      <c r="M1182" s="331"/>
      <c r="N1182" s="331"/>
      <c r="O1182" s="331"/>
      <c r="P1182" s="331"/>
      <c r="Q1182" s="331"/>
      <c r="R1182" s="297"/>
      <c r="S1182" s="331"/>
      <c r="T1182" s="331"/>
      <c r="U1182" s="331"/>
      <c r="V1182" s="347"/>
      <c r="W1182" s="342"/>
      <c r="X1182" s="347"/>
      <c r="Y1182" s="347"/>
      <c r="Z1182" s="331"/>
      <c r="AA1182" s="331"/>
      <c r="AB1182" s="331"/>
      <c r="AC1182" s="331"/>
      <c r="AD1182" s="331"/>
      <c r="AE1182" s="769">
        <f>SUMPRODUCT($J$997:$J$1157,AE997:AE1157)</f>
        <v>0</v>
      </c>
      <c r="AF1182" s="769">
        <f>SUMPRODUCT($J$997:$J$1157,AF997:AF1157)</f>
        <v>94217.853276072536</v>
      </c>
      <c r="AG1182" s="769">
        <f>IF(AG995="kw",SUMPRODUCT($Q$997:$Q$1157,$X$997:$X$1157,AG997:AG1157),SUMPRODUCT($J$997:$J$1157,AG997:AG1157))</f>
        <v>3907.8739868697476</v>
      </c>
      <c r="AH1182" s="769">
        <f t="shared" ref="AH1182:AR1182" si="3380">IF(AH995="kw",SUMPRODUCT($Q$997:$Q$1157,$X$997:$X$1157,AH997:AH1157),SUMPRODUCT($J$997:$J$1157,AH997:AH1157))</f>
        <v>2835.8949847689078</v>
      </c>
      <c r="AI1182" s="769">
        <f t="shared" si="3380"/>
        <v>0</v>
      </c>
      <c r="AJ1182" s="769">
        <f t="shared" si="3380"/>
        <v>0</v>
      </c>
      <c r="AK1182" s="769">
        <f t="shared" si="3380"/>
        <v>0</v>
      </c>
      <c r="AL1182" s="769">
        <f t="shared" si="3380"/>
        <v>0</v>
      </c>
      <c r="AM1182" s="769">
        <f t="shared" si="3380"/>
        <v>0</v>
      </c>
      <c r="AN1182" s="769">
        <f t="shared" si="3380"/>
        <v>0</v>
      </c>
      <c r="AO1182" s="769">
        <f t="shared" si="3380"/>
        <v>0</v>
      </c>
      <c r="AP1182" s="769">
        <f t="shared" si="3380"/>
        <v>0</v>
      </c>
      <c r="AQ1182" s="769">
        <f t="shared" si="3380"/>
        <v>0</v>
      </c>
      <c r="AR1182" s="769">
        <f t="shared" si="3380"/>
        <v>0</v>
      </c>
      <c r="AS1182" s="334"/>
    </row>
    <row r="1183" spans="2:45">
      <c r="B1183" s="436" t="s">
        <v>877</v>
      </c>
      <c r="C1183" s="361"/>
      <c r="D1183" s="380"/>
      <c r="E1183" s="380"/>
      <c r="F1183" s="380"/>
      <c r="G1183" s="380"/>
      <c r="H1183" s="380"/>
      <c r="I1183" s="380"/>
      <c r="J1183" s="380"/>
      <c r="K1183" s="380"/>
      <c r="L1183" s="380"/>
      <c r="M1183" s="380"/>
      <c r="N1183" s="380"/>
      <c r="O1183" s="380"/>
      <c r="P1183" s="380"/>
      <c r="Q1183" s="380"/>
      <c r="R1183" s="379"/>
      <c r="S1183" s="380"/>
      <c r="T1183" s="380"/>
      <c r="U1183" s="380"/>
      <c r="V1183" s="361"/>
      <c r="W1183" s="381"/>
      <c r="X1183" s="381"/>
      <c r="Y1183" s="380"/>
      <c r="Z1183" s="380"/>
      <c r="AA1183" s="381"/>
      <c r="AB1183" s="381"/>
      <c r="AC1183" s="381"/>
      <c r="AD1183" s="381"/>
      <c r="AE1183" s="770">
        <f>SUMPRODUCT($K$997:$K$1157,AE997:AE1157)</f>
        <v>0</v>
      </c>
      <c r="AF1183" s="770">
        <f>SUMPRODUCT($K$997:$K$1157,AF997:AF1157)</f>
        <v>94217.853276072536</v>
      </c>
      <c r="AG1183" s="770">
        <f>IF(AG995="kw",SUMPRODUCT($Q$997:$Q$1157,$Y$997:$Y$1157,AG997:AG1157),SUMPRODUCT($K$997:$K$1157,AG997:AG1157))</f>
        <v>3907.8739868697476</v>
      </c>
      <c r="AH1183" s="770">
        <f t="shared" ref="AH1183:AR1183" si="3381">IF(AH995="kw",SUMPRODUCT($Q$997:$Q$1157,$Y$997:$Y$1157,AH997:AH1157),SUMPRODUCT($K$997:$K$1157,AH997:AH1157))</f>
        <v>2835.8949847689078</v>
      </c>
      <c r="AI1183" s="770">
        <f t="shared" si="3381"/>
        <v>0</v>
      </c>
      <c r="AJ1183" s="770">
        <f t="shared" si="3381"/>
        <v>0</v>
      </c>
      <c r="AK1183" s="770">
        <f t="shared" si="3381"/>
        <v>0</v>
      </c>
      <c r="AL1183" s="770">
        <f t="shared" si="3381"/>
        <v>0</v>
      </c>
      <c r="AM1183" s="770">
        <f t="shared" si="3381"/>
        <v>0</v>
      </c>
      <c r="AN1183" s="770">
        <f t="shared" si="3381"/>
        <v>0</v>
      </c>
      <c r="AO1183" s="770">
        <f t="shared" si="3381"/>
        <v>0</v>
      </c>
      <c r="AP1183" s="770">
        <f t="shared" si="3381"/>
        <v>0</v>
      </c>
      <c r="AQ1183" s="770">
        <f t="shared" si="3381"/>
        <v>0</v>
      </c>
      <c r="AR1183" s="770">
        <f t="shared" si="3381"/>
        <v>0</v>
      </c>
      <c r="AS1183" s="382"/>
    </row>
    <row r="1184" spans="2:45" ht="19.5" customHeight="1">
      <c r="B1184" s="364" t="s">
        <v>588</v>
      </c>
      <c r="C1184" s="383"/>
      <c r="D1184" s="384"/>
      <c r="E1184" s="384"/>
      <c r="F1184" s="384"/>
      <c r="G1184" s="384"/>
      <c r="H1184" s="384"/>
      <c r="I1184" s="384"/>
      <c r="J1184" s="384"/>
      <c r="K1184" s="384"/>
      <c r="L1184" s="384"/>
      <c r="M1184" s="384"/>
      <c r="N1184" s="384"/>
      <c r="O1184" s="384"/>
      <c r="P1184" s="384"/>
      <c r="Q1184" s="384"/>
      <c r="R1184" s="384"/>
      <c r="S1184" s="384"/>
      <c r="T1184" s="384"/>
      <c r="U1184" s="384"/>
      <c r="V1184" s="367"/>
      <c r="W1184" s="368"/>
      <c r="X1184" s="384"/>
      <c r="Y1184" s="384"/>
      <c r="Z1184" s="384"/>
      <c r="AA1184" s="384"/>
      <c r="AB1184" s="384"/>
      <c r="AC1184" s="384"/>
      <c r="AD1184" s="384"/>
      <c r="AE1184" s="405"/>
      <c r="AF1184" s="405"/>
      <c r="AG1184" s="405"/>
      <c r="AH1184" s="405"/>
      <c r="AI1184" s="405"/>
      <c r="AJ1184" s="405"/>
      <c r="AK1184" s="405"/>
      <c r="AL1184" s="405"/>
      <c r="AM1184" s="405"/>
      <c r="AN1184" s="405"/>
      <c r="AO1184" s="405"/>
      <c r="AP1184" s="405"/>
      <c r="AQ1184" s="405"/>
      <c r="AR1184" s="405"/>
      <c r="AS1184" s="385"/>
    </row>
    <row r="1186" spans="1:45">
      <c r="B1186" s="579" t="s">
        <v>523</v>
      </c>
    </row>
    <row r="1187" spans="1:45" ht="15.75">
      <c r="B1187" s="277" t="s">
        <v>807</v>
      </c>
      <c r="C1187" s="278"/>
      <c r="D1187" s="579" t="s">
        <v>523</v>
      </c>
      <c r="E1187" s="250"/>
      <c r="F1187" s="579"/>
      <c r="G1187" s="250"/>
      <c r="H1187" s="250"/>
      <c r="I1187" s="250"/>
      <c r="J1187" s="250"/>
      <c r="K1187" s="250"/>
      <c r="L1187" s="250"/>
      <c r="M1187" s="250"/>
      <c r="N1187" s="250"/>
      <c r="O1187" s="250"/>
      <c r="P1187" s="250"/>
      <c r="Q1187" s="250"/>
      <c r="R1187" s="278"/>
      <c r="S1187" s="250"/>
      <c r="T1187" s="250"/>
      <c r="U1187" s="250"/>
      <c r="V1187" s="250"/>
      <c r="W1187" s="250"/>
      <c r="X1187" s="250"/>
      <c r="Y1187" s="250"/>
      <c r="Z1187" s="250"/>
      <c r="AA1187" s="250"/>
      <c r="AB1187" s="250"/>
      <c r="AC1187" s="250"/>
      <c r="AD1187" s="250"/>
      <c r="AE1187" s="267"/>
      <c r="AF1187" s="264"/>
      <c r="AG1187" s="264"/>
      <c r="AH1187" s="264"/>
      <c r="AI1187" s="264"/>
      <c r="AJ1187" s="264"/>
      <c r="AK1187" s="264"/>
      <c r="AL1187" s="264"/>
      <c r="AM1187" s="264"/>
      <c r="AN1187" s="264"/>
      <c r="AO1187" s="264"/>
      <c r="AP1187" s="264"/>
      <c r="AQ1187" s="264"/>
      <c r="AR1187" s="264"/>
    </row>
    <row r="1188" spans="1:45" ht="39.75" customHeight="1">
      <c r="B1188" s="935" t="s">
        <v>211</v>
      </c>
      <c r="C1188" s="937" t="s">
        <v>33</v>
      </c>
      <c r="D1188" s="281" t="s">
        <v>421</v>
      </c>
      <c r="E1188" s="946" t="s">
        <v>209</v>
      </c>
      <c r="F1188" s="947"/>
      <c r="G1188" s="947"/>
      <c r="H1188" s="947"/>
      <c r="I1188" s="947"/>
      <c r="J1188" s="947"/>
      <c r="K1188" s="947"/>
      <c r="L1188" s="947"/>
      <c r="M1188" s="947"/>
      <c r="N1188" s="947"/>
      <c r="O1188" s="947"/>
      <c r="P1188" s="948"/>
      <c r="Q1188" s="944" t="s">
        <v>213</v>
      </c>
      <c r="R1188" s="281" t="s">
        <v>422</v>
      </c>
      <c r="S1188" s="941" t="s">
        <v>212</v>
      </c>
      <c r="T1188" s="942"/>
      <c r="U1188" s="942"/>
      <c r="V1188" s="942"/>
      <c r="W1188" s="942"/>
      <c r="X1188" s="942"/>
      <c r="Y1188" s="942"/>
      <c r="Z1188" s="942"/>
      <c r="AA1188" s="942"/>
      <c r="AB1188" s="942"/>
      <c r="AC1188" s="942"/>
      <c r="AD1188" s="949"/>
      <c r="AE1188" s="941" t="s">
        <v>242</v>
      </c>
      <c r="AF1188" s="942"/>
      <c r="AG1188" s="942"/>
      <c r="AH1188" s="942"/>
      <c r="AI1188" s="942"/>
      <c r="AJ1188" s="942"/>
      <c r="AK1188" s="942"/>
      <c r="AL1188" s="942"/>
      <c r="AM1188" s="942"/>
      <c r="AN1188" s="942"/>
      <c r="AO1188" s="942"/>
      <c r="AP1188" s="942"/>
      <c r="AQ1188" s="942"/>
      <c r="AR1188" s="942"/>
      <c r="AS1188" s="943"/>
    </row>
    <row r="1189" spans="1:45" ht="65.25" customHeight="1">
      <c r="B1189" s="936"/>
      <c r="C1189" s="938"/>
      <c r="D1189" s="282">
        <v>2021</v>
      </c>
      <c r="E1189" s="282">
        <v>2022</v>
      </c>
      <c r="F1189" s="282">
        <v>2023</v>
      </c>
      <c r="G1189" s="282">
        <v>2024</v>
      </c>
      <c r="H1189" s="282">
        <v>2025</v>
      </c>
      <c r="I1189" s="282">
        <v>2026</v>
      </c>
      <c r="J1189" s="282">
        <v>2027</v>
      </c>
      <c r="K1189" s="282">
        <v>2028</v>
      </c>
      <c r="L1189" s="282">
        <v>2029</v>
      </c>
      <c r="M1189" s="282">
        <v>2030</v>
      </c>
      <c r="N1189" s="282">
        <v>2031</v>
      </c>
      <c r="O1189" s="282">
        <v>2032</v>
      </c>
      <c r="P1189" s="282">
        <v>2033</v>
      </c>
      <c r="Q1189" s="945"/>
      <c r="R1189" s="282">
        <v>2021</v>
      </c>
      <c r="S1189" s="282">
        <v>2022</v>
      </c>
      <c r="T1189" s="282">
        <v>2023</v>
      </c>
      <c r="U1189" s="282">
        <v>2024</v>
      </c>
      <c r="V1189" s="282">
        <v>2025</v>
      </c>
      <c r="W1189" s="282">
        <v>2026</v>
      </c>
      <c r="X1189" s="282">
        <v>2027</v>
      </c>
      <c r="Y1189" s="282">
        <v>2028</v>
      </c>
      <c r="Z1189" s="282">
        <v>2029</v>
      </c>
      <c r="AA1189" s="282">
        <v>2030</v>
      </c>
      <c r="AB1189" s="282">
        <v>2031</v>
      </c>
      <c r="AC1189" s="282">
        <v>2032</v>
      </c>
      <c r="AD1189" s="282">
        <v>2033</v>
      </c>
      <c r="AE1189" s="282" t="str">
        <f>'1.  LRAMVA Summary'!$D$53</f>
        <v>Residential</v>
      </c>
      <c r="AF1189" s="282" t="str">
        <f>'1.  LRAMVA Summary'!$E$53</f>
        <v>GS&lt;50 kW</v>
      </c>
      <c r="AG1189" s="282" t="str">
        <f>'1.  LRAMVA Summary'!$F$53</f>
        <v>GS 50-499 kW</v>
      </c>
      <c r="AH1189" s="282" t="str">
        <f>'1.  LRAMVA Summary'!$G$53</f>
        <v>GS 500-4999 kW</v>
      </c>
      <c r="AI1189" s="282" t="str">
        <f>'1.  LRAMVA Summary'!$H$53</f>
        <v>Large Use</v>
      </c>
      <c r="AJ1189" s="282" t="str">
        <f>'1.  LRAMVA Summary'!$I$53</f>
        <v>Street Lighting</v>
      </c>
      <c r="AK1189" s="282" t="str">
        <f>'1.  LRAMVA Summary'!$J$53</f>
        <v>Unmetered Scattered Load</v>
      </c>
      <c r="AL1189" s="282" t="str">
        <f>'1.  LRAMVA Summary'!$K$53</f>
        <v/>
      </c>
      <c r="AM1189" s="282" t="str">
        <f>'1.  LRAMVA Summary'!$L$53</f>
        <v/>
      </c>
      <c r="AN1189" s="282" t="str">
        <f>'1.  LRAMVA Summary'!$M$53</f>
        <v/>
      </c>
      <c r="AO1189" s="282" t="str">
        <f>'1.  LRAMVA Summary'!$N$53</f>
        <v/>
      </c>
      <c r="AP1189" s="282" t="str">
        <f>'1.  LRAMVA Summary'!$O$53</f>
        <v/>
      </c>
      <c r="AQ1189" s="282" t="str">
        <f>'1.  LRAMVA Summary'!$P$53</f>
        <v/>
      </c>
      <c r="AR1189" s="282" t="str">
        <f>'1.  LRAMVA Summary'!$Q$53</f>
        <v/>
      </c>
      <c r="AS1189" s="284" t="str">
        <f>'1.  LRAMVA Summary'!$R$53</f>
        <v>Total</v>
      </c>
    </row>
    <row r="1190" spans="1:45" ht="15" customHeight="1">
      <c r="A1190" s="521"/>
      <c r="B1190" s="507" t="s">
        <v>501</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t="str">
        <f>'1.  LRAMVA Summary'!$D$54</f>
        <v>kWh</v>
      </c>
      <c r="AF1190" s="288" t="str">
        <f>'1.  LRAMVA Summary'!$E$54</f>
        <v>kWh</v>
      </c>
      <c r="AG1190" s="288" t="str">
        <f>'1.  LRAMVA Summary'!$F$54</f>
        <v>kW</v>
      </c>
      <c r="AH1190" s="288" t="str">
        <f>'1.  LRAMVA Summary'!$G$54</f>
        <v>kW</v>
      </c>
      <c r="AI1190" s="288" t="str">
        <f>'1.  LRAMVA Summary'!$H$54</f>
        <v>kW</v>
      </c>
      <c r="AJ1190" s="288" t="str">
        <f>'1.  LRAMVA Summary'!$I$54</f>
        <v>kW</v>
      </c>
      <c r="AK1190" s="288" t="str">
        <f>'1.  LRAMVA Summary'!$J$54</f>
        <v>kWh</v>
      </c>
      <c r="AL1190" s="288">
        <f>'1.  LRAMVA Summary'!$K$54</f>
        <v>0</v>
      </c>
      <c r="AM1190" s="288">
        <f>'1.  LRAMVA Summary'!$L$54</f>
        <v>0</v>
      </c>
      <c r="AN1190" s="288">
        <f>'1.  LRAMVA Summary'!$M$54</f>
        <v>0</v>
      </c>
      <c r="AO1190" s="288">
        <f>'1.  LRAMVA Summary'!$N$54</f>
        <v>0</v>
      </c>
      <c r="AP1190" s="288">
        <f>'1.  LRAMVA Summary'!$O$54</f>
        <v>0</v>
      </c>
      <c r="AQ1190" s="288">
        <f>'1.  LRAMVA Summary'!$P$54</f>
        <v>0</v>
      </c>
      <c r="AR1190" s="288">
        <f>'1.  LRAMVA Summary'!$Q$54</f>
        <v>0</v>
      </c>
      <c r="AS1190" s="289"/>
    </row>
    <row r="1191" spans="1:45" ht="15" customHeight="1" outlineLevel="1">
      <c r="A1191" s="521"/>
      <c r="B1191" s="493" t="s">
        <v>494</v>
      </c>
      <c r="C1191" s="286"/>
      <c r="D1191" s="286"/>
      <c r="E1191" s="286"/>
      <c r="F1191" s="286"/>
      <c r="G1191" s="286"/>
      <c r="H1191" s="286"/>
      <c r="I1191" s="286"/>
      <c r="J1191" s="286"/>
      <c r="K1191" s="286"/>
      <c r="L1191" s="286"/>
      <c r="M1191" s="286"/>
      <c r="N1191" s="286"/>
      <c r="O1191" s="286"/>
      <c r="P1191" s="286"/>
      <c r="Q1191" s="287"/>
      <c r="R1191" s="286"/>
      <c r="S1191" s="286"/>
      <c r="T1191" s="286"/>
      <c r="U1191" s="286"/>
      <c r="V1191" s="286"/>
      <c r="W1191" s="286"/>
      <c r="X1191" s="286"/>
      <c r="Y1191" s="286"/>
      <c r="Z1191" s="286"/>
      <c r="AA1191" s="286"/>
      <c r="AB1191" s="286"/>
      <c r="AC1191" s="286"/>
      <c r="AD1191" s="286"/>
      <c r="AE1191" s="288"/>
      <c r="AF1191" s="288"/>
      <c r="AG1191" s="288"/>
      <c r="AH1191" s="288"/>
      <c r="AI1191" s="288"/>
      <c r="AJ1191" s="288"/>
      <c r="AK1191" s="288"/>
      <c r="AL1191" s="288"/>
      <c r="AM1191" s="288"/>
      <c r="AN1191" s="288"/>
      <c r="AO1191" s="288"/>
      <c r="AP1191" s="288"/>
      <c r="AQ1191" s="288"/>
      <c r="AR1191" s="288"/>
      <c r="AS1191" s="289"/>
    </row>
    <row r="1192" spans="1:45" ht="15" customHeight="1" outlineLevel="1">
      <c r="A1192" s="521">
        <v>1</v>
      </c>
      <c r="B1192" s="424" t="s">
        <v>95</v>
      </c>
      <c r="C1192" s="288" t="s">
        <v>25</v>
      </c>
      <c r="D1192" s="292"/>
      <c r="E1192" s="292"/>
      <c r="F1192" s="292"/>
      <c r="G1192" s="292"/>
      <c r="H1192" s="292"/>
      <c r="I1192" s="292"/>
      <c r="J1192" s="292"/>
      <c r="K1192" s="292"/>
      <c r="L1192" s="292"/>
      <c r="M1192" s="292"/>
      <c r="N1192" s="292"/>
      <c r="O1192" s="292"/>
      <c r="P1192" s="292"/>
      <c r="Q1192" s="288"/>
      <c r="R1192" s="292"/>
      <c r="S1192" s="292"/>
      <c r="T1192" s="292"/>
      <c r="U1192" s="292"/>
      <c r="V1192" s="292"/>
      <c r="W1192" s="292"/>
      <c r="X1192" s="292"/>
      <c r="Y1192" s="292"/>
      <c r="Z1192" s="292"/>
      <c r="AA1192" s="292"/>
      <c r="AB1192" s="292"/>
      <c r="AC1192" s="292"/>
      <c r="AD1192" s="292"/>
      <c r="AE1192" s="411"/>
      <c r="AF1192" s="411"/>
      <c r="AG1192" s="411"/>
      <c r="AH1192" s="411"/>
      <c r="AI1192" s="411"/>
      <c r="AJ1192" s="411"/>
      <c r="AK1192" s="411"/>
      <c r="AL1192" s="406"/>
      <c r="AM1192" s="406"/>
      <c r="AN1192" s="406"/>
      <c r="AO1192" s="406"/>
      <c r="AP1192" s="406"/>
      <c r="AQ1192" s="406"/>
      <c r="AR1192" s="406"/>
      <c r="AS1192" s="293">
        <f>SUM(AE1192:AR1192)</f>
        <v>0</v>
      </c>
    </row>
    <row r="1193" spans="1:45" ht="15" customHeight="1" outlineLevel="1">
      <c r="A1193" s="521"/>
      <c r="B1193" s="291" t="s">
        <v>718</v>
      </c>
      <c r="C1193" s="288" t="s">
        <v>163</v>
      </c>
      <c r="D1193" s="292"/>
      <c r="E1193" s="292"/>
      <c r="F1193" s="292"/>
      <c r="G1193" s="292"/>
      <c r="H1193" s="292"/>
      <c r="I1193" s="292"/>
      <c r="J1193" s="292"/>
      <c r="K1193" s="292"/>
      <c r="L1193" s="292"/>
      <c r="M1193" s="292"/>
      <c r="N1193" s="292"/>
      <c r="O1193" s="292"/>
      <c r="P1193" s="292"/>
      <c r="Q1193" s="464"/>
      <c r="R1193" s="292"/>
      <c r="S1193" s="292"/>
      <c r="T1193" s="292"/>
      <c r="U1193" s="292"/>
      <c r="V1193" s="292"/>
      <c r="W1193" s="292"/>
      <c r="X1193" s="292"/>
      <c r="Y1193" s="292"/>
      <c r="Z1193" s="292"/>
      <c r="AA1193" s="292"/>
      <c r="AB1193" s="292"/>
      <c r="AC1193" s="292"/>
      <c r="AD1193" s="292"/>
      <c r="AE1193" s="407">
        <f>AE1192</f>
        <v>0</v>
      </c>
      <c r="AF1193" s="407">
        <f t="shared" ref="AF1193:AR1193" si="3382">AF1192</f>
        <v>0</v>
      </c>
      <c r="AG1193" s="407">
        <f t="shared" si="3382"/>
        <v>0</v>
      </c>
      <c r="AH1193" s="407">
        <f t="shared" si="3382"/>
        <v>0</v>
      </c>
      <c r="AI1193" s="407">
        <f t="shared" si="3382"/>
        <v>0</v>
      </c>
      <c r="AJ1193" s="407">
        <f t="shared" si="3382"/>
        <v>0</v>
      </c>
      <c r="AK1193" s="407">
        <f t="shared" si="3382"/>
        <v>0</v>
      </c>
      <c r="AL1193" s="407">
        <f t="shared" si="3382"/>
        <v>0</v>
      </c>
      <c r="AM1193" s="407">
        <f t="shared" si="3382"/>
        <v>0</v>
      </c>
      <c r="AN1193" s="407">
        <f t="shared" si="3382"/>
        <v>0</v>
      </c>
      <c r="AO1193" s="407">
        <f t="shared" si="3382"/>
        <v>0</v>
      </c>
      <c r="AP1193" s="407">
        <f t="shared" si="3382"/>
        <v>0</v>
      </c>
      <c r="AQ1193" s="407">
        <f t="shared" si="3382"/>
        <v>0</v>
      </c>
      <c r="AR1193" s="407">
        <f t="shared" si="3382"/>
        <v>0</v>
      </c>
      <c r="AS1193" s="294"/>
    </row>
    <row r="1194" spans="1:45" ht="15" customHeight="1" outlineLevel="1">
      <c r="A1194" s="521"/>
      <c r="B1194" s="295"/>
      <c r="C1194" s="296"/>
      <c r="D1194" s="296"/>
      <c r="E1194" s="296"/>
      <c r="F1194" s="296"/>
      <c r="G1194" s="296"/>
      <c r="H1194" s="296"/>
      <c r="I1194" s="296"/>
      <c r="J1194" s="746"/>
      <c r="K1194" s="296"/>
      <c r="L1194" s="296"/>
      <c r="M1194" s="296"/>
      <c r="N1194" s="296"/>
      <c r="O1194" s="296"/>
      <c r="P1194" s="296"/>
      <c r="Q1194" s="297"/>
      <c r="R1194" s="296"/>
      <c r="S1194" s="296"/>
      <c r="T1194" s="296"/>
      <c r="U1194" s="296"/>
      <c r="V1194" s="296"/>
      <c r="W1194" s="296"/>
      <c r="X1194" s="296"/>
      <c r="Y1194" s="296"/>
      <c r="Z1194" s="296"/>
      <c r="AA1194" s="296"/>
      <c r="AB1194" s="296"/>
      <c r="AC1194" s="296"/>
      <c r="AD1194" s="296"/>
      <c r="AE1194" s="408"/>
      <c r="AF1194" s="409"/>
      <c r="AG1194" s="409"/>
      <c r="AH1194" s="409"/>
      <c r="AI1194" s="409"/>
      <c r="AJ1194" s="409"/>
      <c r="AK1194" s="409"/>
      <c r="AL1194" s="409"/>
      <c r="AM1194" s="409"/>
      <c r="AN1194" s="409"/>
      <c r="AO1194" s="409"/>
      <c r="AP1194" s="409"/>
      <c r="AQ1194" s="409"/>
      <c r="AR1194" s="409"/>
      <c r="AS1194" s="299"/>
    </row>
    <row r="1195" spans="1:45" ht="15" customHeight="1" outlineLevel="1">
      <c r="A1195" s="521">
        <v>2</v>
      </c>
      <c r="B1195" s="424" t="s">
        <v>96</v>
      </c>
      <c r="C1195" s="288" t="s">
        <v>25</v>
      </c>
      <c r="D1195" s="292"/>
      <c r="E1195" s="292"/>
      <c r="F1195" s="292"/>
      <c r="G1195" s="292"/>
      <c r="H1195" s="292"/>
      <c r="I1195" s="292"/>
      <c r="J1195" s="292"/>
      <c r="K1195" s="292"/>
      <c r="L1195" s="292"/>
      <c r="M1195" s="292"/>
      <c r="N1195" s="292"/>
      <c r="O1195" s="292"/>
      <c r="P1195" s="292"/>
      <c r="Q1195" s="288"/>
      <c r="R1195" s="292"/>
      <c r="S1195" s="292"/>
      <c r="T1195" s="292"/>
      <c r="U1195" s="292"/>
      <c r="V1195" s="292"/>
      <c r="W1195" s="292"/>
      <c r="X1195" s="292"/>
      <c r="Y1195" s="292"/>
      <c r="Z1195" s="292"/>
      <c r="AA1195" s="292"/>
      <c r="AB1195" s="292"/>
      <c r="AC1195" s="292"/>
      <c r="AD1195" s="292"/>
      <c r="AE1195" s="411"/>
      <c r="AF1195" s="411"/>
      <c r="AG1195" s="411"/>
      <c r="AH1195" s="411"/>
      <c r="AI1195" s="411"/>
      <c r="AJ1195" s="411"/>
      <c r="AK1195" s="411"/>
      <c r="AL1195" s="406"/>
      <c r="AM1195" s="406"/>
      <c r="AN1195" s="406"/>
      <c r="AO1195" s="406"/>
      <c r="AP1195" s="406"/>
      <c r="AQ1195" s="406"/>
      <c r="AR1195" s="406"/>
      <c r="AS1195" s="293">
        <f>SUM(AE1195:AR1195)</f>
        <v>0</v>
      </c>
    </row>
    <row r="1196" spans="1:45" ht="15" customHeight="1" outlineLevel="1">
      <c r="A1196" s="521"/>
      <c r="B1196" s="291" t="s">
        <v>718</v>
      </c>
      <c r="C1196" s="288" t="s">
        <v>163</v>
      </c>
      <c r="D1196" s="292"/>
      <c r="E1196" s="292"/>
      <c r="F1196" s="292"/>
      <c r="G1196" s="292"/>
      <c r="H1196" s="292"/>
      <c r="I1196" s="292"/>
      <c r="J1196" s="292"/>
      <c r="K1196" s="292"/>
      <c r="L1196" s="292"/>
      <c r="M1196" s="292"/>
      <c r="N1196" s="292"/>
      <c r="O1196" s="292"/>
      <c r="P1196" s="292"/>
      <c r="Q1196" s="464"/>
      <c r="R1196" s="292"/>
      <c r="S1196" s="292"/>
      <c r="T1196" s="292"/>
      <c r="U1196" s="292"/>
      <c r="V1196" s="292"/>
      <c r="W1196" s="292"/>
      <c r="X1196" s="292"/>
      <c r="Y1196" s="292"/>
      <c r="Z1196" s="292"/>
      <c r="AA1196" s="292"/>
      <c r="AB1196" s="292"/>
      <c r="AC1196" s="292"/>
      <c r="AD1196" s="292"/>
      <c r="AE1196" s="407">
        <f>AE1195</f>
        <v>0</v>
      </c>
      <c r="AF1196" s="407">
        <f t="shared" ref="AF1196:AR1196" si="3383">AF1195</f>
        <v>0</v>
      </c>
      <c r="AG1196" s="407">
        <f t="shared" si="3383"/>
        <v>0</v>
      </c>
      <c r="AH1196" s="407">
        <f t="shared" si="3383"/>
        <v>0</v>
      </c>
      <c r="AI1196" s="407">
        <f t="shared" si="3383"/>
        <v>0</v>
      </c>
      <c r="AJ1196" s="407">
        <f t="shared" si="3383"/>
        <v>0</v>
      </c>
      <c r="AK1196" s="407">
        <f t="shared" si="3383"/>
        <v>0</v>
      </c>
      <c r="AL1196" s="407">
        <f t="shared" si="3383"/>
        <v>0</v>
      </c>
      <c r="AM1196" s="407">
        <f t="shared" si="3383"/>
        <v>0</v>
      </c>
      <c r="AN1196" s="407">
        <f t="shared" si="3383"/>
        <v>0</v>
      </c>
      <c r="AO1196" s="407">
        <f t="shared" si="3383"/>
        <v>0</v>
      </c>
      <c r="AP1196" s="407">
        <f t="shared" si="3383"/>
        <v>0</v>
      </c>
      <c r="AQ1196" s="407">
        <f t="shared" si="3383"/>
        <v>0</v>
      </c>
      <c r="AR1196" s="407">
        <f t="shared" si="3383"/>
        <v>0</v>
      </c>
      <c r="AS1196" s="294"/>
    </row>
    <row r="1197" spans="1:45" ht="15" customHeight="1" outlineLevel="1">
      <c r="A1197" s="521"/>
      <c r="B1197" s="295"/>
      <c r="C1197" s="296"/>
      <c r="D1197" s="301"/>
      <c r="E1197" s="301"/>
      <c r="F1197" s="301"/>
      <c r="G1197" s="301"/>
      <c r="H1197" s="301"/>
      <c r="I1197" s="301"/>
      <c r="J1197" s="301"/>
      <c r="K1197" s="301"/>
      <c r="L1197" s="301"/>
      <c r="M1197" s="301"/>
      <c r="N1197" s="301"/>
      <c r="O1197" s="301"/>
      <c r="P1197" s="301"/>
      <c r="Q1197" s="297"/>
      <c r="R1197" s="301"/>
      <c r="S1197" s="301"/>
      <c r="T1197" s="301"/>
      <c r="U1197" s="301"/>
      <c r="V1197" s="301"/>
      <c r="W1197" s="301"/>
      <c r="X1197" s="301"/>
      <c r="Y1197" s="301"/>
      <c r="Z1197" s="301"/>
      <c r="AA1197" s="301"/>
      <c r="AB1197" s="301"/>
      <c r="AC1197" s="301"/>
      <c r="AD1197" s="301"/>
      <c r="AE1197" s="408"/>
      <c r="AF1197" s="409"/>
      <c r="AG1197" s="409"/>
      <c r="AH1197" s="409"/>
      <c r="AI1197" s="409"/>
      <c r="AJ1197" s="409"/>
      <c r="AK1197" s="409"/>
      <c r="AL1197" s="409"/>
      <c r="AM1197" s="409"/>
      <c r="AN1197" s="409"/>
      <c r="AO1197" s="409"/>
      <c r="AP1197" s="409"/>
      <c r="AQ1197" s="409"/>
      <c r="AR1197" s="409"/>
      <c r="AS1197" s="299"/>
    </row>
    <row r="1198" spans="1:45" ht="15" customHeight="1" outlineLevel="1">
      <c r="A1198" s="521">
        <v>3</v>
      </c>
      <c r="B1198" s="424" t="s">
        <v>97</v>
      </c>
      <c r="C1198" s="288" t="s">
        <v>25</v>
      </c>
      <c r="D1198" s="292"/>
      <c r="E1198" s="292"/>
      <c r="F1198" s="292"/>
      <c r="G1198" s="292"/>
      <c r="H1198" s="292"/>
      <c r="I1198" s="292"/>
      <c r="J1198" s="292"/>
      <c r="K1198" s="292"/>
      <c r="L1198" s="292"/>
      <c r="M1198" s="292"/>
      <c r="N1198" s="292"/>
      <c r="O1198" s="292"/>
      <c r="P1198" s="292"/>
      <c r="Q1198" s="288"/>
      <c r="R1198" s="292"/>
      <c r="S1198" s="292"/>
      <c r="T1198" s="292"/>
      <c r="U1198" s="292"/>
      <c r="V1198" s="292"/>
      <c r="W1198" s="292"/>
      <c r="X1198" s="292"/>
      <c r="Y1198" s="292"/>
      <c r="Z1198" s="292"/>
      <c r="AA1198" s="292"/>
      <c r="AB1198" s="292"/>
      <c r="AC1198" s="292"/>
      <c r="AD1198" s="292"/>
      <c r="AE1198" s="411"/>
      <c r="AF1198" s="411"/>
      <c r="AG1198" s="411"/>
      <c r="AH1198" s="411"/>
      <c r="AI1198" s="411"/>
      <c r="AJ1198" s="411"/>
      <c r="AK1198" s="411"/>
      <c r="AL1198" s="406"/>
      <c r="AM1198" s="406"/>
      <c r="AN1198" s="406"/>
      <c r="AO1198" s="406"/>
      <c r="AP1198" s="406"/>
      <c r="AQ1198" s="406"/>
      <c r="AR1198" s="406"/>
      <c r="AS1198" s="293">
        <f>SUM(AE1198:AR1198)</f>
        <v>0</v>
      </c>
    </row>
    <row r="1199" spans="1:45" ht="15" customHeight="1" outlineLevel="1">
      <c r="A1199" s="521"/>
      <c r="B1199" s="291" t="s">
        <v>718</v>
      </c>
      <c r="C1199" s="288" t="s">
        <v>163</v>
      </c>
      <c r="D1199" s="292"/>
      <c r="E1199" s="292"/>
      <c r="F1199" s="292"/>
      <c r="G1199" s="292"/>
      <c r="H1199" s="292"/>
      <c r="I1199" s="292"/>
      <c r="J1199" s="292"/>
      <c r="K1199" s="292"/>
      <c r="L1199" s="292"/>
      <c r="M1199" s="292"/>
      <c r="N1199" s="292"/>
      <c r="O1199" s="292"/>
      <c r="P1199" s="292"/>
      <c r="Q1199" s="464"/>
      <c r="R1199" s="292"/>
      <c r="S1199" s="292"/>
      <c r="T1199" s="292"/>
      <c r="U1199" s="292"/>
      <c r="V1199" s="292"/>
      <c r="W1199" s="292"/>
      <c r="X1199" s="292"/>
      <c r="Y1199" s="292"/>
      <c r="Z1199" s="292"/>
      <c r="AA1199" s="292"/>
      <c r="AB1199" s="292"/>
      <c r="AC1199" s="292"/>
      <c r="AD1199" s="292"/>
      <c r="AE1199" s="407">
        <f>AE1198</f>
        <v>0</v>
      </c>
      <c r="AF1199" s="407">
        <f t="shared" ref="AF1199:AR1199" si="3384">AF1198</f>
        <v>0</v>
      </c>
      <c r="AG1199" s="407">
        <f t="shared" si="3384"/>
        <v>0</v>
      </c>
      <c r="AH1199" s="407">
        <f t="shared" si="3384"/>
        <v>0</v>
      </c>
      <c r="AI1199" s="407">
        <f t="shared" si="3384"/>
        <v>0</v>
      </c>
      <c r="AJ1199" s="407">
        <f t="shared" si="3384"/>
        <v>0</v>
      </c>
      <c r="AK1199" s="407">
        <f t="shared" si="3384"/>
        <v>0</v>
      </c>
      <c r="AL1199" s="407">
        <f t="shared" si="3384"/>
        <v>0</v>
      </c>
      <c r="AM1199" s="407">
        <f t="shared" si="3384"/>
        <v>0</v>
      </c>
      <c r="AN1199" s="407">
        <f t="shared" si="3384"/>
        <v>0</v>
      </c>
      <c r="AO1199" s="407">
        <f t="shared" si="3384"/>
        <v>0</v>
      </c>
      <c r="AP1199" s="407">
        <f t="shared" si="3384"/>
        <v>0</v>
      </c>
      <c r="AQ1199" s="407">
        <f t="shared" si="3384"/>
        <v>0</v>
      </c>
      <c r="AR1199" s="407">
        <f t="shared" si="3384"/>
        <v>0</v>
      </c>
      <c r="AS1199" s="294"/>
    </row>
    <row r="1200" spans="1:45" ht="15" customHeight="1" outlineLevel="1">
      <c r="A1200" s="521"/>
      <c r="B1200" s="291"/>
      <c r="C1200" s="302"/>
      <c r="D1200" s="288"/>
      <c r="E1200" s="288"/>
      <c r="F1200" s="288"/>
      <c r="G1200" s="288"/>
      <c r="H1200" s="288"/>
      <c r="I1200" s="288"/>
      <c r="J1200" s="288"/>
      <c r="K1200" s="288"/>
      <c r="L1200" s="288"/>
      <c r="M1200" s="288"/>
      <c r="N1200" s="288"/>
      <c r="O1200" s="288"/>
      <c r="P1200" s="288"/>
      <c r="Q1200" s="288"/>
      <c r="R1200" s="288"/>
      <c r="S1200" s="288"/>
      <c r="T1200" s="288"/>
      <c r="U1200" s="288"/>
      <c r="V1200" s="288"/>
      <c r="W1200" s="288"/>
      <c r="X1200" s="288"/>
      <c r="Y1200" s="288"/>
      <c r="Z1200" s="288"/>
      <c r="AA1200" s="288"/>
      <c r="AB1200" s="288"/>
      <c r="AC1200" s="288"/>
      <c r="AD1200" s="288"/>
      <c r="AE1200" s="408"/>
      <c r="AF1200" s="408"/>
      <c r="AG1200" s="408"/>
      <c r="AH1200" s="408"/>
      <c r="AI1200" s="408"/>
      <c r="AJ1200" s="408"/>
      <c r="AK1200" s="408"/>
      <c r="AL1200" s="408"/>
      <c r="AM1200" s="408"/>
      <c r="AN1200" s="408"/>
      <c r="AO1200" s="408"/>
      <c r="AP1200" s="408"/>
      <c r="AQ1200" s="408"/>
      <c r="AR1200" s="408"/>
      <c r="AS1200" s="303"/>
    </row>
    <row r="1201" spans="1:45" ht="15" customHeight="1" outlineLevel="1">
      <c r="A1201" s="521">
        <v>4</v>
      </c>
      <c r="B1201" s="509" t="s">
        <v>663</v>
      </c>
      <c r="C1201" s="288" t="s">
        <v>25</v>
      </c>
      <c r="D1201" s="292"/>
      <c r="E1201" s="292"/>
      <c r="F1201" s="292"/>
      <c r="G1201" s="292"/>
      <c r="H1201" s="292"/>
      <c r="I1201" s="292"/>
      <c r="J1201" s="292"/>
      <c r="K1201" s="292"/>
      <c r="L1201" s="292"/>
      <c r="M1201" s="292"/>
      <c r="N1201" s="292"/>
      <c r="O1201" s="292"/>
      <c r="P1201" s="292"/>
      <c r="Q1201" s="288"/>
      <c r="R1201" s="292"/>
      <c r="S1201" s="292"/>
      <c r="T1201" s="292"/>
      <c r="U1201" s="292"/>
      <c r="V1201" s="292"/>
      <c r="W1201" s="292"/>
      <c r="X1201" s="292"/>
      <c r="Y1201" s="292"/>
      <c r="Z1201" s="292"/>
      <c r="AA1201" s="292"/>
      <c r="AB1201" s="292"/>
      <c r="AC1201" s="292"/>
      <c r="AD1201" s="292"/>
      <c r="AE1201" s="411"/>
      <c r="AF1201" s="411"/>
      <c r="AG1201" s="411"/>
      <c r="AH1201" s="411"/>
      <c r="AI1201" s="411"/>
      <c r="AJ1201" s="411"/>
      <c r="AK1201" s="411"/>
      <c r="AL1201" s="406"/>
      <c r="AM1201" s="406"/>
      <c r="AN1201" s="406"/>
      <c r="AO1201" s="406"/>
      <c r="AP1201" s="406"/>
      <c r="AQ1201" s="406"/>
      <c r="AR1201" s="406"/>
      <c r="AS1201" s="293">
        <f>SUM(AE1201:AR1201)</f>
        <v>0</v>
      </c>
    </row>
    <row r="1202" spans="1:45" ht="15" customHeight="1" outlineLevel="1">
      <c r="A1202" s="521"/>
      <c r="B1202" s="291" t="s">
        <v>718</v>
      </c>
      <c r="C1202" s="288" t="s">
        <v>163</v>
      </c>
      <c r="D1202" s="292"/>
      <c r="E1202" s="292"/>
      <c r="F1202" s="292"/>
      <c r="G1202" s="292"/>
      <c r="H1202" s="292"/>
      <c r="I1202" s="292"/>
      <c r="J1202" s="292"/>
      <c r="K1202" s="292"/>
      <c r="L1202" s="292"/>
      <c r="M1202" s="292"/>
      <c r="N1202" s="292"/>
      <c r="O1202" s="292"/>
      <c r="P1202" s="292"/>
      <c r="Q1202" s="464"/>
      <c r="R1202" s="292"/>
      <c r="S1202" s="292"/>
      <c r="T1202" s="292"/>
      <c r="U1202" s="292"/>
      <c r="V1202" s="292"/>
      <c r="W1202" s="292"/>
      <c r="X1202" s="292"/>
      <c r="Y1202" s="292"/>
      <c r="Z1202" s="292"/>
      <c r="AA1202" s="292"/>
      <c r="AB1202" s="292"/>
      <c r="AC1202" s="292"/>
      <c r="AD1202" s="292"/>
      <c r="AE1202" s="407">
        <f>AE1201</f>
        <v>0</v>
      </c>
      <c r="AF1202" s="407">
        <f t="shared" ref="AF1202:AR1202" si="3385">AF1201</f>
        <v>0</v>
      </c>
      <c r="AG1202" s="407">
        <f t="shared" si="3385"/>
        <v>0</v>
      </c>
      <c r="AH1202" s="407">
        <f t="shared" si="3385"/>
        <v>0</v>
      </c>
      <c r="AI1202" s="407">
        <f t="shared" si="3385"/>
        <v>0</v>
      </c>
      <c r="AJ1202" s="407">
        <f t="shared" si="3385"/>
        <v>0</v>
      </c>
      <c r="AK1202" s="407">
        <f t="shared" si="3385"/>
        <v>0</v>
      </c>
      <c r="AL1202" s="407">
        <f t="shared" si="3385"/>
        <v>0</v>
      </c>
      <c r="AM1202" s="407">
        <f t="shared" si="3385"/>
        <v>0</v>
      </c>
      <c r="AN1202" s="407">
        <f t="shared" si="3385"/>
        <v>0</v>
      </c>
      <c r="AO1202" s="407">
        <f t="shared" si="3385"/>
        <v>0</v>
      </c>
      <c r="AP1202" s="407">
        <f t="shared" si="3385"/>
        <v>0</v>
      </c>
      <c r="AQ1202" s="407">
        <f t="shared" si="3385"/>
        <v>0</v>
      </c>
      <c r="AR1202" s="407">
        <f t="shared" si="3385"/>
        <v>0</v>
      </c>
      <c r="AS1202" s="294"/>
    </row>
    <row r="1203" spans="1:45" ht="15" customHeight="1" outlineLevel="1">
      <c r="A1203" s="521"/>
      <c r="B1203" s="291"/>
      <c r="C1203" s="302"/>
      <c r="D1203" s="301"/>
      <c r="E1203" s="301"/>
      <c r="F1203" s="301"/>
      <c r="G1203" s="301"/>
      <c r="H1203" s="301"/>
      <c r="I1203" s="301"/>
      <c r="J1203" s="301"/>
      <c r="K1203" s="301"/>
      <c r="L1203" s="301"/>
      <c r="M1203" s="301"/>
      <c r="N1203" s="301"/>
      <c r="O1203" s="301"/>
      <c r="P1203" s="301"/>
      <c r="Q1203" s="288"/>
      <c r="R1203" s="301"/>
      <c r="S1203" s="301"/>
      <c r="T1203" s="301"/>
      <c r="U1203" s="301"/>
      <c r="V1203" s="301"/>
      <c r="W1203" s="301"/>
      <c r="X1203" s="301"/>
      <c r="Y1203" s="301"/>
      <c r="Z1203" s="301"/>
      <c r="AA1203" s="301"/>
      <c r="AB1203" s="301"/>
      <c r="AC1203" s="301"/>
      <c r="AD1203" s="301"/>
      <c r="AE1203" s="408"/>
      <c r="AF1203" s="408"/>
      <c r="AG1203" s="408"/>
      <c r="AH1203" s="408"/>
      <c r="AI1203" s="408"/>
      <c r="AJ1203" s="408"/>
      <c r="AK1203" s="408"/>
      <c r="AL1203" s="408"/>
      <c r="AM1203" s="408"/>
      <c r="AN1203" s="408"/>
      <c r="AO1203" s="408"/>
      <c r="AP1203" s="408"/>
      <c r="AQ1203" s="408"/>
      <c r="AR1203" s="408"/>
      <c r="AS1203" s="303"/>
    </row>
    <row r="1204" spans="1:45" ht="15" customHeight="1" outlineLevel="1">
      <c r="A1204" s="521">
        <v>5</v>
      </c>
      <c r="B1204" s="424" t="s">
        <v>98</v>
      </c>
      <c r="C1204" s="288" t="s">
        <v>25</v>
      </c>
      <c r="D1204" s="292"/>
      <c r="E1204" s="292"/>
      <c r="F1204" s="292"/>
      <c r="G1204" s="292"/>
      <c r="H1204" s="292"/>
      <c r="I1204" s="292"/>
      <c r="J1204" s="292"/>
      <c r="K1204" s="292"/>
      <c r="L1204" s="292"/>
      <c r="M1204" s="292"/>
      <c r="N1204" s="292"/>
      <c r="O1204" s="292"/>
      <c r="P1204" s="292"/>
      <c r="Q1204" s="288"/>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06"/>
      <c r="AM1204" s="406"/>
      <c r="AN1204" s="406"/>
      <c r="AO1204" s="406"/>
      <c r="AP1204" s="406"/>
      <c r="AQ1204" s="406"/>
      <c r="AR1204" s="406"/>
      <c r="AS1204" s="293">
        <f>SUM(AE1204:AR1204)</f>
        <v>0</v>
      </c>
    </row>
    <row r="1205" spans="1:45" ht="15" customHeight="1" outlineLevel="1">
      <c r="A1205" s="521"/>
      <c r="B1205" s="291" t="s">
        <v>718</v>
      </c>
      <c r="C1205" s="288" t="s">
        <v>163</v>
      </c>
      <c r="D1205" s="292"/>
      <c r="E1205" s="292"/>
      <c r="F1205" s="292"/>
      <c r="G1205" s="292"/>
      <c r="H1205" s="292"/>
      <c r="I1205" s="292"/>
      <c r="J1205" s="292"/>
      <c r="K1205" s="292"/>
      <c r="L1205" s="292"/>
      <c r="M1205" s="292"/>
      <c r="N1205" s="292"/>
      <c r="O1205" s="292"/>
      <c r="P1205" s="292"/>
      <c r="Q1205" s="464"/>
      <c r="R1205" s="292"/>
      <c r="S1205" s="292"/>
      <c r="T1205" s="292"/>
      <c r="U1205" s="292"/>
      <c r="V1205" s="292"/>
      <c r="W1205" s="292"/>
      <c r="X1205" s="292"/>
      <c r="Y1205" s="292"/>
      <c r="Z1205" s="292"/>
      <c r="AA1205" s="292"/>
      <c r="AB1205" s="292"/>
      <c r="AC1205" s="292"/>
      <c r="AD1205" s="292"/>
      <c r="AE1205" s="407">
        <f>AE1204</f>
        <v>0</v>
      </c>
      <c r="AF1205" s="407">
        <f t="shared" ref="AF1205:AR1205" si="3386">AF1204</f>
        <v>0</v>
      </c>
      <c r="AG1205" s="407">
        <f t="shared" si="3386"/>
        <v>0</v>
      </c>
      <c r="AH1205" s="407">
        <f t="shared" si="3386"/>
        <v>0</v>
      </c>
      <c r="AI1205" s="407">
        <f t="shared" si="3386"/>
        <v>0</v>
      </c>
      <c r="AJ1205" s="407">
        <f t="shared" si="3386"/>
        <v>0</v>
      </c>
      <c r="AK1205" s="407">
        <f t="shared" si="3386"/>
        <v>0</v>
      </c>
      <c r="AL1205" s="407">
        <f t="shared" si="3386"/>
        <v>0</v>
      </c>
      <c r="AM1205" s="407">
        <f t="shared" si="3386"/>
        <v>0</v>
      </c>
      <c r="AN1205" s="407">
        <f t="shared" si="3386"/>
        <v>0</v>
      </c>
      <c r="AO1205" s="407">
        <f t="shared" si="3386"/>
        <v>0</v>
      </c>
      <c r="AP1205" s="407">
        <f t="shared" si="3386"/>
        <v>0</v>
      </c>
      <c r="AQ1205" s="407">
        <f t="shared" si="3386"/>
        <v>0</v>
      </c>
      <c r="AR1205" s="407">
        <f t="shared" si="3386"/>
        <v>0</v>
      </c>
      <c r="AS1205" s="294"/>
    </row>
    <row r="1206" spans="1:45" ht="15" customHeight="1" outlineLevel="1">
      <c r="A1206" s="521"/>
      <c r="B1206" s="291"/>
      <c r="C1206" s="288"/>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8"/>
      <c r="AF1206" s="419"/>
      <c r="AG1206" s="419"/>
      <c r="AH1206" s="419"/>
      <c r="AI1206" s="419"/>
      <c r="AJ1206" s="419"/>
      <c r="AK1206" s="419"/>
      <c r="AL1206" s="419"/>
      <c r="AM1206" s="419"/>
      <c r="AN1206" s="419"/>
      <c r="AO1206" s="419"/>
      <c r="AP1206" s="419"/>
      <c r="AQ1206" s="419"/>
      <c r="AR1206" s="419"/>
      <c r="AS1206" s="294"/>
    </row>
    <row r="1207" spans="1:45" ht="15.75" outlineLevel="1">
      <c r="A1207" s="521"/>
      <c r="B1207" s="316" t="s">
        <v>495</v>
      </c>
      <c r="C1207" s="286"/>
      <c r="D1207" s="286"/>
      <c r="E1207" s="286"/>
      <c r="F1207" s="286"/>
      <c r="G1207" s="286"/>
      <c r="H1207" s="286"/>
      <c r="I1207" s="286"/>
      <c r="J1207" s="286"/>
      <c r="K1207" s="286"/>
      <c r="L1207" s="286"/>
      <c r="M1207" s="286"/>
      <c r="N1207" s="286"/>
      <c r="O1207" s="286"/>
      <c r="P1207" s="286"/>
      <c r="Q1207" s="287"/>
      <c r="R1207" s="286"/>
      <c r="S1207" s="286"/>
      <c r="T1207" s="286"/>
      <c r="U1207" s="286"/>
      <c r="V1207" s="286"/>
      <c r="W1207" s="286"/>
      <c r="X1207" s="286"/>
      <c r="Y1207" s="286"/>
      <c r="Z1207" s="286"/>
      <c r="AA1207" s="286"/>
      <c r="AB1207" s="286"/>
      <c r="AC1207" s="286"/>
      <c r="AD1207" s="286"/>
      <c r="AE1207" s="410"/>
      <c r="AF1207" s="410"/>
      <c r="AG1207" s="410"/>
      <c r="AH1207" s="410"/>
      <c r="AI1207" s="410"/>
      <c r="AJ1207" s="410"/>
      <c r="AK1207" s="410"/>
      <c r="AL1207" s="410"/>
      <c r="AM1207" s="410"/>
      <c r="AN1207" s="410"/>
      <c r="AO1207" s="410"/>
      <c r="AP1207" s="410"/>
      <c r="AQ1207" s="410"/>
      <c r="AR1207" s="410"/>
      <c r="AS1207" s="289"/>
    </row>
    <row r="1208" spans="1:45" ht="15" customHeight="1" outlineLevel="1">
      <c r="A1208" s="521">
        <v>6</v>
      </c>
      <c r="B1208" s="424" t="s">
        <v>99</v>
      </c>
      <c r="C1208" s="288" t="s">
        <v>25</v>
      </c>
      <c r="D1208" s="292"/>
      <c r="E1208" s="292"/>
      <c r="F1208" s="292"/>
      <c r="G1208" s="292"/>
      <c r="H1208" s="292"/>
      <c r="I1208" s="292"/>
      <c r="J1208" s="292"/>
      <c r="K1208" s="292"/>
      <c r="L1208" s="292"/>
      <c r="M1208" s="292"/>
      <c r="N1208" s="292"/>
      <c r="O1208" s="292"/>
      <c r="P1208" s="292"/>
      <c r="Q1208" s="292">
        <v>12</v>
      </c>
      <c r="R1208" s="292"/>
      <c r="S1208" s="292"/>
      <c r="T1208" s="292"/>
      <c r="U1208" s="292"/>
      <c r="V1208" s="292"/>
      <c r="W1208" s="292"/>
      <c r="X1208" s="292"/>
      <c r="Y1208" s="292"/>
      <c r="Z1208" s="292"/>
      <c r="AA1208" s="292"/>
      <c r="AB1208" s="292"/>
      <c r="AC1208" s="292"/>
      <c r="AD1208" s="292"/>
      <c r="AE1208" s="411"/>
      <c r="AF1208" s="411"/>
      <c r="AG1208" s="411"/>
      <c r="AH1208" s="411"/>
      <c r="AI1208" s="411"/>
      <c r="AJ1208" s="411"/>
      <c r="AK1208" s="411"/>
      <c r="AL1208" s="411"/>
      <c r="AM1208" s="411"/>
      <c r="AN1208" s="411"/>
      <c r="AO1208" s="411"/>
      <c r="AP1208" s="411"/>
      <c r="AQ1208" s="411"/>
      <c r="AR1208" s="411"/>
      <c r="AS1208" s="293">
        <f>SUM(AE1208:AR1208)</f>
        <v>0</v>
      </c>
    </row>
    <row r="1209" spans="1:45" ht="15" customHeight="1" outlineLevel="1">
      <c r="A1209" s="521"/>
      <c r="B1209" s="291" t="s">
        <v>718</v>
      </c>
      <c r="C1209" s="288" t="s">
        <v>163</v>
      </c>
      <c r="D1209" s="292"/>
      <c r="E1209" s="292"/>
      <c r="F1209" s="292"/>
      <c r="G1209" s="292"/>
      <c r="H1209" s="292"/>
      <c r="I1209" s="292"/>
      <c r="J1209" s="292"/>
      <c r="K1209" s="292"/>
      <c r="L1209" s="292"/>
      <c r="M1209" s="292"/>
      <c r="N1209" s="292"/>
      <c r="O1209" s="292"/>
      <c r="P1209" s="292"/>
      <c r="Q1209" s="292">
        <f>Q1208</f>
        <v>12</v>
      </c>
      <c r="R1209" s="292"/>
      <c r="S1209" s="292"/>
      <c r="T1209" s="292"/>
      <c r="U1209" s="292"/>
      <c r="V1209" s="292"/>
      <c r="W1209" s="292"/>
      <c r="X1209" s="292"/>
      <c r="Y1209" s="292"/>
      <c r="Z1209" s="292"/>
      <c r="AA1209" s="292"/>
      <c r="AB1209" s="292"/>
      <c r="AC1209" s="292"/>
      <c r="AD1209" s="292"/>
      <c r="AE1209" s="407">
        <f>AE1208</f>
        <v>0</v>
      </c>
      <c r="AF1209" s="407">
        <f t="shared" ref="AF1209:AR1209" si="3387">AF1208</f>
        <v>0</v>
      </c>
      <c r="AG1209" s="407">
        <f t="shared" si="3387"/>
        <v>0</v>
      </c>
      <c r="AH1209" s="407">
        <f t="shared" si="3387"/>
        <v>0</v>
      </c>
      <c r="AI1209" s="407">
        <f t="shared" si="3387"/>
        <v>0</v>
      </c>
      <c r="AJ1209" s="407">
        <f t="shared" si="3387"/>
        <v>0</v>
      </c>
      <c r="AK1209" s="407">
        <f t="shared" si="3387"/>
        <v>0</v>
      </c>
      <c r="AL1209" s="407">
        <f t="shared" si="3387"/>
        <v>0</v>
      </c>
      <c r="AM1209" s="407">
        <f t="shared" si="3387"/>
        <v>0</v>
      </c>
      <c r="AN1209" s="407">
        <f t="shared" si="3387"/>
        <v>0</v>
      </c>
      <c r="AO1209" s="407">
        <f t="shared" si="3387"/>
        <v>0</v>
      </c>
      <c r="AP1209" s="407">
        <f t="shared" si="3387"/>
        <v>0</v>
      </c>
      <c r="AQ1209" s="407">
        <f t="shared" si="3387"/>
        <v>0</v>
      </c>
      <c r="AR1209" s="407">
        <f t="shared" si="3387"/>
        <v>0</v>
      </c>
      <c r="AS1209" s="308"/>
    </row>
    <row r="1210" spans="1:45" ht="15" customHeight="1" outlineLevel="1">
      <c r="A1210" s="521"/>
      <c r="B1210" s="307"/>
      <c r="C1210" s="309"/>
      <c r="D1210" s="288"/>
      <c r="E1210" s="288"/>
      <c r="F1210" s="288"/>
      <c r="G1210" s="288"/>
      <c r="H1210" s="288"/>
      <c r="I1210" s="288"/>
      <c r="J1210" s="288"/>
      <c r="K1210" s="288"/>
      <c r="L1210" s="288"/>
      <c r="M1210" s="288"/>
      <c r="N1210" s="288"/>
      <c r="O1210" s="288"/>
      <c r="P1210" s="288"/>
      <c r="Q1210" s="288"/>
      <c r="R1210" s="288"/>
      <c r="S1210" s="288"/>
      <c r="T1210" s="288"/>
      <c r="U1210" s="288"/>
      <c r="V1210" s="288"/>
      <c r="W1210" s="288"/>
      <c r="X1210" s="288"/>
      <c r="Y1210" s="288"/>
      <c r="Z1210" s="288"/>
      <c r="AA1210" s="288"/>
      <c r="AB1210" s="288"/>
      <c r="AC1210" s="288"/>
      <c r="AD1210" s="288"/>
      <c r="AE1210" s="412"/>
      <c r="AF1210" s="412"/>
      <c r="AG1210" s="412"/>
      <c r="AH1210" s="412"/>
      <c r="AI1210" s="412"/>
      <c r="AJ1210" s="412"/>
      <c r="AK1210" s="412"/>
      <c r="AL1210" s="412"/>
      <c r="AM1210" s="412"/>
      <c r="AN1210" s="412"/>
      <c r="AO1210" s="412"/>
      <c r="AP1210" s="412"/>
      <c r="AQ1210" s="412"/>
      <c r="AR1210" s="412"/>
      <c r="AS1210" s="310"/>
    </row>
    <row r="1211" spans="1:45" ht="15" customHeight="1" outlineLevel="1">
      <c r="A1211" s="521">
        <v>7</v>
      </c>
      <c r="B1211" s="424" t="s">
        <v>100</v>
      </c>
      <c r="C1211" s="288" t="s">
        <v>25</v>
      </c>
      <c r="D1211" s="292"/>
      <c r="E1211" s="292"/>
      <c r="F1211" s="292"/>
      <c r="G1211" s="292"/>
      <c r="H1211" s="292"/>
      <c r="I1211" s="292"/>
      <c r="J1211" s="292"/>
      <c r="K1211" s="292"/>
      <c r="L1211" s="292"/>
      <c r="M1211" s="292"/>
      <c r="N1211" s="292"/>
      <c r="O1211" s="292"/>
      <c r="P1211" s="292"/>
      <c r="Q1211" s="292">
        <v>12</v>
      </c>
      <c r="R1211" s="292"/>
      <c r="S1211" s="292"/>
      <c r="T1211" s="292"/>
      <c r="U1211" s="292"/>
      <c r="V1211" s="292"/>
      <c r="W1211" s="292"/>
      <c r="X1211" s="292"/>
      <c r="Y1211" s="292"/>
      <c r="Z1211" s="292"/>
      <c r="AA1211" s="292"/>
      <c r="AB1211" s="292"/>
      <c r="AC1211" s="292"/>
      <c r="AD1211" s="292"/>
      <c r="AE1211" s="411"/>
      <c r="AF1211" s="411"/>
      <c r="AG1211" s="411"/>
      <c r="AH1211" s="411"/>
      <c r="AI1211" s="411"/>
      <c r="AJ1211" s="411"/>
      <c r="AK1211" s="411"/>
      <c r="AL1211" s="411"/>
      <c r="AM1211" s="411"/>
      <c r="AN1211" s="411"/>
      <c r="AO1211" s="411"/>
      <c r="AP1211" s="411"/>
      <c r="AQ1211" s="411"/>
      <c r="AR1211" s="411"/>
      <c r="AS1211" s="293">
        <f>SUM(AE1211:AR1211)</f>
        <v>0</v>
      </c>
    </row>
    <row r="1212" spans="1:45" ht="15" customHeight="1" outlineLevel="1">
      <c r="A1212" s="521"/>
      <c r="B1212" s="291" t="s">
        <v>718</v>
      </c>
      <c r="C1212" s="288" t="s">
        <v>163</v>
      </c>
      <c r="D1212" s="292"/>
      <c r="E1212" s="292"/>
      <c r="F1212" s="292"/>
      <c r="G1212" s="292"/>
      <c r="H1212" s="292"/>
      <c r="I1212" s="292"/>
      <c r="J1212" s="292"/>
      <c r="K1212" s="292"/>
      <c r="L1212" s="292"/>
      <c r="M1212" s="292"/>
      <c r="N1212" s="292"/>
      <c r="O1212" s="292"/>
      <c r="P1212" s="292"/>
      <c r="Q1212" s="292">
        <f>Q1211</f>
        <v>12</v>
      </c>
      <c r="R1212" s="292"/>
      <c r="S1212" s="292"/>
      <c r="T1212" s="292"/>
      <c r="U1212" s="292"/>
      <c r="V1212" s="292"/>
      <c r="W1212" s="292"/>
      <c r="X1212" s="292"/>
      <c r="Y1212" s="292"/>
      <c r="Z1212" s="292"/>
      <c r="AA1212" s="292"/>
      <c r="AB1212" s="292"/>
      <c r="AC1212" s="292"/>
      <c r="AD1212" s="292"/>
      <c r="AE1212" s="407">
        <f>AE1211</f>
        <v>0</v>
      </c>
      <c r="AF1212" s="407">
        <f t="shared" ref="AF1212:AR1212" si="3388">AF1211</f>
        <v>0</v>
      </c>
      <c r="AG1212" s="407">
        <f t="shared" si="3388"/>
        <v>0</v>
      </c>
      <c r="AH1212" s="407">
        <f t="shared" si="3388"/>
        <v>0</v>
      </c>
      <c r="AI1212" s="407">
        <f t="shared" si="3388"/>
        <v>0</v>
      </c>
      <c r="AJ1212" s="407">
        <f t="shared" si="3388"/>
        <v>0</v>
      </c>
      <c r="AK1212" s="407">
        <f t="shared" si="3388"/>
        <v>0</v>
      </c>
      <c r="AL1212" s="407">
        <f t="shared" si="3388"/>
        <v>0</v>
      </c>
      <c r="AM1212" s="407">
        <f t="shared" si="3388"/>
        <v>0</v>
      </c>
      <c r="AN1212" s="407">
        <f t="shared" si="3388"/>
        <v>0</v>
      </c>
      <c r="AO1212" s="407">
        <f t="shared" si="3388"/>
        <v>0</v>
      </c>
      <c r="AP1212" s="407">
        <f t="shared" si="3388"/>
        <v>0</v>
      </c>
      <c r="AQ1212" s="407">
        <f t="shared" si="3388"/>
        <v>0</v>
      </c>
      <c r="AR1212" s="407">
        <f t="shared" si="3388"/>
        <v>0</v>
      </c>
      <c r="AS1212" s="308"/>
    </row>
    <row r="1213" spans="1:45" ht="15" customHeight="1" outlineLevel="1">
      <c r="A1213" s="521"/>
      <c r="B1213" s="311"/>
      <c r="C1213" s="309"/>
      <c r="D1213" s="288"/>
      <c r="E1213" s="288"/>
      <c r="F1213" s="288"/>
      <c r="G1213" s="288"/>
      <c r="H1213" s="288"/>
      <c r="I1213" s="288"/>
      <c r="J1213" s="288"/>
      <c r="K1213" s="288"/>
      <c r="L1213" s="288"/>
      <c r="M1213" s="288"/>
      <c r="N1213" s="288"/>
      <c r="O1213" s="288"/>
      <c r="P1213" s="288"/>
      <c r="Q1213" s="288"/>
      <c r="R1213" s="288"/>
      <c r="S1213" s="288"/>
      <c r="T1213" s="288"/>
      <c r="U1213" s="288"/>
      <c r="V1213" s="288"/>
      <c r="W1213" s="288"/>
      <c r="X1213" s="288"/>
      <c r="Y1213" s="288"/>
      <c r="Z1213" s="288"/>
      <c r="AA1213" s="288"/>
      <c r="AB1213" s="288"/>
      <c r="AC1213" s="288"/>
      <c r="AD1213" s="288"/>
      <c r="AE1213" s="412"/>
      <c r="AF1213" s="413"/>
      <c r="AG1213" s="412"/>
      <c r="AH1213" s="412"/>
      <c r="AI1213" s="412"/>
      <c r="AJ1213" s="412"/>
      <c r="AK1213" s="412"/>
      <c r="AL1213" s="412"/>
      <c r="AM1213" s="412"/>
      <c r="AN1213" s="412"/>
      <c r="AO1213" s="412"/>
      <c r="AP1213" s="412"/>
      <c r="AQ1213" s="412"/>
      <c r="AR1213" s="412"/>
      <c r="AS1213" s="310"/>
    </row>
    <row r="1214" spans="1:45" ht="15" customHeight="1" outlineLevel="1">
      <c r="A1214" s="521">
        <v>8</v>
      </c>
      <c r="B1214" s="424" t="s">
        <v>101</v>
      </c>
      <c r="C1214" s="288" t="s">
        <v>25</v>
      </c>
      <c r="D1214" s="292"/>
      <c r="E1214" s="292"/>
      <c r="F1214" s="292"/>
      <c r="G1214" s="292"/>
      <c r="H1214" s="292"/>
      <c r="I1214" s="292"/>
      <c r="J1214" s="292"/>
      <c r="K1214" s="292"/>
      <c r="L1214" s="292"/>
      <c r="M1214" s="292"/>
      <c r="N1214" s="292"/>
      <c r="O1214" s="292"/>
      <c r="P1214" s="292"/>
      <c r="Q1214" s="292">
        <v>12</v>
      </c>
      <c r="R1214" s="292"/>
      <c r="S1214" s="292"/>
      <c r="T1214" s="292"/>
      <c r="U1214" s="292"/>
      <c r="V1214" s="292"/>
      <c r="W1214" s="292"/>
      <c r="X1214" s="292"/>
      <c r="Y1214" s="292"/>
      <c r="Z1214" s="292"/>
      <c r="AA1214" s="292"/>
      <c r="AB1214" s="292"/>
      <c r="AC1214" s="292"/>
      <c r="AD1214" s="292"/>
      <c r="AE1214" s="411"/>
      <c r="AF1214" s="411"/>
      <c r="AG1214" s="411"/>
      <c r="AH1214" s="411"/>
      <c r="AI1214" s="411"/>
      <c r="AJ1214" s="411"/>
      <c r="AK1214" s="411"/>
      <c r="AL1214" s="411"/>
      <c r="AM1214" s="411"/>
      <c r="AN1214" s="411"/>
      <c r="AO1214" s="411"/>
      <c r="AP1214" s="411"/>
      <c r="AQ1214" s="411"/>
      <c r="AR1214" s="411"/>
      <c r="AS1214" s="293">
        <f>SUM(AE1214:AR1214)</f>
        <v>0</v>
      </c>
    </row>
    <row r="1215" spans="1:45" ht="15" customHeight="1" outlineLevel="1">
      <c r="A1215" s="521"/>
      <c r="B1215" s="291" t="s">
        <v>718</v>
      </c>
      <c r="C1215" s="288" t="s">
        <v>163</v>
      </c>
      <c r="D1215" s="292"/>
      <c r="E1215" s="292"/>
      <c r="F1215" s="292"/>
      <c r="G1215" s="292"/>
      <c r="H1215" s="292"/>
      <c r="I1215" s="292"/>
      <c r="J1215" s="292"/>
      <c r="K1215" s="292"/>
      <c r="L1215" s="292"/>
      <c r="M1215" s="292"/>
      <c r="N1215" s="292"/>
      <c r="O1215" s="292"/>
      <c r="P1215" s="292"/>
      <c r="Q1215" s="292">
        <f>Q1214</f>
        <v>12</v>
      </c>
      <c r="R1215" s="292"/>
      <c r="S1215" s="292"/>
      <c r="T1215" s="292"/>
      <c r="U1215" s="292"/>
      <c r="V1215" s="292"/>
      <c r="W1215" s="292"/>
      <c r="X1215" s="292"/>
      <c r="Y1215" s="292"/>
      <c r="Z1215" s="292"/>
      <c r="AA1215" s="292"/>
      <c r="AB1215" s="292"/>
      <c r="AC1215" s="292"/>
      <c r="AD1215" s="292"/>
      <c r="AE1215" s="407">
        <f>AE1214</f>
        <v>0</v>
      </c>
      <c r="AF1215" s="407">
        <f t="shared" ref="AF1215:AR1215" si="3389">AF1214</f>
        <v>0</v>
      </c>
      <c r="AG1215" s="407">
        <f t="shared" si="3389"/>
        <v>0</v>
      </c>
      <c r="AH1215" s="407">
        <f t="shared" si="3389"/>
        <v>0</v>
      </c>
      <c r="AI1215" s="407">
        <f t="shared" si="3389"/>
        <v>0</v>
      </c>
      <c r="AJ1215" s="407">
        <f t="shared" si="3389"/>
        <v>0</v>
      </c>
      <c r="AK1215" s="407">
        <f t="shared" si="3389"/>
        <v>0</v>
      </c>
      <c r="AL1215" s="407">
        <f t="shared" si="3389"/>
        <v>0</v>
      </c>
      <c r="AM1215" s="407">
        <f t="shared" si="3389"/>
        <v>0</v>
      </c>
      <c r="AN1215" s="407">
        <f t="shared" si="3389"/>
        <v>0</v>
      </c>
      <c r="AO1215" s="407">
        <f t="shared" si="3389"/>
        <v>0</v>
      </c>
      <c r="AP1215" s="407">
        <f t="shared" si="3389"/>
        <v>0</v>
      </c>
      <c r="AQ1215" s="407">
        <f t="shared" si="3389"/>
        <v>0</v>
      </c>
      <c r="AR1215" s="407">
        <f t="shared" si="3389"/>
        <v>0</v>
      </c>
      <c r="AS1215" s="308"/>
    </row>
    <row r="1216" spans="1:45" ht="15" customHeight="1" outlineLevel="1">
      <c r="A1216" s="521"/>
      <c r="B1216" s="311"/>
      <c r="C1216" s="309"/>
      <c r="D1216" s="313"/>
      <c r="E1216" s="313"/>
      <c r="F1216" s="313"/>
      <c r="G1216" s="313"/>
      <c r="H1216" s="313"/>
      <c r="I1216" s="313"/>
      <c r="J1216" s="313"/>
      <c r="K1216" s="313"/>
      <c r="L1216" s="313"/>
      <c r="M1216" s="313"/>
      <c r="N1216" s="313"/>
      <c r="O1216" s="313"/>
      <c r="P1216" s="313"/>
      <c r="Q1216" s="288"/>
      <c r="R1216" s="313"/>
      <c r="S1216" s="313"/>
      <c r="T1216" s="313"/>
      <c r="U1216" s="313"/>
      <c r="V1216" s="313"/>
      <c r="W1216" s="313"/>
      <c r="X1216" s="313"/>
      <c r="Y1216" s="313"/>
      <c r="Z1216" s="313"/>
      <c r="AA1216" s="313"/>
      <c r="AB1216" s="313"/>
      <c r="AC1216" s="313"/>
      <c r="AD1216" s="313"/>
      <c r="AE1216" s="412"/>
      <c r="AF1216" s="413"/>
      <c r="AG1216" s="412"/>
      <c r="AH1216" s="412"/>
      <c r="AI1216" s="412"/>
      <c r="AJ1216" s="412"/>
      <c r="AK1216" s="412"/>
      <c r="AL1216" s="412"/>
      <c r="AM1216" s="412"/>
      <c r="AN1216" s="412"/>
      <c r="AO1216" s="412"/>
      <c r="AP1216" s="412"/>
      <c r="AQ1216" s="412"/>
      <c r="AR1216" s="412"/>
      <c r="AS1216" s="310"/>
    </row>
    <row r="1217" spans="1:45" ht="15" customHeight="1" outlineLevel="1">
      <c r="A1217" s="521">
        <v>9</v>
      </c>
      <c r="B1217" s="424" t="s">
        <v>102</v>
      </c>
      <c r="C1217" s="288" t="s">
        <v>25</v>
      </c>
      <c r="D1217" s="292"/>
      <c r="E1217" s="292"/>
      <c r="F1217" s="292"/>
      <c r="G1217" s="292"/>
      <c r="H1217" s="292"/>
      <c r="I1217" s="292"/>
      <c r="J1217" s="292"/>
      <c r="K1217" s="292"/>
      <c r="L1217" s="292"/>
      <c r="M1217" s="292"/>
      <c r="N1217" s="292"/>
      <c r="O1217" s="292"/>
      <c r="P1217" s="292"/>
      <c r="Q1217" s="292">
        <v>12</v>
      </c>
      <c r="R1217" s="292"/>
      <c r="S1217" s="292"/>
      <c r="T1217" s="292"/>
      <c r="U1217" s="292"/>
      <c r="V1217" s="292"/>
      <c r="W1217" s="292"/>
      <c r="X1217" s="292"/>
      <c r="Y1217" s="292"/>
      <c r="Z1217" s="292"/>
      <c r="AA1217" s="292"/>
      <c r="AB1217" s="292"/>
      <c r="AC1217" s="292"/>
      <c r="AD1217" s="292"/>
      <c r="AE1217" s="411"/>
      <c r="AF1217" s="411"/>
      <c r="AG1217" s="411"/>
      <c r="AH1217" s="411"/>
      <c r="AI1217" s="411"/>
      <c r="AJ1217" s="411"/>
      <c r="AK1217" s="411"/>
      <c r="AL1217" s="411"/>
      <c r="AM1217" s="411"/>
      <c r="AN1217" s="411"/>
      <c r="AO1217" s="411"/>
      <c r="AP1217" s="411"/>
      <c r="AQ1217" s="411"/>
      <c r="AR1217" s="411"/>
      <c r="AS1217" s="293">
        <f>SUM(AE1217:AR1217)</f>
        <v>0</v>
      </c>
    </row>
    <row r="1218" spans="1:45" ht="15" customHeight="1" outlineLevel="1">
      <c r="A1218" s="521"/>
      <c r="B1218" s="291" t="s">
        <v>718</v>
      </c>
      <c r="C1218" s="288" t="s">
        <v>163</v>
      </c>
      <c r="D1218" s="292"/>
      <c r="E1218" s="292"/>
      <c r="F1218" s="292"/>
      <c r="G1218" s="292"/>
      <c r="H1218" s="292"/>
      <c r="I1218" s="292"/>
      <c r="J1218" s="292"/>
      <c r="K1218" s="292"/>
      <c r="L1218" s="292"/>
      <c r="M1218" s="292"/>
      <c r="N1218" s="292"/>
      <c r="O1218" s="292"/>
      <c r="P1218" s="292"/>
      <c r="Q1218" s="292">
        <f>Q1217</f>
        <v>12</v>
      </c>
      <c r="R1218" s="292"/>
      <c r="S1218" s="292"/>
      <c r="T1218" s="292"/>
      <c r="U1218" s="292"/>
      <c r="V1218" s="292"/>
      <c r="W1218" s="292"/>
      <c r="X1218" s="292"/>
      <c r="Y1218" s="292"/>
      <c r="Z1218" s="292"/>
      <c r="AA1218" s="292"/>
      <c r="AB1218" s="292"/>
      <c r="AC1218" s="292"/>
      <c r="AD1218" s="292"/>
      <c r="AE1218" s="407">
        <f>AE1217</f>
        <v>0</v>
      </c>
      <c r="AF1218" s="407">
        <f t="shared" ref="AF1218:AR1218" si="3390">AF1217</f>
        <v>0</v>
      </c>
      <c r="AG1218" s="407">
        <f t="shared" si="3390"/>
        <v>0</v>
      </c>
      <c r="AH1218" s="407">
        <f t="shared" si="3390"/>
        <v>0</v>
      </c>
      <c r="AI1218" s="407">
        <f t="shared" si="3390"/>
        <v>0</v>
      </c>
      <c r="AJ1218" s="407">
        <f t="shared" si="3390"/>
        <v>0</v>
      </c>
      <c r="AK1218" s="407">
        <f t="shared" si="3390"/>
        <v>0</v>
      </c>
      <c r="AL1218" s="407">
        <f t="shared" si="3390"/>
        <v>0</v>
      </c>
      <c r="AM1218" s="407">
        <f t="shared" si="3390"/>
        <v>0</v>
      </c>
      <c r="AN1218" s="407">
        <f t="shared" si="3390"/>
        <v>0</v>
      </c>
      <c r="AO1218" s="407">
        <f t="shared" si="3390"/>
        <v>0</v>
      </c>
      <c r="AP1218" s="407">
        <f t="shared" si="3390"/>
        <v>0</v>
      </c>
      <c r="AQ1218" s="407">
        <f t="shared" si="3390"/>
        <v>0</v>
      </c>
      <c r="AR1218" s="407">
        <f t="shared" si="3390"/>
        <v>0</v>
      </c>
      <c r="AS1218" s="308"/>
    </row>
    <row r="1219" spans="1:45" ht="15" customHeight="1" outlineLevel="1">
      <c r="A1219" s="521"/>
      <c r="B1219" s="311"/>
      <c r="C1219" s="309"/>
      <c r="D1219" s="313"/>
      <c r="E1219" s="313"/>
      <c r="F1219" s="313"/>
      <c r="G1219" s="313"/>
      <c r="H1219" s="313"/>
      <c r="I1219" s="313"/>
      <c r="J1219" s="313"/>
      <c r="K1219" s="313"/>
      <c r="L1219" s="313"/>
      <c r="M1219" s="313"/>
      <c r="N1219" s="313"/>
      <c r="O1219" s="313"/>
      <c r="P1219" s="313"/>
      <c r="Q1219" s="288"/>
      <c r="R1219" s="313"/>
      <c r="S1219" s="313"/>
      <c r="T1219" s="313"/>
      <c r="U1219" s="313"/>
      <c r="V1219" s="313"/>
      <c r="W1219" s="313"/>
      <c r="X1219" s="313"/>
      <c r="Y1219" s="313"/>
      <c r="Z1219" s="313"/>
      <c r="AA1219" s="313"/>
      <c r="AB1219" s="313"/>
      <c r="AC1219" s="313"/>
      <c r="AD1219" s="313"/>
      <c r="AE1219" s="412"/>
      <c r="AF1219" s="412"/>
      <c r="AG1219" s="412"/>
      <c r="AH1219" s="412"/>
      <c r="AI1219" s="412"/>
      <c r="AJ1219" s="412"/>
      <c r="AK1219" s="412"/>
      <c r="AL1219" s="412"/>
      <c r="AM1219" s="412"/>
      <c r="AN1219" s="412"/>
      <c r="AO1219" s="412"/>
      <c r="AP1219" s="412"/>
      <c r="AQ1219" s="412"/>
      <c r="AR1219" s="412"/>
      <c r="AS1219" s="310"/>
    </row>
    <row r="1220" spans="1:45" ht="15" customHeight="1" outlineLevel="1">
      <c r="A1220" s="521">
        <v>10</v>
      </c>
      <c r="B1220" s="424" t="s">
        <v>103</v>
      </c>
      <c r="C1220" s="288" t="s">
        <v>25</v>
      </c>
      <c r="D1220" s="292"/>
      <c r="E1220" s="292"/>
      <c r="F1220" s="292"/>
      <c r="G1220" s="292"/>
      <c r="H1220" s="292"/>
      <c r="I1220" s="292"/>
      <c r="J1220" s="292"/>
      <c r="K1220" s="292"/>
      <c r="L1220" s="292"/>
      <c r="M1220" s="292"/>
      <c r="N1220" s="292"/>
      <c r="O1220" s="292"/>
      <c r="P1220" s="292"/>
      <c r="Q1220" s="292">
        <v>3</v>
      </c>
      <c r="R1220" s="292"/>
      <c r="S1220" s="292"/>
      <c r="T1220" s="292"/>
      <c r="U1220" s="292"/>
      <c r="V1220" s="292"/>
      <c r="W1220" s="292"/>
      <c r="X1220" s="292"/>
      <c r="Y1220" s="292"/>
      <c r="Z1220" s="292"/>
      <c r="AA1220" s="292"/>
      <c r="AB1220" s="292"/>
      <c r="AC1220" s="292"/>
      <c r="AD1220" s="292"/>
      <c r="AE1220" s="411"/>
      <c r="AF1220" s="411"/>
      <c r="AG1220" s="411"/>
      <c r="AH1220" s="411"/>
      <c r="AI1220" s="411"/>
      <c r="AJ1220" s="411"/>
      <c r="AK1220" s="411"/>
      <c r="AL1220" s="411"/>
      <c r="AM1220" s="411"/>
      <c r="AN1220" s="411"/>
      <c r="AO1220" s="411"/>
      <c r="AP1220" s="411"/>
      <c r="AQ1220" s="411"/>
      <c r="AR1220" s="411"/>
      <c r="AS1220" s="293">
        <f>SUM(AE1220:AR1220)</f>
        <v>0</v>
      </c>
    </row>
    <row r="1221" spans="1:45" ht="15" customHeight="1" outlineLevel="1">
      <c r="A1221" s="521"/>
      <c r="B1221" s="291" t="s">
        <v>718</v>
      </c>
      <c r="C1221" s="288" t="s">
        <v>163</v>
      </c>
      <c r="D1221" s="292"/>
      <c r="E1221" s="292"/>
      <c r="F1221" s="292"/>
      <c r="G1221" s="292"/>
      <c r="H1221" s="292"/>
      <c r="I1221" s="292"/>
      <c r="J1221" s="292"/>
      <c r="K1221" s="292"/>
      <c r="L1221" s="292"/>
      <c r="M1221" s="292"/>
      <c r="N1221" s="292"/>
      <c r="O1221" s="292"/>
      <c r="P1221" s="292"/>
      <c r="Q1221" s="292">
        <f>Q1220</f>
        <v>3</v>
      </c>
      <c r="R1221" s="292"/>
      <c r="S1221" s="292"/>
      <c r="T1221" s="292"/>
      <c r="U1221" s="292"/>
      <c r="V1221" s="292"/>
      <c r="W1221" s="292"/>
      <c r="X1221" s="292"/>
      <c r="Y1221" s="292"/>
      <c r="Z1221" s="292"/>
      <c r="AA1221" s="292"/>
      <c r="AB1221" s="292"/>
      <c r="AC1221" s="292"/>
      <c r="AD1221" s="292"/>
      <c r="AE1221" s="407">
        <f>AE1220</f>
        <v>0</v>
      </c>
      <c r="AF1221" s="407">
        <f t="shared" ref="AF1221:AR1221" si="3391">AF1220</f>
        <v>0</v>
      </c>
      <c r="AG1221" s="407">
        <f t="shared" si="3391"/>
        <v>0</v>
      </c>
      <c r="AH1221" s="407">
        <f t="shared" si="3391"/>
        <v>0</v>
      </c>
      <c r="AI1221" s="407">
        <f t="shared" si="3391"/>
        <v>0</v>
      </c>
      <c r="AJ1221" s="407">
        <f t="shared" si="3391"/>
        <v>0</v>
      </c>
      <c r="AK1221" s="407">
        <f t="shared" si="3391"/>
        <v>0</v>
      </c>
      <c r="AL1221" s="407">
        <f t="shared" si="3391"/>
        <v>0</v>
      </c>
      <c r="AM1221" s="407">
        <f t="shared" si="3391"/>
        <v>0</v>
      </c>
      <c r="AN1221" s="407">
        <f t="shared" si="3391"/>
        <v>0</v>
      </c>
      <c r="AO1221" s="407">
        <f t="shared" si="3391"/>
        <v>0</v>
      </c>
      <c r="AP1221" s="407">
        <f t="shared" si="3391"/>
        <v>0</v>
      </c>
      <c r="AQ1221" s="407">
        <f t="shared" si="3391"/>
        <v>0</v>
      </c>
      <c r="AR1221" s="407">
        <f t="shared" si="3391"/>
        <v>0</v>
      </c>
      <c r="AS1221" s="308"/>
    </row>
    <row r="1222" spans="1:45" ht="15" customHeight="1" outlineLevel="1">
      <c r="A1222" s="521"/>
      <c r="B1222" s="311"/>
      <c r="C1222" s="309"/>
      <c r="D1222" s="313"/>
      <c r="E1222" s="313"/>
      <c r="F1222" s="313"/>
      <c r="G1222" s="313"/>
      <c r="H1222" s="313"/>
      <c r="I1222" s="313"/>
      <c r="J1222" s="313"/>
      <c r="K1222" s="313"/>
      <c r="L1222" s="313"/>
      <c r="M1222" s="313"/>
      <c r="N1222" s="313"/>
      <c r="O1222" s="313"/>
      <c r="P1222" s="313"/>
      <c r="Q1222" s="288"/>
      <c r="R1222" s="313"/>
      <c r="S1222" s="313"/>
      <c r="T1222" s="313"/>
      <c r="U1222" s="313"/>
      <c r="V1222" s="313"/>
      <c r="W1222" s="313"/>
      <c r="X1222" s="313"/>
      <c r="Y1222" s="313"/>
      <c r="Z1222" s="313"/>
      <c r="AA1222" s="313"/>
      <c r="AB1222" s="313"/>
      <c r="AC1222" s="313"/>
      <c r="AD1222" s="313"/>
      <c r="AE1222" s="412"/>
      <c r="AF1222" s="413"/>
      <c r="AG1222" s="412"/>
      <c r="AH1222" s="412"/>
      <c r="AI1222" s="412"/>
      <c r="AJ1222" s="412"/>
      <c r="AK1222" s="412"/>
      <c r="AL1222" s="412"/>
      <c r="AM1222" s="412"/>
      <c r="AN1222" s="412"/>
      <c r="AO1222" s="412"/>
      <c r="AP1222" s="412"/>
      <c r="AQ1222" s="412"/>
      <c r="AR1222" s="412"/>
      <c r="AS1222" s="310"/>
    </row>
    <row r="1223" spans="1:45" ht="15" customHeight="1" outlineLevel="1">
      <c r="A1223" s="521"/>
      <c r="B1223" s="285" t="s">
        <v>10</v>
      </c>
      <c r="C1223" s="286"/>
      <c r="D1223" s="286"/>
      <c r="E1223" s="286"/>
      <c r="F1223" s="286"/>
      <c r="G1223" s="286"/>
      <c r="H1223" s="286"/>
      <c r="I1223" s="286"/>
      <c r="J1223" s="286"/>
      <c r="K1223" s="286"/>
      <c r="L1223" s="286"/>
      <c r="M1223" s="286"/>
      <c r="N1223" s="286"/>
      <c r="O1223" s="286"/>
      <c r="P1223" s="286"/>
      <c r="Q1223" s="287"/>
      <c r="R1223" s="286"/>
      <c r="S1223" s="286"/>
      <c r="T1223" s="286"/>
      <c r="U1223" s="286"/>
      <c r="V1223" s="286"/>
      <c r="W1223" s="286"/>
      <c r="X1223" s="286"/>
      <c r="Y1223" s="286"/>
      <c r="Z1223" s="286"/>
      <c r="AA1223" s="286"/>
      <c r="AB1223" s="286"/>
      <c r="AC1223" s="286"/>
      <c r="AD1223" s="286"/>
      <c r="AE1223" s="410"/>
      <c r="AF1223" s="410"/>
      <c r="AG1223" s="410"/>
      <c r="AH1223" s="410"/>
      <c r="AI1223" s="410"/>
      <c r="AJ1223" s="410"/>
      <c r="AK1223" s="410"/>
      <c r="AL1223" s="410"/>
      <c r="AM1223" s="410"/>
      <c r="AN1223" s="410"/>
      <c r="AO1223" s="410"/>
      <c r="AP1223" s="410"/>
      <c r="AQ1223" s="410"/>
      <c r="AR1223" s="410"/>
      <c r="AS1223" s="289"/>
    </row>
    <row r="1224" spans="1:45" ht="15" customHeight="1" outlineLevel="1">
      <c r="A1224" s="521">
        <v>11</v>
      </c>
      <c r="B1224" s="424" t="s">
        <v>104</v>
      </c>
      <c r="C1224" s="288" t="s">
        <v>25</v>
      </c>
      <c r="D1224" s="292"/>
      <c r="E1224" s="292"/>
      <c r="F1224" s="292"/>
      <c r="G1224" s="292"/>
      <c r="H1224" s="292"/>
      <c r="I1224" s="292"/>
      <c r="J1224" s="292"/>
      <c r="K1224" s="292"/>
      <c r="L1224" s="292"/>
      <c r="M1224" s="292"/>
      <c r="N1224" s="292"/>
      <c r="O1224" s="292"/>
      <c r="P1224" s="292"/>
      <c r="Q1224" s="292">
        <v>12</v>
      </c>
      <c r="R1224" s="292"/>
      <c r="S1224" s="292"/>
      <c r="T1224" s="292"/>
      <c r="U1224" s="292"/>
      <c r="V1224" s="292"/>
      <c r="W1224" s="292"/>
      <c r="X1224" s="292"/>
      <c r="Y1224" s="292"/>
      <c r="Z1224" s="292"/>
      <c r="AA1224" s="292"/>
      <c r="AB1224" s="292"/>
      <c r="AC1224" s="292"/>
      <c r="AD1224" s="292"/>
      <c r="AE1224" s="422"/>
      <c r="AF1224" s="411"/>
      <c r="AG1224" s="411"/>
      <c r="AH1224" s="411"/>
      <c r="AI1224" s="411"/>
      <c r="AJ1224" s="411"/>
      <c r="AK1224" s="411"/>
      <c r="AL1224" s="411"/>
      <c r="AM1224" s="411"/>
      <c r="AN1224" s="411"/>
      <c r="AO1224" s="411"/>
      <c r="AP1224" s="411"/>
      <c r="AQ1224" s="411"/>
      <c r="AR1224" s="411"/>
      <c r="AS1224" s="293">
        <f>SUM(AE1224:AR1224)</f>
        <v>0</v>
      </c>
    </row>
    <row r="1225" spans="1:45" ht="15" customHeight="1" outlineLevel="1">
      <c r="A1225" s="521"/>
      <c r="B1225" s="291" t="s">
        <v>718</v>
      </c>
      <c r="C1225" s="288" t="s">
        <v>163</v>
      </c>
      <c r="D1225" s="292"/>
      <c r="E1225" s="292"/>
      <c r="F1225" s="292"/>
      <c r="G1225" s="292"/>
      <c r="H1225" s="292"/>
      <c r="I1225" s="292"/>
      <c r="J1225" s="292"/>
      <c r="K1225" s="292"/>
      <c r="L1225" s="292"/>
      <c r="M1225" s="292"/>
      <c r="N1225" s="292"/>
      <c r="O1225" s="292"/>
      <c r="P1225" s="292"/>
      <c r="Q1225" s="292">
        <f>Q1224</f>
        <v>12</v>
      </c>
      <c r="R1225" s="292"/>
      <c r="S1225" s="292"/>
      <c r="T1225" s="292"/>
      <c r="U1225" s="292"/>
      <c r="V1225" s="292"/>
      <c r="W1225" s="292"/>
      <c r="X1225" s="292"/>
      <c r="Y1225" s="292"/>
      <c r="Z1225" s="292"/>
      <c r="AA1225" s="292"/>
      <c r="AB1225" s="292"/>
      <c r="AC1225" s="292"/>
      <c r="AD1225" s="292"/>
      <c r="AE1225" s="407">
        <f>AE1224</f>
        <v>0</v>
      </c>
      <c r="AF1225" s="407">
        <f t="shared" ref="AF1225:AR1225" si="3392">AF1224</f>
        <v>0</v>
      </c>
      <c r="AG1225" s="407">
        <f t="shared" si="3392"/>
        <v>0</v>
      </c>
      <c r="AH1225" s="407">
        <f t="shared" si="3392"/>
        <v>0</v>
      </c>
      <c r="AI1225" s="407">
        <f t="shared" si="3392"/>
        <v>0</v>
      </c>
      <c r="AJ1225" s="407">
        <f t="shared" si="3392"/>
        <v>0</v>
      </c>
      <c r="AK1225" s="407">
        <f t="shared" si="3392"/>
        <v>0</v>
      </c>
      <c r="AL1225" s="407">
        <f t="shared" si="3392"/>
        <v>0</v>
      </c>
      <c r="AM1225" s="407">
        <f t="shared" si="3392"/>
        <v>0</v>
      </c>
      <c r="AN1225" s="407">
        <f t="shared" si="3392"/>
        <v>0</v>
      </c>
      <c r="AO1225" s="407">
        <f t="shared" si="3392"/>
        <v>0</v>
      </c>
      <c r="AP1225" s="407">
        <f t="shared" si="3392"/>
        <v>0</v>
      </c>
      <c r="AQ1225" s="407">
        <f t="shared" si="3392"/>
        <v>0</v>
      </c>
      <c r="AR1225" s="407">
        <f t="shared" si="3392"/>
        <v>0</v>
      </c>
      <c r="AS1225" s="294"/>
    </row>
    <row r="1226" spans="1:45" ht="15" customHeight="1" outlineLevel="1">
      <c r="A1226" s="521"/>
      <c r="B1226" s="312"/>
      <c r="C1226" s="302"/>
      <c r="D1226" s="288"/>
      <c r="E1226" s="288"/>
      <c r="F1226" s="288"/>
      <c r="G1226" s="288"/>
      <c r="H1226" s="288"/>
      <c r="I1226" s="288"/>
      <c r="J1226" s="288"/>
      <c r="K1226" s="288"/>
      <c r="L1226" s="288"/>
      <c r="M1226" s="288"/>
      <c r="N1226" s="288"/>
      <c r="O1226" s="288"/>
      <c r="P1226" s="288"/>
      <c r="Q1226" s="288"/>
      <c r="R1226" s="288"/>
      <c r="S1226" s="288"/>
      <c r="T1226" s="288"/>
      <c r="U1226" s="288"/>
      <c r="V1226" s="288"/>
      <c r="W1226" s="288"/>
      <c r="X1226" s="288"/>
      <c r="Y1226" s="288"/>
      <c r="Z1226" s="288"/>
      <c r="AA1226" s="288"/>
      <c r="AB1226" s="288"/>
      <c r="AC1226" s="288"/>
      <c r="AD1226" s="288"/>
      <c r="AE1226" s="408"/>
      <c r="AF1226" s="417"/>
      <c r="AG1226" s="417"/>
      <c r="AH1226" s="417"/>
      <c r="AI1226" s="417"/>
      <c r="AJ1226" s="417"/>
      <c r="AK1226" s="417"/>
      <c r="AL1226" s="417"/>
      <c r="AM1226" s="417"/>
      <c r="AN1226" s="417"/>
      <c r="AO1226" s="417"/>
      <c r="AP1226" s="417"/>
      <c r="AQ1226" s="417"/>
      <c r="AR1226" s="417"/>
      <c r="AS1226" s="303"/>
    </row>
    <row r="1227" spans="1:45" ht="28.5" customHeight="1" outlineLevel="1">
      <c r="A1227" s="521">
        <v>12</v>
      </c>
      <c r="B1227" s="424" t="s">
        <v>105</v>
      </c>
      <c r="C1227" s="288" t="s">
        <v>25</v>
      </c>
      <c r="D1227" s="292"/>
      <c r="E1227" s="292"/>
      <c r="F1227" s="292"/>
      <c r="G1227" s="292"/>
      <c r="H1227" s="292"/>
      <c r="I1227" s="292"/>
      <c r="J1227" s="292"/>
      <c r="K1227" s="292"/>
      <c r="L1227" s="292"/>
      <c r="M1227" s="292"/>
      <c r="N1227" s="292"/>
      <c r="O1227" s="292"/>
      <c r="P1227" s="292"/>
      <c r="Q1227" s="292">
        <v>12</v>
      </c>
      <c r="R1227" s="292"/>
      <c r="S1227" s="292"/>
      <c r="T1227" s="292"/>
      <c r="U1227" s="292"/>
      <c r="V1227" s="292"/>
      <c r="W1227" s="292"/>
      <c r="X1227" s="292"/>
      <c r="Y1227" s="292"/>
      <c r="Z1227" s="292"/>
      <c r="AA1227" s="292"/>
      <c r="AB1227" s="292"/>
      <c r="AC1227" s="292"/>
      <c r="AD1227" s="292"/>
      <c r="AE1227" s="406"/>
      <c r="AF1227" s="411"/>
      <c r="AG1227" s="411"/>
      <c r="AH1227" s="411"/>
      <c r="AI1227" s="411"/>
      <c r="AJ1227" s="411"/>
      <c r="AK1227" s="411"/>
      <c r="AL1227" s="411"/>
      <c r="AM1227" s="411"/>
      <c r="AN1227" s="411"/>
      <c r="AO1227" s="411"/>
      <c r="AP1227" s="411"/>
      <c r="AQ1227" s="411"/>
      <c r="AR1227" s="411"/>
      <c r="AS1227" s="293">
        <f>SUM(AE1227:AR1227)</f>
        <v>0</v>
      </c>
    </row>
    <row r="1228" spans="1:45" ht="15" customHeight="1" outlineLevel="1">
      <c r="A1228" s="521"/>
      <c r="B1228" s="291" t="s">
        <v>718</v>
      </c>
      <c r="C1228" s="288" t="s">
        <v>163</v>
      </c>
      <c r="D1228" s="292"/>
      <c r="E1228" s="292"/>
      <c r="F1228" s="292"/>
      <c r="G1228" s="292"/>
      <c r="H1228" s="292"/>
      <c r="I1228" s="292"/>
      <c r="J1228" s="292"/>
      <c r="K1228" s="292"/>
      <c r="L1228" s="292"/>
      <c r="M1228" s="292"/>
      <c r="N1228" s="292"/>
      <c r="O1228" s="292"/>
      <c r="P1228" s="292"/>
      <c r="Q1228" s="292">
        <f>Q1227</f>
        <v>12</v>
      </c>
      <c r="R1228" s="292"/>
      <c r="S1228" s="292"/>
      <c r="T1228" s="292"/>
      <c r="U1228" s="292"/>
      <c r="V1228" s="292"/>
      <c r="W1228" s="292"/>
      <c r="X1228" s="292"/>
      <c r="Y1228" s="292"/>
      <c r="Z1228" s="292"/>
      <c r="AA1228" s="292"/>
      <c r="AB1228" s="292"/>
      <c r="AC1228" s="292"/>
      <c r="AD1228" s="292"/>
      <c r="AE1228" s="407">
        <f>AE1227</f>
        <v>0</v>
      </c>
      <c r="AF1228" s="407">
        <f t="shared" ref="AF1228:AR1228" si="3393">AF1227</f>
        <v>0</v>
      </c>
      <c r="AG1228" s="407">
        <f t="shared" si="3393"/>
        <v>0</v>
      </c>
      <c r="AH1228" s="407">
        <f t="shared" si="3393"/>
        <v>0</v>
      </c>
      <c r="AI1228" s="407">
        <f t="shared" si="3393"/>
        <v>0</v>
      </c>
      <c r="AJ1228" s="407">
        <f t="shared" si="3393"/>
        <v>0</v>
      </c>
      <c r="AK1228" s="407">
        <f t="shared" si="3393"/>
        <v>0</v>
      </c>
      <c r="AL1228" s="407">
        <f t="shared" si="3393"/>
        <v>0</v>
      </c>
      <c r="AM1228" s="407">
        <f t="shared" si="3393"/>
        <v>0</v>
      </c>
      <c r="AN1228" s="407">
        <f t="shared" si="3393"/>
        <v>0</v>
      </c>
      <c r="AO1228" s="407">
        <f t="shared" si="3393"/>
        <v>0</v>
      </c>
      <c r="AP1228" s="407">
        <f t="shared" si="3393"/>
        <v>0</v>
      </c>
      <c r="AQ1228" s="407">
        <f t="shared" si="3393"/>
        <v>0</v>
      </c>
      <c r="AR1228" s="407">
        <f t="shared" si="3393"/>
        <v>0</v>
      </c>
      <c r="AS1228" s="294"/>
    </row>
    <row r="1229" spans="1:45" ht="15" customHeight="1" outlineLevel="1">
      <c r="A1229" s="521"/>
      <c r="B1229" s="312"/>
      <c r="C1229" s="302"/>
      <c r="D1229" s="288"/>
      <c r="E1229" s="288"/>
      <c r="F1229" s="288"/>
      <c r="G1229" s="288"/>
      <c r="H1229" s="288"/>
      <c r="I1229" s="288"/>
      <c r="J1229" s="288"/>
      <c r="K1229" s="288"/>
      <c r="L1229" s="288"/>
      <c r="M1229" s="288"/>
      <c r="N1229" s="288"/>
      <c r="O1229" s="288"/>
      <c r="P1229" s="288"/>
      <c r="Q1229" s="288"/>
      <c r="R1229" s="288"/>
      <c r="S1229" s="288"/>
      <c r="T1229" s="288"/>
      <c r="U1229" s="288"/>
      <c r="V1229" s="288"/>
      <c r="W1229" s="288"/>
      <c r="X1229" s="288"/>
      <c r="Y1229" s="288"/>
      <c r="Z1229" s="288"/>
      <c r="AA1229" s="288"/>
      <c r="AB1229" s="288"/>
      <c r="AC1229" s="288"/>
      <c r="AD1229" s="288"/>
      <c r="AE1229" s="418"/>
      <c r="AF1229" s="418"/>
      <c r="AG1229" s="408"/>
      <c r="AH1229" s="408"/>
      <c r="AI1229" s="408"/>
      <c r="AJ1229" s="408"/>
      <c r="AK1229" s="408"/>
      <c r="AL1229" s="408"/>
      <c r="AM1229" s="408"/>
      <c r="AN1229" s="408"/>
      <c r="AO1229" s="408"/>
      <c r="AP1229" s="408"/>
      <c r="AQ1229" s="408"/>
      <c r="AR1229" s="408"/>
      <c r="AS1229" s="303"/>
    </row>
    <row r="1230" spans="1:45" ht="15" customHeight="1" outlineLevel="1">
      <c r="A1230" s="521">
        <v>13</v>
      </c>
      <c r="B1230" s="424" t="s">
        <v>106</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11"/>
      <c r="AG1230" s="411"/>
      <c r="AH1230" s="411"/>
      <c r="AI1230" s="411"/>
      <c r="AJ1230" s="411"/>
      <c r="AK1230" s="411"/>
      <c r="AL1230" s="411"/>
      <c r="AM1230" s="411"/>
      <c r="AN1230" s="411"/>
      <c r="AO1230" s="411"/>
      <c r="AP1230" s="411"/>
      <c r="AQ1230" s="411"/>
      <c r="AR1230" s="411"/>
      <c r="AS1230" s="293">
        <f>SUM(AE1230:AR1230)</f>
        <v>0</v>
      </c>
    </row>
    <row r="1231" spans="1:45" ht="15" customHeight="1" outlineLevel="1">
      <c r="A1231" s="521"/>
      <c r="B1231" s="291" t="s">
        <v>718</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394">AF1230</f>
        <v>0</v>
      </c>
      <c r="AG1231" s="407">
        <f t="shared" si="3394"/>
        <v>0</v>
      </c>
      <c r="AH1231" s="407">
        <f t="shared" si="3394"/>
        <v>0</v>
      </c>
      <c r="AI1231" s="407">
        <f t="shared" si="3394"/>
        <v>0</v>
      </c>
      <c r="AJ1231" s="407">
        <f t="shared" si="3394"/>
        <v>0</v>
      </c>
      <c r="AK1231" s="407">
        <f t="shared" si="3394"/>
        <v>0</v>
      </c>
      <c r="AL1231" s="407">
        <f t="shared" si="3394"/>
        <v>0</v>
      </c>
      <c r="AM1231" s="407">
        <f t="shared" si="3394"/>
        <v>0</v>
      </c>
      <c r="AN1231" s="407">
        <f t="shared" si="3394"/>
        <v>0</v>
      </c>
      <c r="AO1231" s="407">
        <f t="shared" si="3394"/>
        <v>0</v>
      </c>
      <c r="AP1231" s="407">
        <f t="shared" si="3394"/>
        <v>0</v>
      </c>
      <c r="AQ1231" s="407">
        <f t="shared" si="3394"/>
        <v>0</v>
      </c>
      <c r="AR1231" s="407">
        <f t="shared" si="3394"/>
        <v>0</v>
      </c>
      <c r="AS1231" s="303"/>
    </row>
    <row r="1232" spans="1:45" ht="15" customHeight="1" outlineLevel="1">
      <c r="A1232" s="521"/>
      <c r="B1232" s="312"/>
      <c r="C1232" s="302"/>
      <c r="D1232" s="288"/>
      <c r="E1232" s="288"/>
      <c r="F1232" s="288"/>
      <c r="G1232" s="288"/>
      <c r="H1232" s="288"/>
      <c r="I1232" s="288"/>
      <c r="J1232" s="288"/>
      <c r="K1232" s="288"/>
      <c r="L1232" s="288"/>
      <c r="M1232" s="288"/>
      <c r="N1232" s="288"/>
      <c r="O1232" s="288"/>
      <c r="P1232" s="288"/>
      <c r="Q1232" s="288"/>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303"/>
    </row>
    <row r="1233" spans="1:46" ht="15" customHeight="1" outlineLevel="1">
      <c r="A1233" s="521"/>
      <c r="B1233" s="285" t="s">
        <v>107</v>
      </c>
      <c r="C1233" s="286"/>
      <c r="D1233" s="287"/>
      <c r="E1233" s="287"/>
      <c r="F1233" s="287"/>
      <c r="G1233" s="287"/>
      <c r="H1233" s="287"/>
      <c r="I1233" s="287"/>
      <c r="J1233" s="287"/>
      <c r="K1233" s="287"/>
      <c r="L1233" s="287"/>
      <c r="M1233" s="287"/>
      <c r="N1233" s="287"/>
      <c r="O1233" s="287"/>
      <c r="P1233" s="287"/>
      <c r="Q1233" s="287"/>
      <c r="R1233" s="287"/>
      <c r="S1233" s="286"/>
      <c r="T1233" s="286"/>
      <c r="U1233" s="286"/>
      <c r="V1233" s="286"/>
      <c r="W1233" s="286"/>
      <c r="X1233" s="286"/>
      <c r="Y1233" s="286"/>
      <c r="Z1233" s="286"/>
      <c r="AA1233" s="286"/>
      <c r="AB1233" s="286"/>
      <c r="AC1233" s="286"/>
      <c r="AD1233" s="286"/>
      <c r="AE1233" s="410"/>
      <c r="AF1233" s="410"/>
      <c r="AG1233" s="410"/>
      <c r="AH1233" s="410"/>
      <c r="AI1233" s="410"/>
      <c r="AJ1233" s="410"/>
      <c r="AK1233" s="410"/>
      <c r="AL1233" s="410"/>
      <c r="AM1233" s="410"/>
      <c r="AN1233" s="410"/>
      <c r="AO1233" s="410"/>
      <c r="AP1233" s="410"/>
      <c r="AQ1233" s="410"/>
      <c r="AR1233" s="410"/>
      <c r="AS1233" s="289"/>
    </row>
    <row r="1234" spans="1:46" ht="15" customHeight="1" outlineLevel="1">
      <c r="A1234" s="521">
        <v>14</v>
      </c>
      <c r="B1234" s="312" t="s">
        <v>108</v>
      </c>
      <c r="C1234" s="288" t="s">
        <v>25</v>
      </c>
      <c r="D1234" s="292"/>
      <c r="E1234" s="292"/>
      <c r="F1234" s="292"/>
      <c r="G1234" s="292"/>
      <c r="H1234" s="292"/>
      <c r="I1234" s="292"/>
      <c r="J1234" s="292"/>
      <c r="K1234" s="292"/>
      <c r="L1234" s="292"/>
      <c r="M1234" s="292"/>
      <c r="N1234" s="292"/>
      <c r="O1234" s="292"/>
      <c r="P1234" s="292"/>
      <c r="Q1234" s="292">
        <v>12</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293">
        <f>SUM(AE1234:AR1234)</f>
        <v>0</v>
      </c>
    </row>
    <row r="1235" spans="1:46" ht="15" customHeight="1" outlineLevel="1">
      <c r="A1235" s="521"/>
      <c r="B1235" s="291" t="s">
        <v>718</v>
      </c>
      <c r="C1235" s="288" t="s">
        <v>163</v>
      </c>
      <c r="D1235" s="292"/>
      <c r="E1235" s="292"/>
      <c r="F1235" s="292"/>
      <c r="G1235" s="292"/>
      <c r="H1235" s="292"/>
      <c r="I1235" s="292"/>
      <c r="J1235" s="292"/>
      <c r="K1235" s="292"/>
      <c r="L1235" s="292"/>
      <c r="M1235" s="292"/>
      <c r="N1235" s="292"/>
      <c r="O1235" s="292"/>
      <c r="P1235" s="292"/>
      <c r="Q1235" s="292">
        <f>Q1234</f>
        <v>12</v>
      </c>
      <c r="R1235" s="292"/>
      <c r="S1235" s="292"/>
      <c r="T1235" s="292"/>
      <c r="U1235" s="292"/>
      <c r="V1235" s="292"/>
      <c r="W1235" s="292"/>
      <c r="X1235" s="292"/>
      <c r="Y1235" s="292"/>
      <c r="Z1235" s="292"/>
      <c r="AA1235" s="292"/>
      <c r="AB1235" s="292"/>
      <c r="AC1235" s="292"/>
      <c r="AD1235" s="292"/>
      <c r="AE1235" s="407">
        <f>AE1234</f>
        <v>0</v>
      </c>
      <c r="AF1235" s="407">
        <f t="shared" ref="AF1235:AR1235" si="3395">AF1234</f>
        <v>0</v>
      </c>
      <c r="AG1235" s="407">
        <f t="shared" si="3395"/>
        <v>0</v>
      </c>
      <c r="AH1235" s="407">
        <f t="shared" si="3395"/>
        <v>0</v>
      </c>
      <c r="AI1235" s="407">
        <f t="shared" si="3395"/>
        <v>0</v>
      </c>
      <c r="AJ1235" s="407">
        <f t="shared" si="3395"/>
        <v>0</v>
      </c>
      <c r="AK1235" s="407">
        <f t="shared" si="3395"/>
        <v>0</v>
      </c>
      <c r="AL1235" s="407">
        <f t="shared" si="3395"/>
        <v>0</v>
      </c>
      <c r="AM1235" s="407">
        <f t="shared" si="3395"/>
        <v>0</v>
      </c>
      <c r="AN1235" s="407">
        <f t="shared" si="3395"/>
        <v>0</v>
      </c>
      <c r="AO1235" s="407">
        <f t="shared" si="3395"/>
        <v>0</v>
      </c>
      <c r="AP1235" s="407">
        <f t="shared" si="3395"/>
        <v>0</v>
      </c>
      <c r="AQ1235" s="407">
        <f t="shared" si="3395"/>
        <v>0</v>
      </c>
      <c r="AR1235" s="407">
        <f t="shared" si="3395"/>
        <v>0</v>
      </c>
      <c r="AS1235" s="294"/>
    </row>
    <row r="1236" spans="1:46" ht="15" customHeight="1" outlineLevel="1">
      <c r="A1236" s="521"/>
      <c r="B1236" s="312"/>
      <c r="C1236" s="302"/>
      <c r="D1236" s="288"/>
      <c r="E1236" s="288"/>
      <c r="F1236" s="288"/>
      <c r="G1236" s="288"/>
      <c r="H1236" s="288"/>
      <c r="I1236" s="288"/>
      <c r="J1236" s="288"/>
      <c r="K1236" s="288"/>
      <c r="L1236" s="288"/>
      <c r="M1236" s="288"/>
      <c r="N1236" s="288"/>
      <c r="O1236" s="288"/>
      <c r="P1236" s="288"/>
      <c r="Q1236" s="464"/>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298"/>
      <c r="AT1236" s="616"/>
    </row>
    <row r="1237" spans="1:46" s="306" customFormat="1" ht="15.75" outlineLevel="1">
      <c r="A1237" s="521"/>
      <c r="B1237" s="285" t="s">
        <v>487</v>
      </c>
      <c r="C1237" s="288"/>
      <c r="D1237" s="288"/>
      <c r="E1237" s="288"/>
      <c r="F1237" s="288"/>
      <c r="G1237" s="288"/>
      <c r="H1237" s="288"/>
      <c r="I1237" s="288"/>
      <c r="J1237" s="288"/>
      <c r="K1237" s="288"/>
      <c r="L1237" s="288"/>
      <c r="M1237" s="288"/>
      <c r="N1237" s="288"/>
      <c r="O1237" s="288"/>
      <c r="P1237" s="288"/>
      <c r="Q1237" s="288"/>
      <c r="R1237" s="288"/>
      <c r="S1237" s="288"/>
      <c r="T1237" s="288"/>
      <c r="U1237" s="288"/>
      <c r="V1237" s="288"/>
      <c r="W1237" s="288"/>
      <c r="X1237" s="288"/>
      <c r="Y1237" s="288"/>
      <c r="Z1237" s="288"/>
      <c r="AA1237" s="288"/>
      <c r="AB1237" s="288"/>
      <c r="AC1237" s="288"/>
      <c r="AD1237" s="288"/>
      <c r="AE1237" s="408"/>
      <c r="AF1237" s="408"/>
      <c r="AG1237" s="408"/>
      <c r="AH1237" s="408"/>
      <c r="AI1237" s="408"/>
      <c r="AJ1237" s="408"/>
      <c r="AK1237" s="412"/>
      <c r="AL1237" s="412"/>
      <c r="AM1237" s="412"/>
      <c r="AN1237" s="412"/>
      <c r="AO1237" s="412"/>
      <c r="AP1237" s="412"/>
      <c r="AQ1237" s="412"/>
      <c r="AR1237" s="412"/>
      <c r="AS1237" s="506"/>
      <c r="AT1237" s="617"/>
    </row>
    <row r="1238" spans="1:46" outlineLevel="1">
      <c r="A1238" s="521">
        <v>15</v>
      </c>
      <c r="B1238" s="291" t="s">
        <v>492</v>
      </c>
      <c r="C1238" s="288" t="s">
        <v>25</v>
      </c>
      <c r="D1238" s="292"/>
      <c r="E1238" s="292"/>
      <c r="F1238" s="292"/>
      <c r="G1238" s="292"/>
      <c r="H1238" s="292"/>
      <c r="I1238" s="292"/>
      <c r="J1238" s="292"/>
      <c r="K1238" s="292"/>
      <c r="L1238" s="292"/>
      <c r="M1238" s="292"/>
      <c r="N1238" s="292"/>
      <c r="O1238" s="292"/>
      <c r="P1238" s="292"/>
      <c r="Q1238" s="292">
        <v>0</v>
      </c>
      <c r="R1238" s="292"/>
      <c r="S1238" s="292"/>
      <c r="T1238" s="292"/>
      <c r="U1238" s="292"/>
      <c r="V1238" s="292"/>
      <c r="W1238" s="292"/>
      <c r="X1238" s="292"/>
      <c r="Y1238" s="292"/>
      <c r="Z1238" s="292"/>
      <c r="AA1238" s="292"/>
      <c r="AB1238" s="292"/>
      <c r="AC1238" s="292"/>
      <c r="AD1238" s="292"/>
      <c r="AE1238" s="406"/>
      <c r="AF1238" s="406"/>
      <c r="AG1238" s="406"/>
      <c r="AH1238" s="406"/>
      <c r="AI1238" s="406"/>
      <c r="AJ1238" s="406"/>
      <c r="AK1238" s="406"/>
      <c r="AL1238" s="406"/>
      <c r="AM1238" s="406"/>
      <c r="AN1238" s="406"/>
      <c r="AO1238" s="406"/>
      <c r="AP1238" s="406"/>
      <c r="AQ1238" s="406"/>
      <c r="AR1238" s="406"/>
      <c r="AS1238" s="618">
        <f>SUM(AE1238:AR1238)</f>
        <v>0</v>
      </c>
      <c r="AT1238" s="616"/>
    </row>
    <row r="1239" spans="1:46" outlineLevel="1">
      <c r="A1239" s="521"/>
      <c r="B1239" s="291" t="s">
        <v>718</v>
      </c>
      <c r="C1239" s="288" t="s">
        <v>163</v>
      </c>
      <c r="D1239" s="292"/>
      <c r="E1239" s="292"/>
      <c r="F1239" s="292"/>
      <c r="G1239" s="292"/>
      <c r="H1239" s="292"/>
      <c r="I1239" s="292"/>
      <c r="J1239" s="292"/>
      <c r="K1239" s="292"/>
      <c r="L1239" s="292"/>
      <c r="M1239" s="292"/>
      <c r="N1239" s="292"/>
      <c r="O1239" s="292"/>
      <c r="P1239" s="292"/>
      <c r="Q1239" s="292">
        <f>Q1238</f>
        <v>0</v>
      </c>
      <c r="R1239" s="292"/>
      <c r="S1239" s="292"/>
      <c r="T1239" s="292"/>
      <c r="U1239" s="292"/>
      <c r="V1239" s="292"/>
      <c r="W1239" s="292"/>
      <c r="X1239" s="292"/>
      <c r="Y1239" s="292"/>
      <c r="Z1239" s="292"/>
      <c r="AA1239" s="292"/>
      <c r="AB1239" s="292"/>
      <c r="AC1239" s="292"/>
      <c r="AD1239" s="292"/>
      <c r="AE1239" s="407">
        <f>AE1238</f>
        <v>0</v>
      </c>
      <c r="AF1239" s="407">
        <f>AF1238</f>
        <v>0</v>
      </c>
      <c r="AG1239" s="407">
        <f t="shared" ref="AG1239:AI1239" si="3396">AG1238</f>
        <v>0</v>
      </c>
      <c r="AH1239" s="407">
        <f t="shared" si="3396"/>
        <v>0</v>
      </c>
      <c r="AI1239" s="407">
        <f t="shared" si="3396"/>
        <v>0</v>
      </c>
      <c r="AJ1239" s="407">
        <f>AJ1238</f>
        <v>0</v>
      </c>
      <c r="AK1239" s="407">
        <f t="shared" ref="AK1239:AR1239" si="3397">AK1238</f>
        <v>0</v>
      </c>
      <c r="AL1239" s="407">
        <f t="shared" si="3397"/>
        <v>0</v>
      </c>
      <c r="AM1239" s="407">
        <f t="shared" si="3397"/>
        <v>0</v>
      </c>
      <c r="AN1239" s="407">
        <f t="shared" si="3397"/>
        <v>0</v>
      </c>
      <c r="AO1239" s="407">
        <f t="shared" si="3397"/>
        <v>0</v>
      </c>
      <c r="AP1239" s="407">
        <f t="shared" si="3397"/>
        <v>0</v>
      </c>
      <c r="AQ1239" s="407">
        <f t="shared" si="3397"/>
        <v>0</v>
      </c>
      <c r="AR1239" s="407">
        <f t="shared" si="3397"/>
        <v>0</v>
      </c>
      <c r="AS1239" s="294"/>
    </row>
    <row r="1240" spans="1:46" outlineLevel="1">
      <c r="A1240" s="521"/>
      <c r="B1240" s="312"/>
      <c r="C1240" s="302"/>
      <c r="D1240" s="288"/>
      <c r="E1240" s="288"/>
      <c r="F1240" s="288"/>
      <c r="G1240" s="288"/>
      <c r="H1240" s="288"/>
      <c r="I1240" s="288"/>
      <c r="J1240" s="288"/>
      <c r="K1240" s="288"/>
      <c r="L1240" s="288"/>
      <c r="M1240" s="288"/>
      <c r="N1240" s="288"/>
      <c r="O1240" s="288"/>
      <c r="P1240" s="288"/>
      <c r="Q1240" s="288"/>
      <c r="R1240" s="288"/>
      <c r="S1240" s="288"/>
      <c r="T1240" s="288"/>
      <c r="U1240" s="288"/>
      <c r="V1240" s="288"/>
      <c r="W1240" s="288"/>
      <c r="X1240" s="288"/>
      <c r="Y1240" s="288"/>
      <c r="Z1240" s="288"/>
      <c r="AA1240" s="288"/>
      <c r="AB1240" s="288"/>
      <c r="AC1240" s="288"/>
      <c r="AD1240" s="288"/>
      <c r="AE1240" s="408"/>
      <c r="AF1240" s="408"/>
      <c r="AG1240" s="408"/>
      <c r="AH1240" s="408"/>
      <c r="AI1240" s="408"/>
      <c r="AJ1240" s="408"/>
      <c r="AK1240" s="408"/>
      <c r="AL1240" s="408"/>
      <c r="AM1240" s="408"/>
      <c r="AN1240" s="408"/>
      <c r="AO1240" s="408"/>
      <c r="AP1240" s="408"/>
      <c r="AQ1240" s="408"/>
      <c r="AR1240" s="408"/>
      <c r="AS1240" s="303"/>
    </row>
    <row r="1241" spans="1:46" s="280" customFormat="1" outlineLevel="1">
      <c r="A1241" s="521">
        <v>16</v>
      </c>
      <c r="B1241" s="321" t="s">
        <v>488</v>
      </c>
      <c r="C1241" s="288" t="s">
        <v>25</v>
      </c>
      <c r="D1241" s="292"/>
      <c r="E1241" s="292"/>
      <c r="F1241" s="292"/>
      <c r="G1241" s="292"/>
      <c r="H1241" s="292"/>
      <c r="I1241" s="292"/>
      <c r="J1241" s="292"/>
      <c r="K1241" s="292"/>
      <c r="L1241" s="292"/>
      <c r="M1241" s="292"/>
      <c r="N1241" s="292"/>
      <c r="O1241" s="292"/>
      <c r="P1241" s="292"/>
      <c r="Q1241" s="292">
        <v>0</v>
      </c>
      <c r="R1241" s="292"/>
      <c r="S1241" s="292"/>
      <c r="T1241" s="292"/>
      <c r="U1241" s="292"/>
      <c r="V1241" s="292"/>
      <c r="W1241" s="292"/>
      <c r="X1241" s="292"/>
      <c r="Y1241" s="292"/>
      <c r="Z1241" s="292"/>
      <c r="AA1241" s="292"/>
      <c r="AB1241" s="292"/>
      <c r="AC1241" s="292"/>
      <c r="AD1241" s="292"/>
      <c r="AE1241" s="406"/>
      <c r="AF1241" s="406"/>
      <c r="AG1241" s="406"/>
      <c r="AH1241" s="406"/>
      <c r="AI1241" s="406"/>
      <c r="AJ1241" s="406"/>
      <c r="AK1241" s="406"/>
      <c r="AL1241" s="406"/>
      <c r="AM1241" s="406"/>
      <c r="AN1241" s="406"/>
      <c r="AO1241" s="406"/>
      <c r="AP1241" s="406"/>
      <c r="AQ1241" s="406"/>
      <c r="AR1241" s="406"/>
      <c r="AS1241" s="293">
        <f>SUM(AE1241:AR1241)</f>
        <v>0</v>
      </c>
    </row>
    <row r="1242" spans="1:46" s="280" customFormat="1" outlineLevel="1">
      <c r="A1242" s="521"/>
      <c r="B1242" s="291" t="s">
        <v>718</v>
      </c>
      <c r="C1242" s="288" t="s">
        <v>163</v>
      </c>
      <c r="D1242" s="292"/>
      <c r="E1242" s="292"/>
      <c r="F1242" s="292"/>
      <c r="G1242" s="292"/>
      <c r="H1242" s="292"/>
      <c r="I1242" s="292"/>
      <c r="J1242" s="292"/>
      <c r="K1242" s="292"/>
      <c r="L1242" s="292"/>
      <c r="M1242" s="292"/>
      <c r="N1242" s="292"/>
      <c r="O1242" s="292"/>
      <c r="P1242" s="292"/>
      <c r="Q1242" s="292">
        <f>Q1241</f>
        <v>0</v>
      </c>
      <c r="R1242" s="292"/>
      <c r="S1242" s="292"/>
      <c r="T1242" s="292"/>
      <c r="U1242" s="292"/>
      <c r="V1242" s="292"/>
      <c r="W1242" s="292"/>
      <c r="X1242" s="292"/>
      <c r="Y1242" s="292"/>
      <c r="Z1242" s="292"/>
      <c r="AA1242" s="292"/>
      <c r="AB1242" s="292"/>
      <c r="AC1242" s="292"/>
      <c r="AD1242" s="292"/>
      <c r="AE1242" s="407">
        <f>AE1241</f>
        <v>0</v>
      </c>
      <c r="AF1242" s="407">
        <f t="shared" ref="AF1242:AQ1242" si="3398">AF1241</f>
        <v>0</v>
      </c>
      <c r="AG1242" s="407">
        <f t="shared" si="3398"/>
        <v>0</v>
      </c>
      <c r="AH1242" s="407">
        <f t="shared" si="3398"/>
        <v>0</v>
      </c>
      <c r="AI1242" s="407">
        <f t="shared" si="3398"/>
        <v>0</v>
      </c>
      <c r="AJ1242" s="407">
        <f t="shared" si="3398"/>
        <v>0</v>
      </c>
      <c r="AK1242" s="407">
        <f t="shared" si="3398"/>
        <v>0</v>
      </c>
      <c r="AL1242" s="407">
        <f t="shared" si="3398"/>
        <v>0</v>
      </c>
      <c r="AM1242" s="407">
        <f t="shared" si="3398"/>
        <v>0</v>
      </c>
      <c r="AN1242" s="407">
        <f t="shared" si="3398"/>
        <v>0</v>
      </c>
      <c r="AO1242" s="407">
        <f t="shared" si="3398"/>
        <v>0</v>
      </c>
      <c r="AP1242" s="407">
        <f t="shared" si="3398"/>
        <v>0</v>
      </c>
      <c r="AQ1242" s="407">
        <f t="shared" si="3398"/>
        <v>0</v>
      </c>
      <c r="AR1242" s="407">
        <f>AR1241</f>
        <v>0</v>
      </c>
      <c r="AS1242" s="294"/>
    </row>
    <row r="1243" spans="1:46" s="280" customFormat="1" outlineLevel="1">
      <c r="A1243" s="521"/>
      <c r="B1243" s="32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08"/>
      <c r="AF1243" s="408"/>
      <c r="AG1243" s="408"/>
      <c r="AH1243" s="408"/>
      <c r="AI1243" s="408"/>
      <c r="AJ1243" s="408"/>
      <c r="AK1243" s="412"/>
      <c r="AL1243" s="412"/>
      <c r="AM1243" s="412"/>
      <c r="AN1243" s="412"/>
      <c r="AO1243" s="412"/>
      <c r="AP1243" s="412"/>
      <c r="AQ1243" s="412"/>
      <c r="AR1243" s="412"/>
      <c r="AS1243" s="310"/>
    </row>
    <row r="1244" spans="1:46" ht="15.75" outlineLevel="1">
      <c r="A1244" s="521"/>
      <c r="B1244" s="508" t="s">
        <v>493</v>
      </c>
      <c r="C1244" s="317"/>
      <c r="D1244" s="287"/>
      <c r="E1244" s="286"/>
      <c r="F1244" s="286"/>
      <c r="G1244" s="286"/>
      <c r="H1244" s="286"/>
      <c r="I1244" s="286"/>
      <c r="J1244" s="286"/>
      <c r="K1244" s="286"/>
      <c r="L1244" s="286"/>
      <c r="M1244" s="286"/>
      <c r="N1244" s="286"/>
      <c r="O1244" s="286"/>
      <c r="P1244" s="286"/>
      <c r="Q1244" s="287"/>
      <c r="R1244" s="286"/>
      <c r="S1244" s="286"/>
      <c r="T1244" s="286"/>
      <c r="U1244" s="286"/>
      <c r="V1244" s="286"/>
      <c r="W1244" s="286"/>
      <c r="X1244" s="286"/>
      <c r="Y1244" s="286"/>
      <c r="Z1244" s="286"/>
      <c r="AA1244" s="286"/>
      <c r="AB1244" s="286"/>
      <c r="AC1244" s="286"/>
      <c r="AD1244" s="286"/>
      <c r="AE1244" s="410"/>
      <c r="AF1244" s="410"/>
      <c r="AG1244" s="410"/>
      <c r="AH1244" s="410"/>
      <c r="AI1244" s="410"/>
      <c r="AJ1244" s="410"/>
      <c r="AK1244" s="410"/>
      <c r="AL1244" s="410"/>
      <c r="AM1244" s="410"/>
      <c r="AN1244" s="410"/>
      <c r="AO1244" s="410"/>
      <c r="AP1244" s="410"/>
      <c r="AQ1244" s="410"/>
      <c r="AR1244" s="410"/>
      <c r="AS1244" s="289"/>
    </row>
    <row r="1245" spans="1:46" outlineLevel="1">
      <c r="A1245" s="521">
        <v>17</v>
      </c>
      <c r="B1245" s="424" t="s">
        <v>112</v>
      </c>
      <c r="C1245" s="288" t="s">
        <v>25</v>
      </c>
      <c r="D1245" s="292"/>
      <c r="E1245" s="292"/>
      <c r="F1245" s="292"/>
      <c r="G1245" s="292"/>
      <c r="H1245" s="292"/>
      <c r="I1245" s="292"/>
      <c r="J1245" s="292"/>
      <c r="K1245" s="292"/>
      <c r="L1245" s="292"/>
      <c r="M1245" s="292"/>
      <c r="N1245" s="292"/>
      <c r="O1245" s="292"/>
      <c r="P1245" s="292"/>
      <c r="Q1245" s="292">
        <v>12</v>
      </c>
      <c r="R1245" s="292"/>
      <c r="S1245" s="292"/>
      <c r="T1245" s="292"/>
      <c r="U1245" s="292"/>
      <c r="V1245" s="292"/>
      <c r="W1245" s="292"/>
      <c r="X1245" s="292"/>
      <c r="Y1245" s="292"/>
      <c r="Z1245" s="292"/>
      <c r="AA1245" s="292"/>
      <c r="AB1245" s="292"/>
      <c r="AC1245" s="292"/>
      <c r="AD1245" s="292"/>
      <c r="AE1245" s="422"/>
      <c r="AF1245" s="406"/>
      <c r="AG1245" s="406"/>
      <c r="AH1245" s="406"/>
      <c r="AI1245" s="406"/>
      <c r="AJ1245" s="406"/>
      <c r="AK1245" s="406"/>
      <c r="AL1245" s="411"/>
      <c r="AM1245" s="411"/>
      <c r="AN1245" s="411"/>
      <c r="AO1245" s="411"/>
      <c r="AP1245" s="411"/>
      <c r="AQ1245" s="411"/>
      <c r="AR1245" s="411"/>
      <c r="AS1245" s="293">
        <f>SUM(AE1245:AR1245)</f>
        <v>0</v>
      </c>
    </row>
    <row r="1246" spans="1:46" outlineLevel="1">
      <c r="A1246" s="521"/>
      <c r="B1246" s="291" t="s">
        <v>718</v>
      </c>
      <c r="C1246" s="288" t="s">
        <v>163</v>
      </c>
      <c r="D1246" s="292"/>
      <c r="E1246" s="292"/>
      <c r="F1246" s="292"/>
      <c r="G1246" s="292"/>
      <c r="H1246" s="292"/>
      <c r="I1246" s="292"/>
      <c r="J1246" s="292"/>
      <c r="K1246" s="292"/>
      <c r="L1246" s="292"/>
      <c r="M1246" s="292"/>
      <c r="N1246" s="292"/>
      <c r="O1246" s="292"/>
      <c r="P1246" s="292"/>
      <c r="Q1246" s="292">
        <f>Q1245</f>
        <v>12</v>
      </c>
      <c r="R1246" s="292"/>
      <c r="S1246" s="292"/>
      <c r="T1246" s="292"/>
      <c r="U1246" s="292"/>
      <c r="V1246" s="292"/>
      <c r="W1246" s="292"/>
      <c r="X1246" s="292"/>
      <c r="Y1246" s="292"/>
      <c r="Z1246" s="292"/>
      <c r="AA1246" s="292"/>
      <c r="AB1246" s="292"/>
      <c r="AC1246" s="292"/>
      <c r="AD1246" s="292"/>
      <c r="AE1246" s="407">
        <f>AE1245</f>
        <v>0</v>
      </c>
      <c r="AF1246" s="407">
        <f t="shared" ref="AF1246:AR1246" si="3399">AF1245</f>
        <v>0</v>
      </c>
      <c r="AG1246" s="407">
        <f t="shared" si="3399"/>
        <v>0</v>
      </c>
      <c r="AH1246" s="407">
        <f t="shared" si="3399"/>
        <v>0</v>
      </c>
      <c r="AI1246" s="407">
        <f t="shared" si="3399"/>
        <v>0</v>
      </c>
      <c r="AJ1246" s="407">
        <f t="shared" si="3399"/>
        <v>0</v>
      </c>
      <c r="AK1246" s="407">
        <f t="shared" si="3399"/>
        <v>0</v>
      </c>
      <c r="AL1246" s="407">
        <f t="shared" si="3399"/>
        <v>0</v>
      </c>
      <c r="AM1246" s="407">
        <f t="shared" si="3399"/>
        <v>0</v>
      </c>
      <c r="AN1246" s="407">
        <f t="shared" si="3399"/>
        <v>0</v>
      </c>
      <c r="AO1246" s="407">
        <f t="shared" si="3399"/>
        <v>0</v>
      </c>
      <c r="AP1246" s="407">
        <f t="shared" si="3399"/>
        <v>0</v>
      </c>
      <c r="AQ1246" s="407">
        <f t="shared" si="3399"/>
        <v>0</v>
      </c>
      <c r="AR1246" s="407">
        <f t="shared" si="3399"/>
        <v>0</v>
      </c>
      <c r="AS1246" s="303"/>
    </row>
    <row r="1247" spans="1:46" outlineLevel="1">
      <c r="A1247" s="521"/>
      <c r="B1247" s="291"/>
      <c r="C1247" s="288"/>
      <c r="D1247" s="288"/>
      <c r="E1247" s="288"/>
      <c r="F1247" s="288"/>
      <c r="G1247" s="288"/>
      <c r="H1247" s="288"/>
      <c r="I1247" s="288"/>
      <c r="J1247" s="288"/>
      <c r="K1247" s="288"/>
      <c r="L1247" s="288"/>
      <c r="M1247" s="288"/>
      <c r="N1247" s="288"/>
      <c r="O1247" s="288"/>
      <c r="P1247" s="288"/>
      <c r="Q1247" s="288"/>
      <c r="R1247" s="288"/>
      <c r="S1247" s="288"/>
      <c r="T1247" s="288"/>
      <c r="U1247" s="288"/>
      <c r="V1247" s="288"/>
      <c r="W1247" s="288"/>
      <c r="X1247" s="288"/>
      <c r="Y1247" s="288"/>
      <c r="Z1247" s="288"/>
      <c r="AA1247" s="288"/>
      <c r="AB1247" s="288"/>
      <c r="AC1247" s="288"/>
      <c r="AD1247" s="288"/>
      <c r="AE1247" s="418"/>
      <c r="AF1247" s="421"/>
      <c r="AG1247" s="421"/>
      <c r="AH1247" s="421"/>
      <c r="AI1247" s="421"/>
      <c r="AJ1247" s="421"/>
      <c r="AK1247" s="421"/>
      <c r="AL1247" s="421"/>
      <c r="AM1247" s="421"/>
      <c r="AN1247" s="421"/>
      <c r="AO1247" s="421"/>
      <c r="AP1247" s="421"/>
      <c r="AQ1247" s="421"/>
      <c r="AR1247" s="421"/>
      <c r="AS1247" s="303"/>
    </row>
    <row r="1248" spans="1:46" outlineLevel="1">
      <c r="A1248" s="521">
        <v>18</v>
      </c>
      <c r="B1248" s="424" t="s">
        <v>109</v>
      </c>
      <c r="C1248" s="288" t="s">
        <v>25</v>
      </c>
      <c r="D1248" s="292"/>
      <c r="E1248" s="292"/>
      <c r="F1248" s="292"/>
      <c r="G1248" s="292"/>
      <c r="H1248" s="292"/>
      <c r="I1248" s="292"/>
      <c r="J1248" s="292"/>
      <c r="K1248" s="292"/>
      <c r="L1248" s="292"/>
      <c r="M1248" s="292"/>
      <c r="N1248" s="292"/>
      <c r="O1248" s="292"/>
      <c r="P1248" s="292"/>
      <c r="Q1248" s="292">
        <v>12</v>
      </c>
      <c r="R1248" s="292"/>
      <c r="S1248" s="292"/>
      <c r="T1248" s="292"/>
      <c r="U1248" s="292"/>
      <c r="V1248" s="292"/>
      <c r="W1248" s="292"/>
      <c r="X1248" s="292"/>
      <c r="Y1248" s="292"/>
      <c r="Z1248" s="292"/>
      <c r="AA1248" s="292"/>
      <c r="AB1248" s="292"/>
      <c r="AC1248" s="292"/>
      <c r="AD1248" s="292"/>
      <c r="AE1248" s="422"/>
      <c r="AF1248" s="406"/>
      <c r="AG1248" s="406"/>
      <c r="AH1248" s="406"/>
      <c r="AI1248" s="406"/>
      <c r="AJ1248" s="406"/>
      <c r="AK1248" s="406"/>
      <c r="AL1248" s="411"/>
      <c r="AM1248" s="411"/>
      <c r="AN1248" s="411"/>
      <c r="AO1248" s="411"/>
      <c r="AP1248" s="411"/>
      <c r="AQ1248" s="411"/>
      <c r="AR1248" s="411"/>
      <c r="AS1248" s="293">
        <f>SUM(AE1248:AR1248)</f>
        <v>0</v>
      </c>
    </row>
    <row r="1249" spans="1:45" outlineLevel="1">
      <c r="A1249" s="521"/>
      <c r="B1249" s="291" t="s">
        <v>718</v>
      </c>
      <c r="C1249" s="288" t="s">
        <v>163</v>
      </c>
      <c r="D1249" s="292"/>
      <c r="E1249" s="292"/>
      <c r="F1249" s="292"/>
      <c r="G1249" s="292"/>
      <c r="H1249" s="292"/>
      <c r="I1249" s="292"/>
      <c r="J1249" s="292"/>
      <c r="K1249" s="292"/>
      <c r="L1249" s="292"/>
      <c r="M1249" s="292"/>
      <c r="N1249" s="292"/>
      <c r="O1249" s="292"/>
      <c r="P1249" s="292"/>
      <c r="Q1249" s="292">
        <f>Q1248</f>
        <v>12</v>
      </c>
      <c r="R1249" s="292"/>
      <c r="S1249" s="292"/>
      <c r="T1249" s="292"/>
      <c r="U1249" s="292"/>
      <c r="V1249" s="292"/>
      <c r="W1249" s="292"/>
      <c r="X1249" s="292"/>
      <c r="Y1249" s="292"/>
      <c r="Z1249" s="292"/>
      <c r="AA1249" s="292"/>
      <c r="AB1249" s="292"/>
      <c r="AC1249" s="292"/>
      <c r="AD1249" s="292"/>
      <c r="AE1249" s="407">
        <f>AE1248</f>
        <v>0</v>
      </c>
      <c r="AF1249" s="407">
        <f t="shared" ref="AF1249:AR1249" si="3400">AF1248</f>
        <v>0</v>
      </c>
      <c r="AG1249" s="407">
        <f t="shared" si="3400"/>
        <v>0</v>
      </c>
      <c r="AH1249" s="407">
        <f t="shared" si="3400"/>
        <v>0</v>
      </c>
      <c r="AI1249" s="407">
        <f t="shared" si="3400"/>
        <v>0</v>
      </c>
      <c r="AJ1249" s="407">
        <f t="shared" si="3400"/>
        <v>0</v>
      </c>
      <c r="AK1249" s="407">
        <f t="shared" si="3400"/>
        <v>0</v>
      </c>
      <c r="AL1249" s="407">
        <f t="shared" si="3400"/>
        <v>0</v>
      </c>
      <c r="AM1249" s="407">
        <f t="shared" si="3400"/>
        <v>0</v>
      </c>
      <c r="AN1249" s="407">
        <f t="shared" si="3400"/>
        <v>0</v>
      </c>
      <c r="AO1249" s="407">
        <f t="shared" si="3400"/>
        <v>0</v>
      </c>
      <c r="AP1249" s="407">
        <f t="shared" si="3400"/>
        <v>0</v>
      </c>
      <c r="AQ1249" s="407">
        <f t="shared" si="3400"/>
        <v>0</v>
      </c>
      <c r="AR1249" s="407">
        <f t="shared" si="3400"/>
        <v>0</v>
      </c>
      <c r="AS1249" s="303"/>
    </row>
    <row r="1250" spans="1:45" outlineLevel="1">
      <c r="A1250" s="521"/>
      <c r="B1250" s="319"/>
      <c r="C1250" s="288"/>
      <c r="D1250" s="288"/>
      <c r="E1250" s="288"/>
      <c r="F1250" s="288"/>
      <c r="G1250" s="288"/>
      <c r="H1250" s="288"/>
      <c r="I1250" s="288"/>
      <c r="J1250" s="288"/>
      <c r="K1250" s="288"/>
      <c r="L1250" s="288"/>
      <c r="M1250" s="288"/>
      <c r="N1250" s="288"/>
      <c r="O1250" s="288"/>
      <c r="P1250" s="288"/>
      <c r="Q1250" s="288"/>
      <c r="R1250" s="288"/>
      <c r="S1250" s="288"/>
      <c r="T1250" s="288"/>
      <c r="U1250" s="288"/>
      <c r="V1250" s="288"/>
      <c r="W1250" s="288"/>
      <c r="X1250" s="288"/>
      <c r="Y1250" s="288"/>
      <c r="Z1250" s="288"/>
      <c r="AA1250" s="288"/>
      <c r="AB1250" s="288"/>
      <c r="AC1250" s="288"/>
      <c r="AD1250" s="288"/>
      <c r="AE1250" s="419"/>
      <c r="AF1250" s="420"/>
      <c r="AG1250" s="420"/>
      <c r="AH1250" s="420"/>
      <c r="AI1250" s="420"/>
      <c r="AJ1250" s="420"/>
      <c r="AK1250" s="420"/>
      <c r="AL1250" s="420"/>
      <c r="AM1250" s="420"/>
      <c r="AN1250" s="420"/>
      <c r="AO1250" s="420"/>
      <c r="AP1250" s="420"/>
      <c r="AQ1250" s="420"/>
      <c r="AR1250" s="420"/>
      <c r="AS1250" s="294"/>
    </row>
    <row r="1251" spans="1:45" outlineLevel="1">
      <c r="A1251" s="521">
        <v>19</v>
      </c>
      <c r="B1251" s="424" t="s">
        <v>111</v>
      </c>
      <c r="C1251" s="288" t="s">
        <v>25</v>
      </c>
      <c r="D1251" s="292"/>
      <c r="E1251" s="292"/>
      <c r="F1251" s="292"/>
      <c r="G1251" s="292"/>
      <c r="H1251" s="292"/>
      <c r="I1251" s="292"/>
      <c r="J1251" s="292"/>
      <c r="K1251" s="292"/>
      <c r="L1251" s="292"/>
      <c r="M1251" s="292"/>
      <c r="N1251" s="292"/>
      <c r="O1251" s="292"/>
      <c r="P1251" s="292"/>
      <c r="Q1251" s="292">
        <v>12</v>
      </c>
      <c r="R1251" s="292"/>
      <c r="S1251" s="292"/>
      <c r="T1251" s="292"/>
      <c r="U1251" s="292"/>
      <c r="V1251" s="292"/>
      <c r="W1251" s="292"/>
      <c r="X1251" s="292"/>
      <c r="Y1251" s="292"/>
      <c r="Z1251" s="292"/>
      <c r="AA1251" s="292"/>
      <c r="AB1251" s="292"/>
      <c r="AC1251" s="292"/>
      <c r="AD1251" s="292"/>
      <c r="AE1251" s="422"/>
      <c r="AF1251" s="406"/>
      <c r="AG1251" s="406"/>
      <c r="AH1251" s="406"/>
      <c r="AI1251" s="406"/>
      <c r="AJ1251" s="406"/>
      <c r="AK1251" s="406"/>
      <c r="AL1251" s="411"/>
      <c r="AM1251" s="411"/>
      <c r="AN1251" s="411"/>
      <c r="AO1251" s="411"/>
      <c r="AP1251" s="411"/>
      <c r="AQ1251" s="411"/>
      <c r="AR1251" s="411"/>
      <c r="AS1251" s="293">
        <f>SUM(AE1251:AR1251)</f>
        <v>0</v>
      </c>
    </row>
    <row r="1252" spans="1:45" outlineLevel="1">
      <c r="A1252" s="521"/>
      <c r="B1252" s="291" t="s">
        <v>718</v>
      </c>
      <c r="C1252" s="288" t="s">
        <v>163</v>
      </c>
      <c r="D1252" s="292"/>
      <c r="E1252" s="292"/>
      <c r="F1252" s="292"/>
      <c r="G1252" s="292"/>
      <c r="H1252" s="292"/>
      <c r="I1252" s="292"/>
      <c r="J1252" s="292"/>
      <c r="K1252" s="292"/>
      <c r="L1252" s="292"/>
      <c r="M1252" s="292"/>
      <c r="N1252" s="292"/>
      <c r="O1252" s="292"/>
      <c r="P1252" s="292"/>
      <c r="Q1252" s="292">
        <f>Q1251</f>
        <v>12</v>
      </c>
      <c r="R1252" s="292"/>
      <c r="S1252" s="292"/>
      <c r="T1252" s="292"/>
      <c r="U1252" s="292"/>
      <c r="V1252" s="292"/>
      <c r="W1252" s="292"/>
      <c r="X1252" s="292"/>
      <c r="Y1252" s="292"/>
      <c r="Z1252" s="292"/>
      <c r="AA1252" s="292"/>
      <c r="AB1252" s="292"/>
      <c r="AC1252" s="292"/>
      <c r="AD1252" s="292"/>
      <c r="AE1252" s="407">
        <f>AE1251</f>
        <v>0</v>
      </c>
      <c r="AF1252" s="407">
        <f t="shared" ref="AF1252:AR1252" si="3401">AF1251</f>
        <v>0</v>
      </c>
      <c r="AG1252" s="407">
        <f t="shared" si="3401"/>
        <v>0</v>
      </c>
      <c r="AH1252" s="407">
        <f t="shared" si="3401"/>
        <v>0</v>
      </c>
      <c r="AI1252" s="407">
        <f t="shared" si="3401"/>
        <v>0</v>
      </c>
      <c r="AJ1252" s="407">
        <f t="shared" si="3401"/>
        <v>0</v>
      </c>
      <c r="AK1252" s="407">
        <f t="shared" si="3401"/>
        <v>0</v>
      </c>
      <c r="AL1252" s="407">
        <f t="shared" si="3401"/>
        <v>0</v>
      </c>
      <c r="AM1252" s="407">
        <f t="shared" si="3401"/>
        <v>0</v>
      </c>
      <c r="AN1252" s="407">
        <f t="shared" si="3401"/>
        <v>0</v>
      </c>
      <c r="AO1252" s="407">
        <f t="shared" si="3401"/>
        <v>0</v>
      </c>
      <c r="AP1252" s="407">
        <f t="shared" si="3401"/>
        <v>0</v>
      </c>
      <c r="AQ1252" s="407">
        <f t="shared" si="3401"/>
        <v>0</v>
      </c>
      <c r="AR1252" s="407">
        <f t="shared" si="3401"/>
        <v>0</v>
      </c>
      <c r="AS1252" s="294"/>
    </row>
    <row r="1253" spans="1:45" outlineLevel="1">
      <c r="A1253" s="521"/>
      <c r="B1253" s="319"/>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08"/>
      <c r="AF1253" s="408"/>
      <c r="AG1253" s="408"/>
      <c r="AH1253" s="408"/>
      <c r="AI1253" s="408"/>
      <c r="AJ1253" s="408"/>
      <c r="AK1253" s="408"/>
      <c r="AL1253" s="408"/>
      <c r="AM1253" s="408"/>
      <c r="AN1253" s="408"/>
      <c r="AO1253" s="408"/>
      <c r="AP1253" s="408"/>
      <c r="AQ1253" s="408"/>
      <c r="AR1253" s="408"/>
      <c r="AS1253" s="303"/>
    </row>
    <row r="1254" spans="1:45" outlineLevel="1">
      <c r="A1254" s="521">
        <v>20</v>
      </c>
      <c r="B1254" s="424" t="s">
        <v>110</v>
      </c>
      <c r="C1254" s="288" t="s">
        <v>25</v>
      </c>
      <c r="D1254" s="292"/>
      <c r="E1254" s="292"/>
      <c r="F1254" s="292"/>
      <c r="G1254" s="292"/>
      <c r="H1254" s="292"/>
      <c r="I1254" s="292"/>
      <c r="J1254" s="292"/>
      <c r="K1254" s="292"/>
      <c r="L1254" s="292"/>
      <c r="M1254" s="292"/>
      <c r="N1254" s="292"/>
      <c r="O1254" s="292"/>
      <c r="P1254" s="292"/>
      <c r="Q1254" s="292">
        <v>12</v>
      </c>
      <c r="R1254" s="292"/>
      <c r="S1254" s="292"/>
      <c r="T1254" s="292"/>
      <c r="U1254" s="292"/>
      <c r="V1254" s="292"/>
      <c r="W1254" s="292"/>
      <c r="X1254" s="292"/>
      <c r="Y1254" s="292"/>
      <c r="Z1254" s="292"/>
      <c r="AA1254" s="292"/>
      <c r="AB1254" s="292"/>
      <c r="AC1254" s="292"/>
      <c r="AD1254" s="292"/>
      <c r="AE1254" s="422"/>
      <c r="AF1254" s="406"/>
      <c r="AG1254" s="406"/>
      <c r="AH1254" s="406"/>
      <c r="AI1254" s="406"/>
      <c r="AJ1254" s="406"/>
      <c r="AK1254" s="406"/>
      <c r="AL1254" s="411"/>
      <c r="AM1254" s="411"/>
      <c r="AN1254" s="411"/>
      <c r="AO1254" s="411"/>
      <c r="AP1254" s="411"/>
      <c r="AQ1254" s="411"/>
      <c r="AR1254" s="411"/>
      <c r="AS1254" s="293">
        <f>SUM(AE1254:AR1254)</f>
        <v>0</v>
      </c>
    </row>
    <row r="1255" spans="1:45" outlineLevel="1">
      <c r="A1255" s="521"/>
      <c r="B1255" s="291" t="s">
        <v>718</v>
      </c>
      <c r="C1255" s="288" t="s">
        <v>163</v>
      </c>
      <c r="D1255" s="292"/>
      <c r="E1255" s="292"/>
      <c r="F1255" s="292"/>
      <c r="G1255" s="292"/>
      <c r="H1255" s="292"/>
      <c r="I1255" s="292"/>
      <c r="J1255" s="292"/>
      <c r="K1255" s="292"/>
      <c r="L1255" s="292"/>
      <c r="M1255" s="292"/>
      <c r="N1255" s="292"/>
      <c r="O1255" s="292"/>
      <c r="P1255" s="292"/>
      <c r="Q1255" s="292">
        <f>Q1254</f>
        <v>12</v>
      </c>
      <c r="R1255" s="292"/>
      <c r="S1255" s="292"/>
      <c r="T1255" s="292"/>
      <c r="U1255" s="292"/>
      <c r="V1255" s="292"/>
      <c r="W1255" s="292"/>
      <c r="X1255" s="292"/>
      <c r="Y1255" s="292"/>
      <c r="Z1255" s="292"/>
      <c r="AA1255" s="292"/>
      <c r="AB1255" s="292"/>
      <c r="AC1255" s="292"/>
      <c r="AD1255" s="292"/>
      <c r="AE1255" s="407">
        <f t="shared" ref="AE1255:AR1255" si="3402">AE1254</f>
        <v>0</v>
      </c>
      <c r="AF1255" s="407">
        <f t="shared" si="3402"/>
        <v>0</v>
      </c>
      <c r="AG1255" s="407">
        <f t="shared" si="3402"/>
        <v>0</v>
      </c>
      <c r="AH1255" s="407">
        <f t="shared" si="3402"/>
        <v>0</v>
      </c>
      <c r="AI1255" s="407">
        <f t="shared" si="3402"/>
        <v>0</v>
      </c>
      <c r="AJ1255" s="407">
        <f t="shared" si="3402"/>
        <v>0</v>
      </c>
      <c r="AK1255" s="407">
        <f t="shared" si="3402"/>
        <v>0</v>
      </c>
      <c r="AL1255" s="407">
        <f t="shared" si="3402"/>
        <v>0</v>
      </c>
      <c r="AM1255" s="407">
        <f t="shared" si="3402"/>
        <v>0</v>
      </c>
      <c r="AN1255" s="407">
        <f t="shared" si="3402"/>
        <v>0</v>
      </c>
      <c r="AO1255" s="407">
        <f t="shared" si="3402"/>
        <v>0</v>
      </c>
      <c r="AP1255" s="407">
        <f t="shared" si="3402"/>
        <v>0</v>
      </c>
      <c r="AQ1255" s="407">
        <f t="shared" si="3402"/>
        <v>0</v>
      </c>
      <c r="AR1255" s="407">
        <f t="shared" si="3402"/>
        <v>0</v>
      </c>
      <c r="AS1255" s="303"/>
    </row>
    <row r="1256" spans="1:45" ht="15.75" outlineLevel="1">
      <c r="A1256" s="521"/>
      <c r="B1256" s="320"/>
      <c r="C1256" s="297"/>
      <c r="D1256" s="288"/>
      <c r="E1256" s="288"/>
      <c r="F1256" s="288"/>
      <c r="G1256" s="288"/>
      <c r="H1256" s="288"/>
      <c r="I1256" s="288"/>
      <c r="J1256" s="288"/>
      <c r="K1256" s="288"/>
      <c r="L1256" s="288"/>
      <c r="M1256" s="288"/>
      <c r="N1256" s="288"/>
      <c r="O1256" s="288"/>
      <c r="P1256" s="288"/>
      <c r="Q1256" s="297"/>
      <c r="R1256" s="288"/>
      <c r="S1256" s="288"/>
      <c r="T1256" s="288"/>
      <c r="U1256" s="288"/>
      <c r="V1256" s="288"/>
      <c r="W1256" s="288"/>
      <c r="X1256" s="288"/>
      <c r="Y1256" s="288"/>
      <c r="Z1256" s="288"/>
      <c r="AA1256" s="288"/>
      <c r="AB1256" s="288"/>
      <c r="AC1256" s="288"/>
      <c r="AD1256" s="288"/>
      <c r="AE1256" s="408"/>
      <c r="AF1256" s="408"/>
      <c r="AG1256" s="408"/>
      <c r="AH1256" s="408"/>
      <c r="AI1256" s="408"/>
      <c r="AJ1256" s="408"/>
      <c r="AK1256" s="408"/>
      <c r="AL1256" s="408"/>
      <c r="AM1256" s="408"/>
      <c r="AN1256" s="408"/>
      <c r="AO1256" s="408"/>
      <c r="AP1256" s="408"/>
      <c r="AQ1256" s="408"/>
      <c r="AR1256" s="408"/>
      <c r="AS1256" s="303"/>
    </row>
    <row r="1257" spans="1:45" ht="15.75" outlineLevel="1">
      <c r="A1257" s="521"/>
      <c r="B1257" s="507" t="s">
        <v>500</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75" outlineLevel="1">
      <c r="A1258" s="521"/>
      <c r="B1258" s="493" t="s">
        <v>496</v>
      </c>
      <c r="C1258" s="288"/>
      <c r="D1258" s="288"/>
      <c r="E1258" s="288"/>
      <c r="F1258" s="288"/>
      <c r="G1258" s="288"/>
      <c r="H1258" s="288"/>
      <c r="I1258" s="288"/>
      <c r="J1258" s="288"/>
      <c r="K1258" s="288"/>
      <c r="L1258" s="288"/>
      <c r="M1258" s="288"/>
      <c r="N1258" s="288"/>
      <c r="O1258" s="288"/>
      <c r="P1258" s="288"/>
      <c r="Q1258" s="288"/>
      <c r="R1258" s="288"/>
      <c r="S1258" s="288"/>
      <c r="T1258" s="288"/>
      <c r="U1258" s="288"/>
      <c r="V1258" s="288"/>
      <c r="W1258" s="288"/>
      <c r="X1258" s="288"/>
      <c r="Y1258" s="288"/>
      <c r="Z1258" s="288"/>
      <c r="AA1258" s="288"/>
      <c r="AB1258" s="288"/>
      <c r="AC1258" s="288"/>
      <c r="AD1258" s="288"/>
      <c r="AE1258" s="418"/>
      <c r="AF1258" s="421"/>
      <c r="AG1258" s="421"/>
      <c r="AH1258" s="421"/>
      <c r="AI1258" s="421"/>
      <c r="AJ1258" s="421"/>
      <c r="AK1258" s="421"/>
      <c r="AL1258" s="421"/>
      <c r="AM1258" s="421"/>
      <c r="AN1258" s="421"/>
      <c r="AO1258" s="421"/>
      <c r="AP1258" s="421"/>
      <c r="AQ1258" s="421"/>
      <c r="AR1258" s="421"/>
      <c r="AS1258" s="303"/>
    </row>
    <row r="1259" spans="1:45" ht="15" customHeight="1" outlineLevel="1">
      <c r="A1259" s="521">
        <v>21</v>
      </c>
      <c r="B1259" s="424" t="s">
        <v>113</v>
      </c>
      <c r="C1259" s="288" t="s">
        <v>25</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6"/>
      <c r="AF1259" s="406"/>
      <c r="AG1259" s="406"/>
      <c r="AH1259" s="406"/>
      <c r="AI1259" s="406"/>
      <c r="AJ1259" s="406"/>
      <c r="AK1259" s="406"/>
      <c r="AL1259" s="406"/>
      <c r="AM1259" s="406"/>
      <c r="AN1259" s="406"/>
      <c r="AO1259" s="406"/>
      <c r="AP1259" s="406"/>
      <c r="AQ1259" s="406"/>
      <c r="AR1259" s="406"/>
      <c r="AS1259" s="293">
        <f>SUM(AE1259:AR1259)</f>
        <v>0</v>
      </c>
    </row>
    <row r="1260" spans="1:45" ht="15" customHeight="1" outlineLevel="1">
      <c r="A1260" s="521"/>
      <c r="B1260" s="291" t="s">
        <v>718</v>
      </c>
      <c r="C1260" s="288" t="s">
        <v>163</v>
      </c>
      <c r="D1260" s="292"/>
      <c r="E1260" s="292"/>
      <c r="F1260" s="292"/>
      <c r="G1260" s="292"/>
      <c r="H1260" s="292"/>
      <c r="I1260" s="292"/>
      <c r="J1260" s="292"/>
      <c r="K1260" s="292"/>
      <c r="L1260" s="292"/>
      <c r="M1260" s="292"/>
      <c r="N1260" s="292"/>
      <c r="O1260" s="292"/>
      <c r="P1260" s="292"/>
      <c r="Q1260" s="288"/>
      <c r="R1260" s="292"/>
      <c r="S1260" s="292"/>
      <c r="T1260" s="292"/>
      <c r="U1260" s="292"/>
      <c r="V1260" s="292"/>
      <c r="W1260" s="292"/>
      <c r="X1260" s="292"/>
      <c r="Y1260" s="292"/>
      <c r="Z1260" s="292"/>
      <c r="AA1260" s="292"/>
      <c r="AB1260" s="292"/>
      <c r="AC1260" s="292"/>
      <c r="AD1260" s="292"/>
      <c r="AE1260" s="407">
        <f>AE1259</f>
        <v>0</v>
      </c>
      <c r="AF1260" s="407">
        <f t="shared" ref="AF1260:AR1260" si="3403">AF1259</f>
        <v>0</v>
      </c>
      <c r="AG1260" s="407">
        <f t="shared" si="3403"/>
        <v>0</v>
      </c>
      <c r="AH1260" s="407">
        <f t="shared" si="3403"/>
        <v>0</v>
      </c>
      <c r="AI1260" s="407">
        <f t="shared" si="3403"/>
        <v>0</v>
      </c>
      <c r="AJ1260" s="407">
        <f t="shared" si="3403"/>
        <v>0</v>
      </c>
      <c r="AK1260" s="407">
        <f t="shared" si="3403"/>
        <v>0</v>
      </c>
      <c r="AL1260" s="407">
        <f t="shared" si="3403"/>
        <v>0</v>
      </c>
      <c r="AM1260" s="407">
        <f t="shared" si="3403"/>
        <v>0</v>
      </c>
      <c r="AN1260" s="407">
        <f t="shared" si="3403"/>
        <v>0</v>
      </c>
      <c r="AO1260" s="407">
        <f t="shared" si="3403"/>
        <v>0</v>
      </c>
      <c r="AP1260" s="407">
        <f t="shared" si="3403"/>
        <v>0</v>
      </c>
      <c r="AQ1260" s="407">
        <f t="shared" si="3403"/>
        <v>0</v>
      </c>
      <c r="AR1260" s="407">
        <f t="shared" si="3403"/>
        <v>0</v>
      </c>
      <c r="AS1260" s="303"/>
    </row>
    <row r="1261" spans="1:45" ht="15" customHeight="1" outlineLevel="1">
      <c r="A1261" s="521"/>
      <c r="B1261" s="291"/>
      <c r="C1261" s="288"/>
      <c r="D1261" s="288"/>
      <c r="E1261" s="288"/>
      <c r="F1261" s="288"/>
      <c r="G1261" s="288"/>
      <c r="H1261" s="288"/>
      <c r="I1261" s="288"/>
      <c r="J1261" s="288"/>
      <c r="K1261" s="288"/>
      <c r="L1261" s="288"/>
      <c r="M1261" s="288"/>
      <c r="N1261" s="288"/>
      <c r="O1261" s="288"/>
      <c r="P1261" s="288"/>
      <c r="Q1261" s="288"/>
      <c r="R1261" s="288"/>
      <c r="S1261" s="288"/>
      <c r="T1261" s="288"/>
      <c r="U1261" s="288"/>
      <c r="V1261" s="288"/>
      <c r="W1261" s="288"/>
      <c r="X1261" s="288"/>
      <c r="Y1261" s="288"/>
      <c r="Z1261" s="288"/>
      <c r="AA1261" s="288"/>
      <c r="AB1261" s="288"/>
      <c r="AC1261" s="288"/>
      <c r="AD1261" s="288"/>
      <c r="AE1261" s="418"/>
      <c r="AF1261" s="421"/>
      <c r="AG1261" s="421"/>
      <c r="AH1261" s="421"/>
      <c r="AI1261" s="421"/>
      <c r="AJ1261" s="421"/>
      <c r="AK1261" s="421"/>
      <c r="AL1261" s="421"/>
      <c r="AM1261" s="421"/>
      <c r="AN1261" s="421"/>
      <c r="AO1261" s="421"/>
      <c r="AP1261" s="421"/>
      <c r="AQ1261" s="421"/>
      <c r="AR1261" s="421"/>
      <c r="AS1261" s="303"/>
    </row>
    <row r="1262" spans="1:45" ht="15" customHeight="1" outlineLevel="1">
      <c r="A1262" s="521">
        <v>22</v>
      </c>
      <c r="B1262" s="424" t="s">
        <v>114</v>
      </c>
      <c r="C1262" s="288" t="s">
        <v>25</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6"/>
      <c r="AF1262" s="406"/>
      <c r="AG1262" s="406"/>
      <c r="AH1262" s="406"/>
      <c r="AI1262" s="406"/>
      <c r="AJ1262" s="406"/>
      <c r="AK1262" s="406"/>
      <c r="AL1262" s="406"/>
      <c r="AM1262" s="406"/>
      <c r="AN1262" s="406"/>
      <c r="AO1262" s="406"/>
      <c r="AP1262" s="406"/>
      <c r="AQ1262" s="406"/>
      <c r="AR1262" s="406"/>
      <c r="AS1262" s="293">
        <f>SUM(AE1262:AR1262)</f>
        <v>0</v>
      </c>
    </row>
    <row r="1263" spans="1:45" ht="15" customHeight="1" outlineLevel="1">
      <c r="A1263" s="521"/>
      <c r="B1263" s="291" t="s">
        <v>718</v>
      </c>
      <c r="C1263" s="288" t="s">
        <v>163</v>
      </c>
      <c r="D1263" s="292"/>
      <c r="E1263" s="292"/>
      <c r="F1263" s="292"/>
      <c r="G1263" s="292"/>
      <c r="H1263" s="292"/>
      <c r="I1263" s="292"/>
      <c r="J1263" s="292"/>
      <c r="K1263" s="292"/>
      <c r="L1263" s="292"/>
      <c r="M1263" s="292"/>
      <c r="N1263" s="292"/>
      <c r="O1263" s="292"/>
      <c r="P1263" s="292"/>
      <c r="Q1263" s="288"/>
      <c r="R1263" s="292"/>
      <c r="S1263" s="292"/>
      <c r="T1263" s="292"/>
      <c r="U1263" s="292"/>
      <c r="V1263" s="292"/>
      <c r="W1263" s="292"/>
      <c r="X1263" s="292"/>
      <c r="Y1263" s="292"/>
      <c r="Z1263" s="292"/>
      <c r="AA1263" s="292"/>
      <c r="AB1263" s="292"/>
      <c r="AC1263" s="292"/>
      <c r="AD1263" s="292"/>
      <c r="AE1263" s="407">
        <f>AE1262</f>
        <v>0</v>
      </c>
      <c r="AF1263" s="407">
        <f t="shared" ref="AF1263:AR1263" si="3404">AF1262</f>
        <v>0</v>
      </c>
      <c r="AG1263" s="407">
        <f t="shared" si="3404"/>
        <v>0</v>
      </c>
      <c r="AH1263" s="407">
        <f t="shared" si="3404"/>
        <v>0</v>
      </c>
      <c r="AI1263" s="407">
        <f t="shared" si="3404"/>
        <v>0</v>
      </c>
      <c r="AJ1263" s="407">
        <f t="shared" si="3404"/>
        <v>0</v>
      </c>
      <c r="AK1263" s="407">
        <f t="shared" si="3404"/>
        <v>0</v>
      </c>
      <c r="AL1263" s="407">
        <f t="shared" si="3404"/>
        <v>0</v>
      </c>
      <c r="AM1263" s="407">
        <f t="shared" si="3404"/>
        <v>0</v>
      </c>
      <c r="AN1263" s="407">
        <f t="shared" si="3404"/>
        <v>0</v>
      </c>
      <c r="AO1263" s="407">
        <f t="shared" si="3404"/>
        <v>0</v>
      </c>
      <c r="AP1263" s="407">
        <f t="shared" si="3404"/>
        <v>0</v>
      </c>
      <c r="AQ1263" s="407">
        <f t="shared" si="3404"/>
        <v>0</v>
      </c>
      <c r="AR1263" s="407">
        <f t="shared" si="3404"/>
        <v>0</v>
      </c>
      <c r="AS1263" s="303"/>
    </row>
    <row r="1264" spans="1:45" ht="15" customHeight="1" outlineLevel="1">
      <c r="A1264" s="521"/>
      <c r="B1264" s="291"/>
      <c r="C1264" s="288"/>
      <c r="D1264" s="288"/>
      <c r="E1264" s="288"/>
      <c r="F1264" s="288"/>
      <c r="G1264" s="288"/>
      <c r="H1264" s="288"/>
      <c r="I1264" s="288"/>
      <c r="J1264" s="288"/>
      <c r="K1264" s="288"/>
      <c r="L1264" s="288"/>
      <c r="M1264" s="288"/>
      <c r="N1264" s="288"/>
      <c r="O1264" s="288"/>
      <c r="P1264" s="288"/>
      <c r="Q1264" s="288"/>
      <c r="R1264" s="288"/>
      <c r="S1264" s="288"/>
      <c r="T1264" s="288"/>
      <c r="U1264" s="288"/>
      <c r="V1264" s="288"/>
      <c r="W1264" s="288"/>
      <c r="X1264" s="288"/>
      <c r="Y1264" s="288"/>
      <c r="Z1264" s="288"/>
      <c r="AA1264" s="288"/>
      <c r="AB1264" s="288"/>
      <c r="AC1264" s="288"/>
      <c r="AD1264" s="288"/>
      <c r="AE1264" s="418"/>
      <c r="AF1264" s="421"/>
      <c r="AG1264" s="421"/>
      <c r="AH1264" s="421"/>
      <c r="AI1264" s="421"/>
      <c r="AJ1264" s="421"/>
      <c r="AK1264" s="421"/>
      <c r="AL1264" s="421"/>
      <c r="AM1264" s="421"/>
      <c r="AN1264" s="421"/>
      <c r="AO1264" s="421"/>
      <c r="AP1264" s="421"/>
      <c r="AQ1264" s="421"/>
      <c r="AR1264" s="421"/>
      <c r="AS1264" s="303"/>
    </row>
    <row r="1265" spans="1:45" ht="15" customHeight="1" outlineLevel="1">
      <c r="A1265" s="521">
        <v>23</v>
      </c>
      <c r="B1265" s="424" t="s">
        <v>115</v>
      </c>
      <c r="C1265" s="288" t="s">
        <v>25</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6"/>
      <c r="AF1265" s="406"/>
      <c r="AG1265" s="406"/>
      <c r="AH1265" s="406"/>
      <c r="AI1265" s="406"/>
      <c r="AJ1265" s="406"/>
      <c r="AK1265" s="406"/>
      <c r="AL1265" s="406"/>
      <c r="AM1265" s="406"/>
      <c r="AN1265" s="406"/>
      <c r="AO1265" s="406"/>
      <c r="AP1265" s="406"/>
      <c r="AQ1265" s="406"/>
      <c r="AR1265" s="406"/>
      <c r="AS1265" s="293">
        <f>SUM(AE1265:AR1265)</f>
        <v>0</v>
      </c>
    </row>
    <row r="1266" spans="1:45" ht="15" customHeight="1" outlineLevel="1">
      <c r="A1266" s="521"/>
      <c r="B1266" s="291" t="s">
        <v>718</v>
      </c>
      <c r="C1266" s="288" t="s">
        <v>163</v>
      </c>
      <c r="D1266" s="292"/>
      <c r="E1266" s="292"/>
      <c r="F1266" s="292"/>
      <c r="G1266" s="292"/>
      <c r="H1266" s="292"/>
      <c r="I1266" s="292"/>
      <c r="J1266" s="292"/>
      <c r="K1266" s="292"/>
      <c r="L1266" s="292"/>
      <c r="M1266" s="292"/>
      <c r="N1266" s="292"/>
      <c r="O1266" s="292"/>
      <c r="P1266" s="292"/>
      <c r="Q1266" s="288"/>
      <c r="R1266" s="292"/>
      <c r="S1266" s="292"/>
      <c r="T1266" s="292"/>
      <c r="U1266" s="292"/>
      <c r="V1266" s="292"/>
      <c r="W1266" s="292"/>
      <c r="X1266" s="292"/>
      <c r="Y1266" s="292"/>
      <c r="Z1266" s="292"/>
      <c r="AA1266" s="292"/>
      <c r="AB1266" s="292"/>
      <c r="AC1266" s="292"/>
      <c r="AD1266" s="292"/>
      <c r="AE1266" s="407">
        <f>AE1265</f>
        <v>0</v>
      </c>
      <c r="AF1266" s="407">
        <f t="shared" ref="AF1266:AR1266" si="3405">AF1265</f>
        <v>0</v>
      </c>
      <c r="AG1266" s="407">
        <f t="shared" si="3405"/>
        <v>0</v>
      </c>
      <c r="AH1266" s="407">
        <f t="shared" si="3405"/>
        <v>0</v>
      </c>
      <c r="AI1266" s="407">
        <f t="shared" si="3405"/>
        <v>0</v>
      </c>
      <c r="AJ1266" s="407">
        <f t="shared" si="3405"/>
        <v>0</v>
      </c>
      <c r="AK1266" s="407">
        <f t="shared" si="3405"/>
        <v>0</v>
      </c>
      <c r="AL1266" s="407">
        <f t="shared" si="3405"/>
        <v>0</v>
      </c>
      <c r="AM1266" s="407">
        <f t="shared" si="3405"/>
        <v>0</v>
      </c>
      <c r="AN1266" s="407">
        <f t="shared" si="3405"/>
        <v>0</v>
      </c>
      <c r="AO1266" s="407">
        <f t="shared" si="3405"/>
        <v>0</v>
      </c>
      <c r="AP1266" s="407">
        <f t="shared" si="3405"/>
        <v>0</v>
      </c>
      <c r="AQ1266" s="407">
        <f t="shared" si="3405"/>
        <v>0</v>
      </c>
      <c r="AR1266" s="407">
        <f t="shared" si="3405"/>
        <v>0</v>
      </c>
      <c r="AS1266" s="303"/>
    </row>
    <row r="1267" spans="1:45" ht="15" customHeight="1" outlineLevel="1">
      <c r="A1267" s="521"/>
      <c r="B1267" s="426"/>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18"/>
      <c r="AF1267" s="421"/>
      <c r="AG1267" s="421"/>
      <c r="AH1267" s="421"/>
      <c r="AI1267" s="421"/>
      <c r="AJ1267" s="421"/>
      <c r="AK1267" s="421"/>
      <c r="AL1267" s="421"/>
      <c r="AM1267" s="421"/>
      <c r="AN1267" s="421"/>
      <c r="AO1267" s="421"/>
      <c r="AP1267" s="421"/>
      <c r="AQ1267" s="421"/>
      <c r="AR1267" s="421"/>
      <c r="AS1267" s="303"/>
    </row>
    <row r="1268" spans="1:45" ht="15" customHeight="1" outlineLevel="1">
      <c r="A1268" s="521">
        <v>24</v>
      </c>
      <c r="B1268" s="424" t="s">
        <v>116</v>
      </c>
      <c r="C1268" s="288" t="s">
        <v>25</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6"/>
      <c r="AF1268" s="406"/>
      <c r="AG1268" s="406"/>
      <c r="AH1268" s="406"/>
      <c r="AI1268" s="406"/>
      <c r="AJ1268" s="406"/>
      <c r="AK1268" s="406"/>
      <c r="AL1268" s="406"/>
      <c r="AM1268" s="406"/>
      <c r="AN1268" s="406"/>
      <c r="AO1268" s="406"/>
      <c r="AP1268" s="406"/>
      <c r="AQ1268" s="406"/>
      <c r="AR1268" s="406"/>
      <c r="AS1268" s="293">
        <f>SUM(AE1268:AR1268)</f>
        <v>0</v>
      </c>
    </row>
    <row r="1269" spans="1:45" ht="15" customHeight="1" outlineLevel="1">
      <c r="A1269" s="521"/>
      <c r="B1269" s="291" t="s">
        <v>718</v>
      </c>
      <c r="C1269" s="288" t="s">
        <v>163</v>
      </c>
      <c r="D1269" s="292"/>
      <c r="E1269" s="292"/>
      <c r="F1269" s="292"/>
      <c r="G1269" s="292"/>
      <c r="H1269" s="292"/>
      <c r="I1269" s="292"/>
      <c r="J1269" s="292"/>
      <c r="K1269" s="292"/>
      <c r="L1269" s="292"/>
      <c r="M1269" s="292"/>
      <c r="N1269" s="292"/>
      <c r="O1269" s="292"/>
      <c r="P1269" s="292"/>
      <c r="Q1269" s="288"/>
      <c r="R1269" s="292"/>
      <c r="S1269" s="292"/>
      <c r="T1269" s="292"/>
      <c r="U1269" s="292"/>
      <c r="V1269" s="292"/>
      <c r="W1269" s="292"/>
      <c r="X1269" s="292"/>
      <c r="Y1269" s="292"/>
      <c r="Z1269" s="292"/>
      <c r="AA1269" s="292"/>
      <c r="AB1269" s="292"/>
      <c r="AC1269" s="292"/>
      <c r="AD1269" s="292"/>
      <c r="AE1269" s="407">
        <f>AE1268</f>
        <v>0</v>
      </c>
      <c r="AF1269" s="407">
        <f t="shared" ref="AF1269:AR1269" si="3406">AF1268</f>
        <v>0</v>
      </c>
      <c r="AG1269" s="407">
        <f t="shared" si="3406"/>
        <v>0</v>
      </c>
      <c r="AH1269" s="407">
        <f t="shared" si="3406"/>
        <v>0</v>
      </c>
      <c r="AI1269" s="407">
        <f t="shared" si="3406"/>
        <v>0</v>
      </c>
      <c r="AJ1269" s="407">
        <f t="shared" si="3406"/>
        <v>0</v>
      </c>
      <c r="AK1269" s="407">
        <f t="shared" si="3406"/>
        <v>0</v>
      </c>
      <c r="AL1269" s="407">
        <f t="shared" si="3406"/>
        <v>0</v>
      </c>
      <c r="AM1269" s="407">
        <f t="shared" si="3406"/>
        <v>0</v>
      </c>
      <c r="AN1269" s="407">
        <f t="shared" si="3406"/>
        <v>0</v>
      </c>
      <c r="AO1269" s="407">
        <f t="shared" si="3406"/>
        <v>0</v>
      </c>
      <c r="AP1269" s="407">
        <f t="shared" si="3406"/>
        <v>0</v>
      </c>
      <c r="AQ1269" s="407">
        <f t="shared" si="3406"/>
        <v>0</v>
      </c>
      <c r="AR1269" s="407">
        <f t="shared" si="3406"/>
        <v>0</v>
      </c>
      <c r="AS1269" s="303"/>
    </row>
    <row r="1270" spans="1:45" ht="15"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customHeight="1" outlineLevel="1">
      <c r="A1271" s="521"/>
      <c r="B1271" s="285" t="s">
        <v>497</v>
      </c>
      <c r="C1271" s="288"/>
      <c r="D1271" s="288"/>
      <c r="E1271" s="288"/>
      <c r="F1271" s="288"/>
      <c r="G1271" s="288"/>
      <c r="H1271" s="288"/>
      <c r="I1271" s="288"/>
      <c r="J1271" s="288"/>
      <c r="K1271" s="288"/>
      <c r="L1271" s="288"/>
      <c r="M1271" s="288"/>
      <c r="N1271" s="288"/>
      <c r="O1271" s="288"/>
      <c r="P1271" s="288"/>
      <c r="Q1271" s="288"/>
      <c r="R1271" s="288"/>
      <c r="S1271" s="288"/>
      <c r="T1271" s="288"/>
      <c r="U1271" s="288"/>
      <c r="V1271" s="288"/>
      <c r="W1271" s="288"/>
      <c r="X1271" s="288"/>
      <c r="Y1271" s="288"/>
      <c r="Z1271" s="288"/>
      <c r="AA1271" s="288"/>
      <c r="AB1271" s="288"/>
      <c r="AC1271" s="288"/>
      <c r="AD1271" s="288"/>
      <c r="AE1271" s="408"/>
      <c r="AF1271" s="421"/>
      <c r="AG1271" s="421"/>
      <c r="AH1271" s="421"/>
      <c r="AI1271" s="421"/>
      <c r="AJ1271" s="421"/>
      <c r="AK1271" s="421"/>
      <c r="AL1271" s="421"/>
      <c r="AM1271" s="421"/>
      <c r="AN1271" s="421"/>
      <c r="AO1271" s="421"/>
      <c r="AP1271" s="421"/>
      <c r="AQ1271" s="421"/>
      <c r="AR1271" s="421"/>
      <c r="AS1271" s="303"/>
    </row>
    <row r="1272" spans="1:45" ht="15" customHeight="1" outlineLevel="1">
      <c r="A1272" s="521">
        <v>25</v>
      </c>
      <c r="B1272" s="424" t="s">
        <v>117</v>
      </c>
      <c r="C1272" s="288" t="s">
        <v>25</v>
      </c>
      <c r="D1272" s="292"/>
      <c r="E1272" s="292"/>
      <c r="F1272" s="292"/>
      <c r="G1272" s="292"/>
      <c r="H1272" s="292"/>
      <c r="I1272" s="292"/>
      <c r="J1272" s="292"/>
      <c r="K1272" s="292"/>
      <c r="L1272" s="292"/>
      <c r="M1272" s="292"/>
      <c r="N1272" s="292"/>
      <c r="O1272" s="292"/>
      <c r="P1272" s="292"/>
      <c r="Q1272" s="292">
        <v>12</v>
      </c>
      <c r="R1272" s="292"/>
      <c r="S1272" s="292"/>
      <c r="T1272" s="292"/>
      <c r="U1272" s="292"/>
      <c r="V1272" s="292"/>
      <c r="W1272" s="292"/>
      <c r="X1272" s="292"/>
      <c r="Y1272" s="292"/>
      <c r="Z1272" s="292"/>
      <c r="AA1272" s="292"/>
      <c r="AB1272" s="292"/>
      <c r="AC1272" s="292"/>
      <c r="AD1272" s="292"/>
      <c r="AE1272" s="422"/>
      <c r="AF1272" s="411"/>
      <c r="AG1272" s="411"/>
      <c r="AH1272" s="411"/>
      <c r="AI1272" s="411"/>
      <c r="AJ1272" s="411"/>
      <c r="AK1272" s="411"/>
      <c r="AL1272" s="411"/>
      <c r="AM1272" s="411"/>
      <c r="AN1272" s="411"/>
      <c r="AO1272" s="411"/>
      <c r="AP1272" s="411"/>
      <c r="AQ1272" s="411"/>
      <c r="AR1272" s="411"/>
      <c r="AS1272" s="293">
        <f>SUM(AE1272:AR1272)</f>
        <v>0</v>
      </c>
    </row>
    <row r="1273" spans="1:45" ht="15" customHeight="1" outlineLevel="1">
      <c r="A1273" s="521"/>
      <c r="B1273" s="291" t="s">
        <v>718</v>
      </c>
      <c r="C1273" s="288" t="s">
        <v>163</v>
      </c>
      <c r="D1273" s="292"/>
      <c r="E1273" s="292"/>
      <c r="F1273" s="292"/>
      <c r="G1273" s="292"/>
      <c r="H1273" s="292"/>
      <c r="I1273" s="292"/>
      <c r="J1273" s="292"/>
      <c r="K1273" s="292"/>
      <c r="L1273" s="292"/>
      <c r="M1273" s="292"/>
      <c r="N1273" s="292"/>
      <c r="O1273" s="292"/>
      <c r="P1273" s="292"/>
      <c r="Q1273" s="292">
        <f>Q1272</f>
        <v>12</v>
      </c>
      <c r="R1273" s="292"/>
      <c r="S1273" s="292"/>
      <c r="T1273" s="292"/>
      <c r="U1273" s="292"/>
      <c r="V1273" s="292"/>
      <c r="W1273" s="292"/>
      <c r="X1273" s="292"/>
      <c r="Y1273" s="292"/>
      <c r="Z1273" s="292"/>
      <c r="AA1273" s="292"/>
      <c r="AB1273" s="292"/>
      <c r="AC1273" s="292"/>
      <c r="AD1273" s="292"/>
      <c r="AE1273" s="407">
        <f>AE1272</f>
        <v>0</v>
      </c>
      <c r="AF1273" s="407">
        <f t="shared" ref="AF1273:AR1273" si="3407">AF1272</f>
        <v>0</v>
      </c>
      <c r="AG1273" s="407">
        <f t="shared" si="3407"/>
        <v>0</v>
      </c>
      <c r="AH1273" s="407">
        <f t="shared" si="3407"/>
        <v>0</v>
      </c>
      <c r="AI1273" s="407">
        <f t="shared" si="3407"/>
        <v>0</v>
      </c>
      <c r="AJ1273" s="407">
        <f t="shared" si="3407"/>
        <v>0</v>
      </c>
      <c r="AK1273" s="407">
        <f t="shared" si="3407"/>
        <v>0</v>
      </c>
      <c r="AL1273" s="407">
        <f t="shared" si="3407"/>
        <v>0</v>
      </c>
      <c r="AM1273" s="407">
        <f t="shared" si="3407"/>
        <v>0</v>
      </c>
      <c r="AN1273" s="407">
        <f t="shared" si="3407"/>
        <v>0</v>
      </c>
      <c r="AO1273" s="407">
        <f t="shared" si="3407"/>
        <v>0</v>
      </c>
      <c r="AP1273" s="407">
        <f t="shared" si="3407"/>
        <v>0</v>
      </c>
      <c r="AQ1273" s="407">
        <f t="shared" si="3407"/>
        <v>0</v>
      </c>
      <c r="AR1273" s="407">
        <f t="shared" si="3407"/>
        <v>0</v>
      </c>
      <c r="AS1273" s="303"/>
    </row>
    <row r="1274" spans="1:45" ht="15" customHeight="1" outlineLevel="1">
      <c r="A1274" s="521"/>
      <c r="B1274" s="291"/>
      <c r="C1274" s="288"/>
      <c r="D1274" s="288"/>
      <c r="E1274" s="288"/>
      <c r="F1274" s="288"/>
      <c r="G1274" s="288"/>
      <c r="H1274" s="288"/>
      <c r="I1274" s="288"/>
      <c r="J1274" s="288"/>
      <c r="K1274" s="288"/>
      <c r="L1274" s="288"/>
      <c r="M1274" s="288"/>
      <c r="N1274" s="288"/>
      <c r="O1274" s="288"/>
      <c r="P1274" s="288"/>
      <c r="Q1274" s="288"/>
      <c r="R1274" s="288"/>
      <c r="S1274" s="288"/>
      <c r="T1274" s="288"/>
      <c r="U1274" s="288"/>
      <c r="V1274" s="288"/>
      <c r="W1274" s="288"/>
      <c r="X1274" s="288"/>
      <c r="Y1274" s="288"/>
      <c r="Z1274" s="288"/>
      <c r="AA1274" s="288"/>
      <c r="AB1274" s="288"/>
      <c r="AC1274" s="288"/>
      <c r="AD1274" s="288"/>
      <c r="AE1274" s="408"/>
      <c r="AF1274" s="421"/>
      <c r="AG1274" s="421"/>
      <c r="AH1274" s="421"/>
      <c r="AI1274" s="421"/>
      <c r="AJ1274" s="421"/>
      <c r="AK1274" s="421"/>
      <c r="AL1274" s="421"/>
      <c r="AM1274" s="421"/>
      <c r="AN1274" s="421"/>
      <c r="AO1274" s="421"/>
      <c r="AP1274" s="421"/>
      <c r="AQ1274" s="421"/>
      <c r="AR1274" s="421"/>
      <c r="AS1274" s="303"/>
    </row>
    <row r="1275" spans="1:45" ht="36" customHeight="1" outlineLevel="1">
      <c r="A1275" s="521">
        <v>26</v>
      </c>
      <c r="B1275" s="424" t="s">
        <v>1032</v>
      </c>
      <c r="C1275" s="288" t="s">
        <v>25</v>
      </c>
      <c r="D1275" s="292">
        <v>1471294.8213177652</v>
      </c>
      <c r="E1275" s="292">
        <v>1471294.8213177652</v>
      </c>
      <c r="F1275" s="292">
        <v>1471294.8213177652</v>
      </c>
      <c r="G1275" s="292">
        <v>1471294.8213177652</v>
      </c>
      <c r="H1275" s="292">
        <v>1471294.8213177652</v>
      </c>
      <c r="I1275" s="292">
        <v>1471294.8213177652</v>
      </c>
      <c r="J1275" s="292">
        <v>1471294.8213177652</v>
      </c>
      <c r="K1275" s="292">
        <v>1471294.8213177652</v>
      </c>
      <c r="L1275" s="292">
        <v>1414712.0293641703</v>
      </c>
      <c r="M1275" s="292">
        <v>1414712.0293641703</v>
      </c>
      <c r="N1275" s="292">
        <v>1405237.5800391021</v>
      </c>
      <c r="O1275" s="292">
        <v>1405237.5800391021</v>
      </c>
      <c r="P1275" s="292">
        <v>240093.77262660637</v>
      </c>
      <c r="Q1275" s="292">
        <v>12</v>
      </c>
      <c r="R1275" s="292">
        <v>35.984443277310923</v>
      </c>
      <c r="S1275" s="292">
        <v>35.984443277310923</v>
      </c>
      <c r="T1275" s="292">
        <v>35.984443277310923</v>
      </c>
      <c r="U1275" s="292">
        <v>35.984443277310923</v>
      </c>
      <c r="V1275" s="292">
        <v>35.984443277310923</v>
      </c>
      <c r="W1275" s="292">
        <v>35.984443277310923</v>
      </c>
      <c r="X1275" s="292">
        <v>35.984443277310923</v>
      </c>
      <c r="Y1275" s="292">
        <v>35.984443277310923</v>
      </c>
      <c r="Z1275" s="292">
        <v>34.668507325745836</v>
      </c>
      <c r="AA1275" s="292">
        <v>34.668507325745836</v>
      </c>
      <c r="AB1275" s="292">
        <v>34.505471013162548</v>
      </c>
      <c r="AC1275" s="292">
        <v>34.505471013162548</v>
      </c>
      <c r="AD1275" s="292">
        <v>4.1690714217725926</v>
      </c>
      <c r="AE1275" s="411">
        <v>0</v>
      </c>
      <c r="AF1275" s="411">
        <v>2.7272831523400563E-2</v>
      </c>
      <c r="AG1275" s="411">
        <v>0.8916478555304741</v>
      </c>
      <c r="AH1275" s="411">
        <v>0</v>
      </c>
      <c r="AI1275" s="411">
        <v>0</v>
      </c>
      <c r="AJ1275" s="411">
        <v>0</v>
      </c>
      <c r="AK1275" s="411">
        <v>0</v>
      </c>
      <c r="AL1275" s="411"/>
      <c r="AM1275" s="411"/>
      <c r="AN1275" s="411"/>
      <c r="AO1275" s="411"/>
      <c r="AP1275" s="411"/>
      <c r="AQ1275" s="411"/>
      <c r="AR1275" s="411"/>
      <c r="AS1275" s="293">
        <f>SUM(AE1275:AR1275)</f>
        <v>0.91892068705387464</v>
      </c>
    </row>
    <row r="1276" spans="1:45" ht="15" customHeight="1" outlineLevel="1">
      <c r="A1276" s="521"/>
      <c r="B1276" s="291" t="s">
        <v>718</v>
      </c>
      <c r="C1276" s="288" t="s">
        <v>163</v>
      </c>
      <c r="D1276" s="292"/>
      <c r="E1276" s="292"/>
      <c r="F1276" s="292"/>
      <c r="G1276" s="292"/>
      <c r="H1276" s="292"/>
      <c r="I1276" s="292"/>
      <c r="J1276" s="292"/>
      <c r="K1276" s="292"/>
      <c r="L1276" s="292"/>
      <c r="M1276" s="292"/>
      <c r="N1276" s="292"/>
      <c r="O1276" s="292"/>
      <c r="P1276" s="292"/>
      <c r="Q1276" s="292">
        <f>Q1275</f>
        <v>12</v>
      </c>
      <c r="R1276" s="292"/>
      <c r="S1276" s="292"/>
      <c r="T1276" s="292"/>
      <c r="U1276" s="292"/>
      <c r="V1276" s="292"/>
      <c r="W1276" s="292"/>
      <c r="X1276" s="292"/>
      <c r="Y1276" s="292"/>
      <c r="Z1276" s="292"/>
      <c r="AA1276" s="292"/>
      <c r="AB1276" s="292"/>
      <c r="AC1276" s="292"/>
      <c r="AD1276" s="292"/>
      <c r="AE1276" s="407">
        <f>AE1275</f>
        <v>0</v>
      </c>
      <c r="AF1276" s="407">
        <f t="shared" ref="AF1276:AR1276" si="3408">AF1275</f>
        <v>2.7272831523400563E-2</v>
      </c>
      <c r="AG1276" s="407">
        <f t="shared" si="3408"/>
        <v>0.8916478555304741</v>
      </c>
      <c r="AH1276" s="407">
        <f t="shared" si="3408"/>
        <v>0</v>
      </c>
      <c r="AI1276" s="407">
        <f t="shared" si="3408"/>
        <v>0</v>
      </c>
      <c r="AJ1276" s="407">
        <f t="shared" si="3408"/>
        <v>0</v>
      </c>
      <c r="AK1276" s="407">
        <f t="shared" si="3408"/>
        <v>0</v>
      </c>
      <c r="AL1276" s="407">
        <f t="shared" si="3408"/>
        <v>0</v>
      </c>
      <c r="AM1276" s="407">
        <f t="shared" si="3408"/>
        <v>0</v>
      </c>
      <c r="AN1276" s="407">
        <f t="shared" si="3408"/>
        <v>0</v>
      </c>
      <c r="AO1276" s="407">
        <f t="shared" si="3408"/>
        <v>0</v>
      </c>
      <c r="AP1276" s="407">
        <f t="shared" si="3408"/>
        <v>0</v>
      </c>
      <c r="AQ1276" s="407">
        <f t="shared" si="3408"/>
        <v>0</v>
      </c>
      <c r="AR1276" s="407">
        <f t="shared" si="3408"/>
        <v>0</v>
      </c>
      <c r="AS1276" s="303"/>
    </row>
    <row r="1277" spans="1:45" ht="15" customHeight="1" outlineLevel="1">
      <c r="A1277" s="521"/>
      <c r="B1277" s="291"/>
      <c r="C1277" s="288"/>
      <c r="D1277" s="288"/>
      <c r="E1277" s="288"/>
      <c r="F1277" s="288"/>
      <c r="G1277" s="288"/>
      <c r="H1277" s="288"/>
      <c r="I1277" s="288"/>
      <c r="J1277" s="288"/>
      <c r="K1277" s="288"/>
      <c r="L1277" s="288"/>
      <c r="M1277" s="288"/>
      <c r="N1277" s="288"/>
      <c r="O1277" s="288"/>
      <c r="P1277" s="288"/>
      <c r="Q1277" s="288"/>
      <c r="R1277" s="288"/>
      <c r="S1277" s="288"/>
      <c r="T1277" s="288"/>
      <c r="U1277" s="288"/>
      <c r="V1277" s="288"/>
      <c r="W1277" s="288"/>
      <c r="X1277" s="288"/>
      <c r="Y1277" s="288"/>
      <c r="Z1277" s="288"/>
      <c r="AA1277" s="288"/>
      <c r="AB1277" s="288"/>
      <c r="AC1277" s="288"/>
      <c r="AD1277" s="288"/>
      <c r="AE1277" s="408"/>
      <c r="AF1277" s="421"/>
      <c r="AG1277" s="421"/>
      <c r="AH1277" s="421"/>
      <c r="AI1277" s="421"/>
      <c r="AJ1277" s="421"/>
      <c r="AK1277" s="421"/>
      <c r="AL1277" s="421"/>
      <c r="AM1277" s="421"/>
      <c r="AN1277" s="421"/>
      <c r="AO1277" s="421"/>
      <c r="AP1277" s="421"/>
      <c r="AQ1277" s="421"/>
      <c r="AR1277" s="421"/>
      <c r="AS1277" s="303"/>
    </row>
    <row r="1278" spans="1:45" ht="32.25" customHeight="1" outlineLevel="1">
      <c r="A1278" s="521">
        <v>27</v>
      </c>
      <c r="B1278" s="424" t="s">
        <v>1031</v>
      </c>
      <c r="C1278" s="288" t="s">
        <v>25</v>
      </c>
      <c r="D1278" s="292">
        <v>86485.246491183148</v>
      </c>
      <c r="E1278" s="292">
        <v>87183.74379233575</v>
      </c>
      <c r="F1278" s="292">
        <v>87183.74379233575</v>
      </c>
      <c r="G1278" s="292">
        <v>87183.74379233575</v>
      </c>
      <c r="H1278" s="292">
        <v>87183.74379233575</v>
      </c>
      <c r="I1278" s="292">
        <v>83341.038167810533</v>
      </c>
      <c r="J1278" s="292">
        <v>83341.038167810533</v>
      </c>
      <c r="K1278" s="292">
        <v>83341.038167810533</v>
      </c>
      <c r="L1278" s="292">
        <v>82715.05666930601</v>
      </c>
      <c r="M1278" s="292">
        <v>82715.05666930601</v>
      </c>
      <c r="N1278" s="292">
        <v>81365.143075592932</v>
      </c>
      <c r="O1278" s="292">
        <v>76243.657754121683</v>
      </c>
      <c r="P1278" s="292">
        <v>31398.226672189787</v>
      </c>
      <c r="Q1278" s="292">
        <v>12</v>
      </c>
      <c r="R1278" s="292">
        <v>24.729151129201682</v>
      </c>
      <c r="S1278" s="292">
        <v>25.190309400296748</v>
      </c>
      <c r="T1278" s="292">
        <v>25.190309400296748</v>
      </c>
      <c r="U1278" s="292">
        <v>25.190309400296748</v>
      </c>
      <c r="V1278" s="292">
        <v>25.190309400296748</v>
      </c>
      <c r="W1278" s="292">
        <v>24.100746125122807</v>
      </c>
      <c r="X1278" s="292">
        <v>24.100746125122807</v>
      </c>
      <c r="Y1278" s="292">
        <v>24.100746125122807</v>
      </c>
      <c r="Z1278" s="292">
        <v>24.062623708045617</v>
      </c>
      <c r="AA1278" s="292">
        <v>24.062623708045617</v>
      </c>
      <c r="AB1278" s="292">
        <v>23.623601033963116</v>
      </c>
      <c r="AC1278" s="292">
        <v>20.952572327780508</v>
      </c>
      <c r="AD1278" s="292">
        <v>7.9306925074455048</v>
      </c>
      <c r="AE1278" s="411">
        <v>0</v>
      </c>
      <c r="AF1278" s="411">
        <v>0</v>
      </c>
      <c r="AG1278" s="411">
        <v>1</v>
      </c>
      <c r="AH1278" s="411">
        <v>0</v>
      </c>
      <c r="AI1278" s="411">
        <v>0</v>
      </c>
      <c r="AJ1278" s="411">
        <v>0</v>
      </c>
      <c r="AK1278" s="411">
        <v>0</v>
      </c>
      <c r="AL1278" s="411"/>
      <c r="AM1278" s="411"/>
      <c r="AN1278" s="411"/>
      <c r="AO1278" s="411"/>
      <c r="AP1278" s="411"/>
      <c r="AQ1278" s="411"/>
      <c r="AR1278" s="411"/>
      <c r="AS1278" s="293">
        <f>SUM(AE1278:AR1278)</f>
        <v>1</v>
      </c>
    </row>
    <row r="1279" spans="1:45" ht="15" customHeight="1" outlineLevel="1">
      <c r="A1279" s="521"/>
      <c r="B1279" s="867" t="s">
        <v>718</v>
      </c>
      <c r="C1279" s="288" t="s">
        <v>163</v>
      </c>
      <c r="D1279" s="292"/>
      <c r="E1279" s="292"/>
      <c r="F1279" s="292"/>
      <c r="G1279" s="292"/>
      <c r="H1279" s="292"/>
      <c r="I1279" s="292"/>
      <c r="J1279" s="292"/>
      <c r="K1279" s="292"/>
      <c r="L1279" s="292"/>
      <c r="M1279" s="292"/>
      <c r="N1279" s="292"/>
      <c r="O1279" s="292"/>
      <c r="P1279" s="292"/>
      <c r="Q1279" s="292">
        <f>Q1278</f>
        <v>12</v>
      </c>
      <c r="R1279" s="292"/>
      <c r="S1279" s="292"/>
      <c r="T1279" s="292"/>
      <c r="U1279" s="292"/>
      <c r="V1279" s="292"/>
      <c r="W1279" s="292"/>
      <c r="X1279" s="292"/>
      <c r="Y1279" s="292"/>
      <c r="Z1279" s="292"/>
      <c r="AA1279" s="292"/>
      <c r="AB1279" s="292"/>
      <c r="AC1279" s="292"/>
      <c r="AD1279" s="292"/>
      <c r="AE1279" s="407">
        <f>AE1278</f>
        <v>0</v>
      </c>
      <c r="AF1279" s="407">
        <f t="shared" ref="AF1279:AR1279" si="3409">AF1278</f>
        <v>0</v>
      </c>
      <c r="AG1279" s="407">
        <f t="shared" si="3409"/>
        <v>1</v>
      </c>
      <c r="AH1279" s="407">
        <f t="shared" si="3409"/>
        <v>0</v>
      </c>
      <c r="AI1279" s="407">
        <f t="shared" si="3409"/>
        <v>0</v>
      </c>
      <c r="AJ1279" s="407">
        <f t="shared" si="3409"/>
        <v>0</v>
      </c>
      <c r="AK1279" s="407">
        <f t="shared" si="3409"/>
        <v>0</v>
      </c>
      <c r="AL1279" s="407">
        <f t="shared" si="3409"/>
        <v>0</v>
      </c>
      <c r="AM1279" s="407">
        <f t="shared" si="3409"/>
        <v>0</v>
      </c>
      <c r="AN1279" s="407">
        <f t="shared" si="3409"/>
        <v>0</v>
      </c>
      <c r="AO1279" s="407">
        <f t="shared" si="3409"/>
        <v>0</v>
      </c>
      <c r="AP1279" s="407">
        <f t="shared" si="3409"/>
        <v>0</v>
      </c>
      <c r="AQ1279" s="407">
        <f t="shared" si="3409"/>
        <v>0</v>
      </c>
      <c r="AR1279" s="407">
        <f t="shared" si="3409"/>
        <v>0</v>
      </c>
      <c r="AS1279" s="303"/>
    </row>
    <row r="1280" spans="1:45" ht="15" customHeight="1" outlineLevel="1">
      <c r="A1280" s="521"/>
      <c r="B1280" s="291"/>
      <c r="C1280" s="288"/>
      <c r="D1280" s="288"/>
      <c r="E1280" s="288"/>
      <c r="F1280" s="288"/>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408"/>
      <c r="AF1280" s="421"/>
      <c r="AG1280" s="421"/>
      <c r="AH1280" s="421"/>
      <c r="AI1280" s="421"/>
      <c r="AJ1280" s="421"/>
      <c r="AK1280" s="421"/>
      <c r="AL1280" s="421"/>
      <c r="AM1280" s="421"/>
      <c r="AN1280" s="421"/>
      <c r="AO1280" s="421"/>
      <c r="AP1280" s="421"/>
      <c r="AQ1280" s="421"/>
      <c r="AR1280" s="421"/>
      <c r="AS1280" s="303"/>
    </row>
    <row r="1281" spans="1:45" ht="15" customHeight="1" outlineLevel="1">
      <c r="A1281" s="521">
        <v>28</v>
      </c>
      <c r="B1281" s="424" t="s">
        <v>120</v>
      </c>
      <c r="C1281" s="288" t="s">
        <v>25</v>
      </c>
      <c r="D1281" s="292"/>
      <c r="E1281" s="292"/>
      <c r="F1281" s="292"/>
      <c r="G1281" s="292"/>
      <c r="H1281" s="292"/>
      <c r="I1281" s="292"/>
      <c r="J1281" s="292"/>
      <c r="K1281" s="292"/>
      <c r="L1281" s="292"/>
      <c r="M1281" s="292"/>
      <c r="N1281" s="292"/>
      <c r="O1281" s="292"/>
      <c r="P1281" s="292"/>
      <c r="Q1281" s="292">
        <v>12</v>
      </c>
      <c r="R1281" s="292"/>
      <c r="S1281" s="292"/>
      <c r="T1281" s="292"/>
      <c r="U1281" s="292"/>
      <c r="V1281" s="292"/>
      <c r="W1281" s="292"/>
      <c r="X1281" s="292"/>
      <c r="Y1281" s="292"/>
      <c r="Z1281" s="292"/>
      <c r="AA1281" s="292"/>
      <c r="AB1281" s="292"/>
      <c r="AC1281" s="292"/>
      <c r="AD1281" s="292"/>
      <c r="AE1281" s="422"/>
      <c r="AF1281" s="411"/>
      <c r="AG1281" s="411"/>
      <c r="AH1281" s="411"/>
      <c r="AI1281" s="411"/>
      <c r="AJ1281" s="411"/>
      <c r="AK1281" s="411"/>
      <c r="AL1281" s="411"/>
      <c r="AM1281" s="411"/>
      <c r="AN1281" s="411"/>
      <c r="AO1281" s="411"/>
      <c r="AP1281" s="411"/>
      <c r="AQ1281" s="411"/>
      <c r="AR1281" s="411"/>
      <c r="AS1281" s="293">
        <f>SUM(AE1281:AR1281)</f>
        <v>0</v>
      </c>
    </row>
    <row r="1282" spans="1:45" ht="15" customHeight="1" outlineLevel="1">
      <c r="A1282" s="521"/>
      <c r="B1282" s="291" t="s">
        <v>718</v>
      </c>
      <c r="C1282" s="288" t="s">
        <v>163</v>
      </c>
      <c r="D1282" s="292"/>
      <c r="E1282" s="292"/>
      <c r="F1282" s="292"/>
      <c r="G1282" s="292"/>
      <c r="H1282" s="292"/>
      <c r="I1282" s="292"/>
      <c r="J1282" s="292"/>
      <c r="K1282" s="292"/>
      <c r="L1282" s="292"/>
      <c r="M1282" s="292"/>
      <c r="N1282" s="292"/>
      <c r="O1282" s="292"/>
      <c r="P1282" s="292"/>
      <c r="Q1282" s="292">
        <f>Q1281</f>
        <v>12</v>
      </c>
      <c r="R1282" s="292"/>
      <c r="S1282" s="292"/>
      <c r="T1282" s="292"/>
      <c r="U1282" s="292"/>
      <c r="V1282" s="292"/>
      <c r="W1282" s="292"/>
      <c r="X1282" s="292"/>
      <c r="Y1282" s="292"/>
      <c r="Z1282" s="292"/>
      <c r="AA1282" s="292"/>
      <c r="AB1282" s="292"/>
      <c r="AC1282" s="292"/>
      <c r="AD1282" s="292"/>
      <c r="AE1282" s="407">
        <f>AE1281</f>
        <v>0</v>
      </c>
      <c r="AF1282" s="407">
        <f>AF1281</f>
        <v>0</v>
      </c>
      <c r="AG1282" s="407">
        <f t="shared" ref="AG1282:AJ1282" si="3410">AG1281</f>
        <v>0</v>
      </c>
      <c r="AH1282" s="407">
        <f t="shared" si="3410"/>
        <v>0</v>
      </c>
      <c r="AI1282" s="407">
        <f t="shared" si="3410"/>
        <v>0</v>
      </c>
      <c r="AJ1282" s="407">
        <f t="shared" si="3410"/>
        <v>0</v>
      </c>
      <c r="AK1282" s="407">
        <f>AK1281</f>
        <v>0</v>
      </c>
      <c r="AL1282" s="407">
        <f t="shared" ref="AL1282:AR1282" si="3411">AL1281</f>
        <v>0</v>
      </c>
      <c r="AM1282" s="407">
        <f t="shared" si="3411"/>
        <v>0</v>
      </c>
      <c r="AN1282" s="407">
        <f t="shared" si="3411"/>
        <v>0</v>
      </c>
      <c r="AO1282" s="407">
        <f t="shared" si="3411"/>
        <v>0</v>
      </c>
      <c r="AP1282" s="407">
        <f t="shared" si="3411"/>
        <v>0</v>
      </c>
      <c r="AQ1282" s="407">
        <f t="shared" si="3411"/>
        <v>0</v>
      </c>
      <c r="AR1282" s="407">
        <f t="shared" si="3411"/>
        <v>0</v>
      </c>
      <c r="AS1282" s="303"/>
    </row>
    <row r="1283" spans="1:45" ht="15" customHeight="1" outlineLevel="1">
      <c r="A1283" s="521"/>
      <c r="B1283" s="291"/>
      <c r="C1283" s="288"/>
      <c r="D1283" s="288"/>
      <c r="E1283" s="288"/>
      <c r="F1283" s="288"/>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408"/>
      <c r="AF1283" s="421"/>
      <c r="AG1283" s="421"/>
      <c r="AH1283" s="421"/>
      <c r="AI1283" s="421"/>
      <c r="AJ1283" s="421"/>
      <c r="AK1283" s="421"/>
      <c r="AL1283" s="421"/>
      <c r="AM1283" s="421"/>
      <c r="AN1283" s="421"/>
      <c r="AO1283" s="421"/>
      <c r="AP1283" s="421"/>
      <c r="AQ1283" s="421"/>
      <c r="AR1283" s="421"/>
      <c r="AS1283" s="303"/>
    </row>
    <row r="1284" spans="1:45" ht="15" customHeight="1" outlineLevel="1">
      <c r="A1284" s="521">
        <v>29</v>
      </c>
      <c r="B1284" s="424" t="s">
        <v>121</v>
      </c>
      <c r="C1284" s="288" t="s">
        <v>25</v>
      </c>
      <c r="D1284" s="292"/>
      <c r="E1284" s="292"/>
      <c r="F1284" s="292"/>
      <c r="G1284" s="292"/>
      <c r="H1284" s="292"/>
      <c r="I1284" s="292"/>
      <c r="J1284" s="292"/>
      <c r="K1284" s="292"/>
      <c r="L1284" s="292"/>
      <c r="M1284" s="292"/>
      <c r="N1284" s="292"/>
      <c r="O1284" s="292"/>
      <c r="P1284" s="292"/>
      <c r="Q1284" s="292">
        <v>3</v>
      </c>
      <c r="R1284" s="292"/>
      <c r="S1284" s="292"/>
      <c r="T1284" s="292"/>
      <c r="U1284" s="292"/>
      <c r="V1284" s="292"/>
      <c r="W1284" s="292"/>
      <c r="X1284" s="292"/>
      <c r="Y1284" s="292"/>
      <c r="Z1284" s="292"/>
      <c r="AA1284" s="292"/>
      <c r="AB1284" s="292"/>
      <c r="AC1284" s="292"/>
      <c r="AD1284" s="292"/>
      <c r="AE1284" s="422"/>
      <c r="AF1284" s="411"/>
      <c r="AG1284" s="411"/>
      <c r="AH1284" s="411"/>
      <c r="AI1284" s="411"/>
      <c r="AJ1284" s="411"/>
      <c r="AK1284" s="411"/>
      <c r="AL1284" s="411"/>
      <c r="AM1284" s="411"/>
      <c r="AN1284" s="411"/>
      <c r="AO1284" s="411"/>
      <c r="AP1284" s="411"/>
      <c r="AQ1284" s="411"/>
      <c r="AR1284" s="411"/>
      <c r="AS1284" s="293">
        <f>SUM(AE1284:AR1284)</f>
        <v>0</v>
      </c>
    </row>
    <row r="1285" spans="1:45" ht="15" customHeight="1" outlineLevel="1">
      <c r="A1285" s="521"/>
      <c r="B1285" s="291" t="s">
        <v>718</v>
      </c>
      <c r="C1285" s="288" t="s">
        <v>163</v>
      </c>
      <c r="D1285" s="292"/>
      <c r="E1285" s="292"/>
      <c r="F1285" s="292"/>
      <c r="G1285" s="292"/>
      <c r="H1285" s="292"/>
      <c r="I1285" s="292"/>
      <c r="J1285" s="292"/>
      <c r="K1285" s="292"/>
      <c r="L1285" s="292"/>
      <c r="M1285" s="292"/>
      <c r="N1285" s="292"/>
      <c r="O1285" s="292"/>
      <c r="P1285" s="292"/>
      <c r="Q1285" s="292">
        <f>Q1284</f>
        <v>3</v>
      </c>
      <c r="R1285" s="292"/>
      <c r="S1285" s="292"/>
      <c r="T1285" s="292"/>
      <c r="U1285" s="292"/>
      <c r="V1285" s="292"/>
      <c r="W1285" s="292"/>
      <c r="X1285" s="292"/>
      <c r="Y1285" s="292"/>
      <c r="Z1285" s="292"/>
      <c r="AA1285" s="292"/>
      <c r="AB1285" s="292"/>
      <c r="AC1285" s="292"/>
      <c r="AD1285" s="292"/>
      <c r="AE1285" s="407">
        <f>AE1284</f>
        <v>0</v>
      </c>
      <c r="AF1285" s="407">
        <f t="shared" ref="AF1285:AR1285" si="3412">AF1284</f>
        <v>0</v>
      </c>
      <c r="AG1285" s="407">
        <f t="shared" si="3412"/>
        <v>0</v>
      </c>
      <c r="AH1285" s="407">
        <f t="shared" si="3412"/>
        <v>0</v>
      </c>
      <c r="AI1285" s="407">
        <f t="shared" si="3412"/>
        <v>0</v>
      </c>
      <c r="AJ1285" s="407">
        <f t="shared" si="3412"/>
        <v>0</v>
      </c>
      <c r="AK1285" s="407">
        <f t="shared" si="3412"/>
        <v>0</v>
      </c>
      <c r="AL1285" s="407">
        <f t="shared" si="3412"/>
        <v>0</v>
      </c>
      <c r="AM1285" s="407">
        <f t="shared" si="3412"/>
        <v>0</v>
      </c>
      <c r="AN1285" s="407">
        <f t="shared" si="3412"/>
        <v>0</v>
      </c>
      <c r="AO1285" s="407">
        <f t="shared" si="3412"/>
        <v>0</v>
      </c>
      <c r="AP1285" s="407">
        <f t="shared" si="3412"/>
        <v>0</v>
      </c>
      <c r="AQ1285" s="407">
        <f t="shared" si="3412"/>
        <v>0</v>
      </c>
      <c r="AR1285" s="407">
        <f t="shared" si="3412"/>
        <v>0</v>
      </c>
      <c r="AS1285" s="303"/>
    </row>
    <row r="1286" spans="1:45" ht="15" customHeight="1" outlineLevel="1">
      <c r="A1286" s="521"/>
      <c r="B1286" s="291"/>
      <c r="C1286" s="288"/>
      <c r="D1286" s="288"/>
      <c r="E1286" s="288"/>
      <c r="F1286" s="288"/>
      <c r="G1286" s="288"/>
      <c r="H1286" s="288"/>
      <c r="I1286" s="288"/>
      <c r="J1286" s="288"/>
      <c r="K1286" s="288"/>
      <c r="L1286" s="288"/>
      <c r="M1286" s="288"/>
      <c r="N1286" s="288"/>
      <c r="O1286" s="288"/>
      <c r="P1286" s="288"/>
      <c r="Q1286" s="288"/>
      <c r="R1286" s="288"/>
      <c r="S1286" s="288"/>
      <c r="T1286" s="288"/>
      <c r="U1286" s="288"/>
      <c r="V1286" s="288"/>
      <c r="W1286" s="288"/>
      <c r="X1286" s="288"/>
      <c r="Y1286" s="288"/>
      <c r="Z1286" s="288"/>
      <c r="AA1286" s="288"/>
      <c r="AB1286" s="288"/>
      <c r="AC1286" s="288"/>
      <c r="AD1286" s="288"/>
      <c r="AE1286" s="408"/>
      <c r="AF1286" s="421"/>
      <c r="AG1286" s="421"/>
      <c r="AH1286" s="421"/>
      <c r="AI1286" s="421"/>
      <c r="AJ1286" s="421"/>
      <c r="AK1286" s="421"/>
      <c r="AL1286" s="421"/>
      <c r="AM1286" s="421"/>
      <c r="AN1286" s="421"/>
      <c r="AO1286" s="421"/>
      <c r="AP1286" s="421"/>
      <c r="AQ1286" s="421"/>
      <c r="AR1286" s="421"/>
      <c r="AS1286" s="303"/>
    </row>
    <row r="1287" spans="1:45" ht="15" customHeight="1" outlineLevel="1">
      <c r="A1287" s="521">
        <v>30</v>
      </c>
      <c r="B1287" s="424" t="s">
        <v>122</v>
      </c>
      <c r="C1287" s="288" t="s">
        <v>25</v>
      </c>
      <c r="D1287" s="292"/>
      <c r="E1287" s="292"/>
      <c r="F1287" s="292"/>
      <c r="G1287" s="292"/>
      <c r="H1287" s="292"/>
      <c r="I1287" s="292"/>
      <c r="J1287" s="292"/>
      <c r="K1287" s="292"/>
      <c r="L1287" s="292"/>
      <c r="M1287" s="292"/>
      <c r="N1287" s="292"/>
      <c r="O1287" s="292"/>
      <c r="P1287" s="292"/>
      <c r="Q1287" s="292">
        <v>12</v>
      </c>
      <c r="R1287" s="292"/>
      <c r="S1287" s="292"/>
      <c r="T1287" s="292"/>
      <c r="U1287" s="292"/>
      <c r="V1287" s="292"/>
      <c r="W1287" s="292"/>
      <c r="X1287" s="292"/>
      <c r="Y1287" s="292"/>
      <c r="Z1287" s="292"/>
      <c r="AA1287" s="292"/>
      <c r="AB1287" s="292"/>
      <c r="AC1287" s="292"/>
      <c r="AD1287" s="292"/>
      <c r="AE1287" s="422"/>
      <c r="AF1287" s="411"/>
      <c r="AG1287" s="411"/>
      <c r="AH1287" s="411"/>
      <c r="AI1287" s="411"/>
      <c r="AJ1287" s="411"/>
      <c r="AK1287" s="411"/>
      <c r="AL1287" s="411"/>
      <c r="AM1287" s="411"/>
      <c r="AN1287" s="411"/>
      <c r="AO1287" s="411"/>
      <c r="AP1287" s="411"/>
      <c r="AQ1287" s="411"/>
      <c r="AR1287" s="411"/>
      <c r="AS1287" s="293">
        <f>SUM(AE1287:AR1287)</f>
        <v>0</v>
      </c>
    </row>
    <row r="1288" spans="1:45" ht="15" customHeight="1" outlineLevel="1">
      <c r="A1288" s="521"/>
      <c r="B1288" s="291" t="s">
        <v>718</v>
      </c>
      <c r="C1288" s="288" t="s">
        <v>163</v>
      </c>
      <c r="D1288" s="292"/>
      <c r="E1288" s="292"/>
      <c r="F1288" s="292"/>
      <c r="G1288" s="292"/>
      <c r="H1288" s="292"/>
      <c r="I1288" s="292"/>
      <c r="J1288" s="292"/>
      <c r="K1288" s="292"/>
      <c r="L1288" s="292"/>
      <c r="M1288" s="292"/>
      <c r="N1288" s="292"/>
      <c r="O1288" s="292"/>
      <c r="P1288" s="292"/>
      <c r="Q1288" s="292">
        <f>Q1287</f>
        <v>12</v>
      </c>
      <c r="R1288" s="292"/>
      <c r="S1288" s="292"/>
      <c r="T1288" s="292"/>
      <c r="U1288" s="292"/>
      <c r="V1288" s="292"/>
      <c r="W1288" s="292"/>
      <c r="X1288" s="292"/>
      <c r="Y1288" s="292"/>
      <c r="Z1288" s="292"/>
      <c r="AA1288" s="292"/>
      <c r="AB1288" s="292"/>
      <c r="AC1288" s="292"/>
      <c r="AD1288" s="292"/>
      <c r="AE1288" s="407">
        <f>AE1287</f>
        <v>0</v>
      </c>
      <c r="AF1288" s="407">
        <f t="shared" ref="AF1288:AR1288" si="3413">AF1287</f>
        <v>0</v>
      </c>
      <c r="AG1288" s="407">
        <f t="shared" si="3413"/>
        <v>0</v>
      </c>
      <c r="AH1288" s="407">
        <f t="shared" si="3413"/>
        <v>0</v>
      </c>
      <c r="AI1288" s="407">
        <f t="shared" si="3413"/>
        <v>0</v>
      </c>
      <c r="AJ1288" s="407">
        <f t="shared" si="3413"/>
        <v>0</v>
      </c>
      <c r="AK1288" s="407">
        <f t="shared" si="3413"/>
        <v>0</v>
      </c>
      <c r="AL1288" s="407">
        <f t="shared" si="3413"/>
        <v>0</v>
      </c>
      <c r="AM1288" s="407">
        <f t="shared" si="3413"/>
        <v>0</v>
      </c>
      <c r="AN1288" s="407">
        <f t="shared" si="3413"/>
        <v>0</v>
      </c>
      <c r="AO1288" s="407">
        <f t="shared" si="3413"/>
        <v>0</v>
      </c>
      <c r="AP1288" s="407">
        <f t="shared" si="3413"/>
        <v>0</v>
      </c>
      <c r="AQ1288" s="407">
        <f t="shared" si="3413"/>
        <v>0</v>
      </c>
      <c r="AR1288" s="407">
        <f t="shared" si="3413"/>
        <v>0</v>
      </c>
      <c r="AS1288" s="303"/>
    </row>
    <row r="1289" spans="1:45" ht="15" customHeight="1" outlineLevel="1">
      <c r="A1289" s="521"/>
      <c r="B1289" s="291"/>
      <c r="C1289" s="288"/>
      <c r="D1289" s="288"/>
      <c r="E1289" s="288"/>
      <c r="F1289" s="288"/>
      <c r="G1289" s="288"/>
      <c r="H1289" s="288"/>
      <c r="I1289" s="288"/>
      <c r="J1289" s="288"/>
      <c r="K1289" s="288"/>
      <c r="L1289" s="288"/>
      <c r="M1289" s="288"/>
      <c r="N1289" s="288"/>
      <c r="O1289" s="288"/>
      <c r="P1289" s="288"/>
      <c r="Q1289" s="288"/>
      <c r="R1289" s="288"/>
      <c r="S1289" s="288"/>
      <c r="T1289" s="288"/>
      <c r="U1289" s="288"/>
      <c r="V1289" s="288"/>
      <c r="W1289" s="288"/>
      <c r="X1289" s="288"/>
      <c r="Y1289" s="288"/>
      <c r="Z1289" s="288"/>
      <c r="AA1289" s="288"/>
      <c r="AB1289" s="288"/>
      <c r="AC1289" s="288"/>
      <c r="AD1289" s="288"/>
      <c r="AE1289" s="408"/>
      <c r="AF1289" s="421"/>
      <c r="AG1289" s="421"/>
      <c r="AH1289" s="421"/>
      <c r="AI1289" s="421"/>
      <c r="AJ1289" s="421"/>
      <c r="AK1289" s="421"/>
      <c r="AL1289" s="421"/>
      <c r="AM1289" s="421"/>
      <c r="AN1289" s="421"/>
      <c r="AO1289" s="421"/>
      <c r="AP1289" s="421"/>
      <c r="AQ1289" s="421"/>
      <c r="AR1289" s="421"/>
      <c r="AS1289" s="303"/>
    </row>
    <row r="1290" spans="1:45" ht="15" customHeight="1" outlineLevel="1">
      <c r="A1290" s="521">
        <v>31</v>
      </c>
      <c r="B1290" s="424" t="s">
        <v>123</v>
      </c>
      <c r="C1290" s="288" t="s">
        <v>25</v>
      </c>
      <c r="D1290" s="292"/>
      <c r="E1290" s="292"/>
      <c r="F1290" s="292"/>
      <c r="G1290" s="292"/>
      <c r="H1290" s="292"/>
      <c r="I1290" s="292"/>
      <c r="J1290" s="292"/>
      <c r="K1290" s="292"/>
      <c r="L1290" s="292"/>
      <c r="M1290" s="292"/>
      <c r="N1290" s="292"/>
      <c r="O1290" s="292"/>
      <c r="P1290" s="292"/>
      <c r="Q1290" s="292">
        <v>12</v>
      </c>
      <c r="R1290" s="292"/>
      <c r="S1290" s="292"/>
      <c r="T1290" s="292"/>
      <c r="U1290" s="292"/>
      <c r="V1290" s="292"/>
      <c r="W1290" s="292"/>
      <c r="X1290" s="292"/>
      <c r="Y1290" s="292"/>
      <c r="Z1290" s="292"/>
      <c r="AA1290" s="292"/>
      <c r="AB1290" s="292"/>
      <c r="AC1290" s="292"/>
      <c r="AD1290" s="292"/>
      <c r="AE1290" s="422"/>
      <c r="AF1290" s="411"/>
      <c r="AG1290" s="411"/>
      <c r="AH1290" s="411"/>
      <c r="AI1290" s="411"/>
      <c r="AJ1290" s="411"/>
      <c r="AK1290" s="411"/>
      <c r="AL1290" s="411"/>
      <c r="AM1290" s="411"/>
      <c r="AN1290" s="411"/>
      <c r="AO1290" s="411"/>
      <c r="AP1290" s="411"/>
      <c r="AQ1290" s="411"/>
      <c r="AR1290" s="411"/>
      <c r="AS1290" s="293">
        <f>SUM(AE1290:AR1290)</f>
        <v>0</v>
      </c>
    </row>
    <row r="1291" spans="1:45" ht="15" customHeight="1" outlineLevel="1">
      <c r="A1291" s="521"/>
      <c r="B1291" s="291" t="s">
        <v>718</v>
      </c>
      <c r="C1291" s="288" t="s">
        <v>163</v>
      </c>
      <c r="D1291" s="292"/>
      <c r="E1291" s="292"/>
      <c r="F1291" s="292"/>
      <c r="G1291" s="292"/>
      <c r="H1291" s="292"/>
      <c r="I1291" s="292"/>
      <c r="J1291" s="292"/>
      <c r="K1291" s="292"/>
      <c r="L1291" s="292"/>
      <c r="M1291" s="292"/>
      <c r="N1291" s="292"/>
      <c r="O1291" s="292"/>
      <c r="P1291" s="292"/>
      <c r="Q1291" s="292">
        <f>Q1290</f>
        <v>12</v>
      </c>
      <c r="R1291" s="292"/>
      <c r="S1291" s="292"/>
      <c r="T1291" s="292"/>
      <c r="U1291" s="292"/>
      <c r="V1291" s="292"/>
      <c r="W1291" s="292"/>
      <c r="X1291" s="292"/>
      <c r="Y1291" s="292"/>
      <c r="Z1291" s="292"/>
      <c r="AA1291" s="292"/>
      <c r="AB1291" s="292"/>
      <c r="AC1291" s="292"/>
      <c r="AD1291" s="292"/>
      <c r="AE1291" s="407">
        <f>AE1290</f>
        <v>0</v>
      </c>
      <c r="AF1291" s="407">
        <f t="shared" ref="AF1291:AR1291" si="3414">AF1290</f>
        <v>0</v>
      </c>
      <c r="AG1291" s="407">
        <f t="shared" si="3414"/>
        <v>0</v>
      </c>
      <c r="AH1291" s="407">
        <f t="shared" si="3414"/>
        <v>0</v>
      </c>
      <c r="AI1291" s="407">
        <f t="shared" si="3414"/>
        <v>0</v>
      </c>
      <c r="AJ1291" s="407">
        <f t="shared" si="3414"/>
        <v>0</v>
      </c>
      <c r="AK1291" s="407">
        <f t="shared" si="3414"/>
        <v>0</v>
      </c>
      <c r="AL1291" s="407">
        <f t="shared" si="3414"/>
        <v>0</v>
      </c>
      <c r="AM1291" s="407">
        <f t="shared" si="3414"/>
        <v>0</v>
      </c>
      <c r="AN1291" s="407">
        <f t="shared" si="3414"/>
        <v>0</v>
      </c>
      <c r="AO1291" s="407">
        <f t="shared" si="3414"/>
        <v>0</v>
      </c>
      <c r="AP1291" s="407">
        <f t="shared" si="3414"/>
        <v>0</v>
      </c>
      <c r="AQ1291" s="407">
        <f t="shared" si="3414"/>
        <v>0</v>
      </c>
      <c r="AR1291" s="407">
        <f t="shared" si="3414"/>
        <v>0</v>
      </c>
      <c r="AS1291" s="303"/>
    </row>
    <row r="1292" spans="1:45" ht="15" customHeight="1" outlineLevel="1">
      <c r="A1292" s="521"/>
      <c r="B1292" s="424"/>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32</v>
      </c>
      <c r="B1293" s="424" t="s">
        <v>124</v>
      </c>
      <c r="C1293" s="288" t="s">
        <v>25</v>
      </c>
      <c r="D1293" s="292"/>
      <c r="E1293" s="292"/>
      <c r="F1293" s="292"/>
      <c r="G1293" s="292"/>
      <c r="H1293" s="292"/>
      <c r="I1293" s="292"/>
      <c r="J1293" s="292"/>
      <c r="K1293" s="292"/>
      <c r="L1293" s="292"/>
      <c r="M1293" s="292"/>
      <c r="N1293" s="292"/>
      <c r="O1293" s="292"/>
      <c r="P1293" s="292"/>
      <c r="Q1293" s="292">
        <v>12</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customHeight="1" outlineLevel="1">
      <c r="A1294" s="521"/>
      <c r="B1294" s="291" t="s">
        <v>718</v>
      </c>
      <c r="C1294" s="288" t="s">
        <v>163</v>
      </c>
      <c r="D1294" s="292"/>
      <c r="E1294" s="292"/>
      <c r="F1294" s="292"/>
      <c r="G1294" s="292"/>
      <c r="H1294" s="292"/>
      <c r="I1294" s="292"/>
      <c r="J1294" s="292"/>
      <c r="K1294" s="292"/>
      <c r="L1294" s="292"/>
      <c r="M1294" s="292"/>
      <c r="N1294" s="292"/>
      <c r="O1294" s="292"/>
      <c r="P1294" s="292"/>
      <c r="Q1294" s="292">
        <f>Q1293</f>
        <v>12</v>
      </c>
      <c r="R1294" s="292"/>
      <c r="S1294" s="292"/>
      <c r="T1294" s="292"/>
      <c r="U1294" s="292"/>
      <c r="V1294" s="292"/>
      <c r="W1294" s="292"/>
      <c r="X1294" s="292"/>
      <c r="Y1294" s="292"/>
      <c r="Z1294" s="292"/>
      <c r="AA1294" s="292"/>
      <c r="AB1294" s="292"/>
      <c r="AC1294" s="292"/>
      <c r="AD1294" s="292"/>
      <c r="AE1294" s="407">
        <f>AE1293</f>
        <v>0</v>
      </c>
      <c r="AF1294" s="407">
        <f t="shared" ref="AF1294:AR1294" si="3415">AF1293</f>
        <v>0</v>
      </c>
      <c r="AG1294" s="407">
        <f t="shared" si="3415"/>
        <v>0</v>
      </c>
      <c r="AH1294" s="407">
        <f t="shared" si="3415"/>
        <v>0</v>
      </c>
      <c r="AI1294" s="407">
        <f t="shared" si="3415"/>
        <v>0</v>
      </c>
      <c r="AJ1294" s="407">
        <f t="shared" si="3415"/>
        <v>0</v>
      </c>
      <c r="AK1294" s="407">
        <f t="shared" si="3415"/>
        <v>0</v>
      </c>
      <c r="AL1294" s="407">
        <f t="shared" si="3415"/>
        <v>0</v>
      </c>
      <c r="AM1294" s="407">
        <f t="shared" si="3415"/>
        <v>0</v>
      </c>
      <c r="AN1294" s="407">
        <f t="shared" si="3415"/>
        <v>0</v>
      </c>
      <c r="AO1294" s="407">
        <f t="shared" si="3415"/>
        <v>0</v>
      </c>
      <c r="AP1294" s="407">
        <f t="shared" si="3415"/>
        <v>0</v>
      </c>
      <c r="AQ1294" s="407">
        <f t="shared" si="3415"/>
        <v>0</v>
      </c>
      <c r="AR1294" s="407">
        <f t="shared" si="3415"/>
        <v>0</v>
      </c>
      <c r="AS1294" s="303"/>
    </row>
    <row r="1295" spans="1:45" ht="15"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c r="B1296" s="285" t="s">
        <v>498</v>
      </c>
      <c r="C1296" s="288"/>
      <c r="D1296" s="288"/>
      <c r="E1296" s="288"/>
      <c r="F1296" s="288"/>
      <c r="G1296" s="288"/>
      <c r="H1296" s="288"/>
      <c r="I1296" s="288"/>
      <c r="J1296" s="288"/>
      <c r="K1296" s="288"/>
      <c r="L1296" s="288"/>
      <c r="M1296" s="288"/>
      <c r="N1296" s="288"/>
      <c r="O1296" s="288"/>
      <c r="P1296" s="288"/>
      <c r="Q1296" s="288"/>
      <c r="R1296" s="288"/>
      <c r="S1296" s="288"/>
      <c r="T1296" s="288"/>
      <c r="U1296" s="288"/>
      <c r="V1296" s="288"/>
      <c r="W1296" s="288"/>
      <c r="X1296" s="288"/>
      <c r="Y1296" s="288"/>
      <c r="Z1296" s="288"/>
      <c r="AA1296" s="288"/>
      <c r="AB1296" s="288"/>
      <c r="AC1296" s="288"/>
      <c r="AD1296" s="288"/>
      <c r="AE1296" s="408"/>
      <c r="AF1296" s="421"/>
      <c r="AG1296" s="421"/>
      <c r="AH1296" s="421"/>
      <c r="AI1296" s="421"/>
      <c r="AJ1296" s="421"/>
      <c r="AK1296" s="421"/>
      <c r="AL1296" s="421"/>
      <c r="AM1296" s="421"/>
      <c r="AN1296" s="421"/>
      <c r="AO1296" s="421"/>
      <c r="AP1296" s="421"/>
      <c r="AQ1296" s="421"/>
      <c r="AR1296" s="421"/>
      <c r="AS1296" s="303"/>
    </row>
    <row r="1297" spans="1:45" ht="15" customHeight="1" outlineLevel="1">
      <c r="A1297" s="521">
        <v>33</v>
      </c>
      <c r="B1297" s="424" t="s">
        <v>125</v>
      </c>
      <c r="C1297" s="288" t="s">
        <v>25</v>
      </c>
      <c r="D1297" s="292"/>
      <c r="E1297" s="292"/>
      <c r="F1297" s="292"/>
      <c r="G1297" s="292"/>
      <c r="H1297" s="292"/>
      <c r="I1297" s="292"/>
      <c r="J1297" s="292"/>
      <c r="K1297" s="292"/>
      <c r="L1297" s="292"/>
      <c r="M1297" s="292"/>
      <c r="N1297" s="292"/>
      <c r="O1297" s="292"/>
      <c r="P1297" s="292"/>
      <c r="Q1297" s="292">
        <v>0</v>
      </c>
      <c r="R1297" s="292"/>
      <c r="S1297" s="292"/>
      <c r="T1297" s="292"/>
      <c r="U1297" s="292"/>
      <c r="V1297" s="292"/>
      <c r="W1297" s="292"/>
      <c r="X1297" s="292"/>
      <c r="Y1297" s="292"/>
      <c r="Z1297" s="292"/>
      <c r="AA1297" s="292"/>
      <c r="AB1297" s="292"/>
      <c r="AC1297" s="292"/>
      <c r="AD1297" s="292"/>
      <c r="AE1297" s="422"/>
      <c r="AF1297" s="411"/>
      <c r="AG1297" s="411"/>
      <c r="AH1297" s="411"/>
      <c r="AI1297" s="411"/>
      <c r="AJ1297" s="411"/>
      <c r="AK1297" s="411"/>
      <c r="AL1297" s="411"/>
      <c r="AM1297" s="411"/>
      <c r="AN1297" s="411"/>
      <c r="AO1297" s="411"/>
      <c r="AP1297" s="411"/>
      <c r="AQ1297" s="411"/>
      <c r="AR1297" s="411"/>
      <c r="AS1297" s="293">
        <f>SUM(AE1297:AR1297)</f>
        <v>0</v>
      </c>
    </row>
    <row r="1298" spans="1:45" ht="15" customHeight="1" outlineLevel="1">
      <c r="A1298" s="521"/>
      <c r="B1298" s="291" t="s">
        <v>718</v>
      </c>
      <c r="C1298" s="288" t="s">
        <v>163</v>
      </c>
      <c r="D1298" s="292"/>
      <c r="E1298" s="292"/>
      <c r="F1298" s="292"/>
      <c r="G1298" s="292"/>
      <c r="H1298" s="292"/>
      <c r="I1298" s="292"/>
      <c r="J1298" s="292"/>
      <c r="K1298" s="292"/>
      <c r="L1298" s="292"/>
      <c r="M1298" s="292"/>
      <c r="N1298" s="292"/>
      <c r="O1298" s="292"/>
      <c r="P1298" s="292"/>
      <c r="Q1298" s="292">
        <f>Q1297</f>
        <v>0</v>
      </c>
      <c r="R1298" s="292"/>
      <c r="S1298" s="292"/>
      <c r="T1298" s="292"/>
      <c r="U1298" s="292"/>
      <c r="V1298" s="292"/>
      <c r="W1298" s="292"/>
      <c r="X1298" s="292"/>
      <c r="Y1298" s="292"/>
      <c r="Z1298" s="292"/>
      <c r="AA1298" s="292"/>
      <c r="AB1298" s="292"/>
      <c r="AC1298" s="292"/>
      <c r="AD1298" s="292"/>
      <c r="AE1298" s="407">
        <f>AE1297</f>
        <v>0</v>
      </c>
      <c r="AF1298" s="407">
        <f t="shared" ref="AF1298:AR1298" si="3416">AF1297</f>
        <v>0</v>
      </c>
      <c r="AG1298" s="407">
        <f t="shared" si="3416"/>
        <v>0</v>
      </c>
      <c r="AH1298" s="407">
        <f t="shared" si="3416"/>
        <v>0</v>
      </c>
      <c r="AI1298" s="407">
        <f t="shared" si="3416"/>
        <v>0</v>
      </c>
      <c r="AJ1298" s="407">
        <f t="shared" si="3416"/>
        <v>0</v>
      </c>
      <c r="AK1298" s="407">
        <f t="shared" si="3416"/>
        <v>0</v>
      </c>
      <c r="AL1298" s="407">
        <f t="shared" si="3416"/>
        <v>0</v>
      </c>
      <c r="AM1298" s="407">
        <f t="shared" si="3416"/>
        <v>0</v>
      </c>
      <c r="AN1298" s="407">
        <f t="shared" si="3416"/>
        <v>0</v>
      </c>
      <c r="AO1298" s="407">
        <f t="shared" si="3416"/>
        <v>0</v>
      </c>
      <c r="AP1298" s="407">
        <f t="shared" si="3416"/>
        <v>0</v>
      </c>
      <c r="AQ1298" s="407">
        <f t="shared" si="3416"/>
        <v>0</v>
      </c>
      <c r="AR1298" s="407">
        <f t="shared" si="3416"/>
        <v>0</v>
      </c>
      <c r="AS1298" s="303"/>
    </row>
    <row r="1299" spans="1:45" ht="15" customHeight="1" outlineLevel="1">
      <c r="A1299" s="521"/>
      <c r="B1299" s="424"/>
      <c r="C1299" s="288"/>
      <c r="D1299" s="288"/>
      <c r="E1299" s="288"/>
      <c r="F1299" s="288"/>
      <c r="G1299" s="288"/>
      <c r="H1299" s="288"/>
      <c r="I1299" s="288"/>
      <c r="J1299" s="288"/>
      <c r="K1299" s="288"/>
      <c r="L1299" s="288"/>
      <c r="M1299" s="288"/>
      <c r="N1299" s="288"/>
      <c r="O1299" s="288"/>
      <c r="P1299" s="288"/>
      <c r="Q1299" s="288"/>
      <c r="R1299" s="288"/>
      <c r="S1299" s="288"/>
      <c r="T1299" s="288"/>
      <c r="U1299" s="288"/>
      <c r="V1299" s="288"/>
      <c r="W1299" s="288"/>
      <c r="X1299" s="288"/>
      <c r="Y1299" s="288"/>
      <c r="Z1299" s="288"/>
      <c r="AA1299" s="288"/>
      <c r="AB1299" s="288"/>
      <c r="AC1299" s="288"/>
      <c r="AD1299" s="288"/>
      <c r="AE1299" s="408"/>
      <c r="AF1299" s="421"/>
      <c r="AG1299" s="421"/>
      <c r="AH1299" s="421"/>
      <c r="AI1299" s="421"/>
      <c r="AJ1299" s="421"/>
      <c r="AK1299" s="421"/>
      <c r="AL1299" s="421"/>
      <c r="AM1299" s="421"/>
      <c r="AN1299" s="421"/>
      <c r="AO1299" s="421"/>
      <c r="AP1299" s="421"/>
      <c r="AQ1299" s="421"/>
      <c r="AR1299" s="421"/>
      <c r="AS1299" s="303"/>
    </row>
    <row r="1300" spans="1:45" ht="15" customHeight="1" outlineLevel="1">
      <c r="A1300" s="521">
        <v>34</v>
      </c>
      <c r="B1300" s="424" t="s">
        <v>126</v>
      </c>
      <c r="C1300" s="288" t="s">
        <v>25</v>
      </c>
      <c r="D1300" s="292"/>
      <c r="E1300" s="292"/>
      <c r="F1300" s="292"/>
      <c r="G1300" s="292"/>
      <c r="H1300" s="292"/>
      <c r="I1300" s="292"/>
      <c r="J1300" s="292"/>
      <c r="K1300" s="292"/>
      <c r="L1300" s="292"/>
      <c r="M1300" s="292"/>
      <c r="N1300" s="292"/>
      <c r="O1300" s="292"/>
      <c r="P1300" s="292"/>
      <c r="Q1300" s="292">
        <v>0</v>
      </c>
      <c r="R1300" s="292"/>
      <c r="S1300" s="292"/>
      <c r="T1300" s="292"/>
      <c r="U1300" s="292"/>
      <c r="V1300" s="292"/>
      <c r="W1300" s="292"/>
      <c r="X1300" s="292"/>
      <c r="Y1300" s="292"/>
      <c r="Z1300" s="292"/>
      <c r="AA1300" s="292"/>
      <c r="AB1300" s="292"/>
      <c r="AC1300" s="292"/>
      <c r="AD1300" s="292"/>
      <c r="AE1300" s="422"/>
      <c r="AF1300" s="411"/>
      <c r="AG1300" s="411"/>
      <c r="AH1300" s="411"/>
      <c r="AI1300" s="411"/>
      <c r="AJ1300" s="411"/>
      <c r="AK1300" s="411"/>
      <c r="AL1300" s="411"/>
      <c r="AM1300" s="411"/>
      <c r="AN1300" s="411"/>
      <c r="AO1300" s="411"/>
      <c r="AP1300" s="411"/>
      <c r="AQ1300" s="411"/>
      <c r="AR1300" s="411"/>
      <c r="AS1300" s="293">
        <f>SUM(AE1300:AR1300)</f>
        <v>0</v>
      </c>
    </row>
    <row r="1301" spans="1:45" ht="15" customHeight="1" outlineLevel="1">
      <c r="A1301" s="521"/>
      <c r="B1301" s="291" t="s">
        <v>718</v>
      </c>
      <c r="C1301" s="288" t="s">
        <v>163</v>
      </c>
      <c r="D1301" s="292"/>
      <c r="E1301" s="292"/>
      <c r="F1301" s="292"/>
      <c r="G1301" s="292"/>
      <c r="H1301" s="292"/>
      <c r="I1301" s="292"/>
      <c r="J1301" s="292"/>
      <c r="K1301" s="292"/>
      <c r="L1301" s="292"/>
      <c r="M1301" s="292"/>
      <c r="N1301" s="292"/>
      <c r="O1301" s="292"/>
      <c r="P1301" s="292"/>
      <c r="Q1301" s="292">
        <f>Q1300</f>
        <v>0</v>
      </c>
      <c r="R1301" s="292"/>
      <c r="S1301" s="292"/>
      <c r="T1301" s="292"/>
      <c r="U1301" s="292"/>
      <c r="V1301" s="292"/>
      <c r="W1301" s="292"/>
      <c r="X1301" s="292"/>
      <c r="Y1301" s="292"/>
      <c r="Z1301" s="292"/>
      <c r="AA1301" s="292"/>
      <c r="AB1301" s="292"/>
      <c r="AC1301" s="292"/>
      <c r="AD1301" s="292"/>
      <c r="AE1301" s="407">
        <f>AE1300</f>
        <v>0</v>
      </c>
      <c r="AF1301" s="407">
        <f t="shared" ref="AF1301:AR1301" si="3417">AF1300</f>
        <v>0</v>
      </c>
      <c r="AG1301" s="407">
        <f t="shared" si="3417"/>
        <v>0</v>
      </c>
      <c r="AH1301" s="407">
        <f t="shared" si="3417"/>
        <v>0</v>
      </c>
      <c r="AI1301" s="407">
        <f t="shared" si="3417"/>
        <v>0</v>
      </c>
      <c r="AJ1301" s="407">
        <f t="shared" si="3417"/>
        <v>0</v>
      </c>
      <c r="AK1301" s="407">
        <f t="shared" si="3417"/>
        <v>0</v>
      </c>
      <c r="AL1301" s="407">
        <f t="shared" si="3417"/>
        <v>0</v>
      </c>
      <c r="AM1301" s="407">
        <f t="shared" si="3417"/>
        <v>0</v>
      </c>
      <c r="AN1301" s="407">
        <f t="shared" si="3417"/>
        <v>0</v>
      </c>
      <c r="AO1301" s="407">
        <f t="shared" si="3417"/>
        <v>0</v>
      </c>
      <c r="AP1301" s="407">
        <f t="shared" si="3417"/>
        <v>0</v>
      </c>
      <c r="AQ1301" s="407">
        <f t="shared" si="3417"/>
        <v>0</v>
      </c>
      <c r="AR1301" s="407">
        <f t="shared" si="3417"/>
        <v>0</v>
      </c>
      <c r="AS1301" s="303"/>
    </row>
    <row r="1302" spans="1:45" ht="15" customHeight="1" outlineLevel="1">
      <c r="A1302" s="521"/>
      <c r="B1302" s="424"/>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15" customHeight="1" outlineLevel="1">
      <c r="A1303" s="521">
        <v>35</v>
      </c>
      <c r="B1303" s="424" t="s">
        <v>127</v>
      </c>
      <c r="C1303" s="288" t="s">
        <v>25</v>
      </c>
      <c r="D1303" s="292"/>
      <c r="E1303" s="292"/>
      <c r="F1303" s="292"/>
      <c r="G1303" s="292"/>
      <c r="H1303" s="292"/>
      <c r="I1303" s="292"/>
      <c r="J1303" s="292"/>
      <c r="K1303" s="292"/>
      <c r="L1303" s="292"/>
      <c r="M1303" s="292"/>
      <c r="N1303" s="292"/>
      <c r="O1303" s="292"/>
      <c r="P1303" s="292"/>
      <c r="Q1303" s="292">
        <v>0</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customHeight="1" outlineLevel="1">
      <c r="A1304" s="521"/>
      <c r="B1304" s="291" t="s">
        <v>718</v>
      </c>
      <c r="C1304" s="288" t="s">
        <v>163</v>
      </c>
      <c r="D1304" s="292"/>
      <c r="E1304" s="292"/>
      <c r="F1304" s="292"/>
      <c r="G1304" s="292"/>
      <c r="H1304" s="292"/>
      <c r="I1304" s="292"/>
      <c r="J1304" s="292"/>
      <c r="K1304" s="292"/>
      <c r="L1304" s="292"/>
      <c r="M1304" s="292"/>
      <c r="N1304" s="292"/>
      <c r="O1304" s="292"/>
      <c r="P1304" s="292"/>
      <c r="Q1304" s="292">
        <f>Q1303</f>
        <v>0</v>
      </c>
      <c r="R1304" s="292"/>
      <c r="S1304" s="292"/>
      <c r="T1304" s="292"/>
      <c r="U1304" s="292"/>
      <c r="V1304" s="292"/>
      <c r="W1304" s="292"/>
      <c r="X1304" s="292"/>
      <c r="Y1304" s="292"/>
      <c r="Z1304" s="292"/>
      <c r="AA1304" s="292"/>
      <c r="AB1304" s="292"/>
      <c r="AC1304" s="292"/>
      <c r="AD1304" s="292"/>
      <c r="AE1304" s="407">
        <f>AE1303</f>
        <v>0</v>
      </c>
      <c r="AF1304" s="407">
        <f t="shared" ref="AF1304:AR1304" si="3418">AF1303</f>
        <v>0</v>
      </c>
      <c r="AG1304" s="407">
        <f t="shared" si="3418"/>
        <v>0</v>
      </c>
      <c r="AH1304" s="407">
        <f t="shared" si="3418"/>
        <v>0</v>
      </c>
      <c r="AI1304" s="407">
        <f t="shared" si="3418"/>
        <v>0</v>
      </c>
      <c r="AJ1304" s="407">
        <f t="shared" si="3418"/>
        <v>0</v>
      </c>
      <c r="AK1304" s="407">
        <f t="shared" si="3418"/>
        <v>0</v>
      </c>
      <c r="AL1304" s="407">
        <f t="shared" si="3418"/>
        <v>0</v>
      </c>
      <c r="AM1304" s="407">
        <f t="shared" si="3418"/>
        <v>0</v>
      </c>
      <c r="AN1304" s="407">
        <f t="shared" si="3418"/>
        <v>0</v>
      </c>
      <c r="AO1304" s="407">
        <f t="shared" si="3418"/>
        <v>0</v>
      </c>
      <c r="AP1304" s="407">
        <f t="shared" si="3418"/>
        <v>0</v>
      </c>
      <c r="AQ1304" s="407">
        <f t="shared" si="3418"/>
        <v>0</v>
      </c>
      <c r="AR1304" s="407">
        <f t="shared" si="3418"/>
        <v>0</v>
      </c>
      <c r="AS1304" s="303"/>
    </row>
    <row r="1305" spans="1:45" ht="15" customHeight="1" outlineLevel="1">
      <c r="A1305" s="521"/>
      <c r="B1305" s="427"/>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customHeight="1" outlineLevel="1">
      <c r="A1306" s="521"/>
      <c r="B1306" s="285" t="s">
        <v>499</v>
      </c>
      <c r="C1306" s="288"/>
      <c r="D1306" s="288"/>
      <c r="E1306" s="288"/>
      <c r="F1306" s="288"/>
      <c r="G1306" s="288"/>
      <c r="H1306" s="288"/>
      <c r="I1306" s="288"/>
      <c r="J1306" s="288"/>
      <c r="K1306" s="288"/>
      <c r="L1306" s="288"/>
      <c r="M1306" s="288"/>
      <c r="N1306" s="288"/>
      <c r="O1306" s="288"/>
      <c r="P1306" s="288"/>
      <c r="Q1306" s="288"/>
      <c r="R1306" s="288"/>
      <c r="S1306" s="288"/>
      <c r="T1306" s="288"/>
      <c r="U1306" s="288"/>
      <c r="V1306" s="288"/>
      <c r="W1306" s="288"/>
      <c r="X1306" s="288"/>
      <c r="Y1306" s="288"/>
      <c r="Z1306" s="288"/>
      <c r="AA1306" s="288"/>
      <c r="AB1306" s="288"/>
      <c r="AC1306" s="288"/>
      <c r="AD1306" s="288"/>
      <c r="AE1306" s="408"/>
      <c r="AF1306" s="421"/>
      <c r="AG1306" s="421"/>
      <c r="AH1306" s="421"/>
      <c r="AI1306" s="421"/>
      <c r="AJ1306" s="421"/>
      <c r="AK1306" s="421"/>
      <c r="AL1306" s="421"/>
      <c r="AM1306" s="421"/>
      <c r="AN1306" s="421"/>
      <c r="AO1306" s="421"/>
      <c r="AP1306" s="421"/>
      <c r="AQ1306" s="421"/>
      <c r="AR1306" s="421"/>
      <c r="AS1306" s="303"/>
    </row>
    <row r="1307" spans="1:45" ht="28.5" customHeight="1" outlineLevel="1">
      <c r="A1307" s="521">
        <v>36</v>
      </c>
      <c r="B1307" s="424" t="s">
        <v>128</v>
      </c>
      <c r="C1307" s="288" t="s">
        <v>25</v>
      </c>
      <c r="D1307" s="292"/>
      <c r="E1307" s="292"/>
      <c r="F1307" s="292"/>
      <c r="G1307" s="292"/>
      <c r="H1307" s="292"/>
      <c r="I1307" s="292"/>
      <c r="J1307" s="292"/>
      <c r="K1307" s="292"/>
      <c r="L1307" s="292"/>
      <c r="M1307" s="292"/>
      <c r="N1307" s="292"/>
      <c r="O1307" s="292"/>
      <c r="P1307" s="292"/>
      <c r="Q1307" s="292">
        <v>12</v>
      </c>
      <c r="R1307" s="292"/>
      <c r="S1307" s="292"/>
      <c r="T1307" s="292"/>
      <c r="U1307" s="292"/>
      <c r="V1307" s="292"/>
      <c r="W1307" s="292"/>
      <c r="X1307" s="292"/>
      <c r="Y1307" s="292"/>
      <c r="Z1307" s="292"/>
      <c r="AA1307" s="292"/>
      <c r="AB1307" s="292"/>
      <c r="AC1307" s="292"/>
      <c r="AD1307" s="292"/>
      <c r="AE1307" s="422"/>
      <c r="AF1307" s="411"/>
      <c r="AG1307" s="411"/>
      <c r="AH1307" s="411"/>
      <c r="AI1307" s="411"/>
      <c r="AJ1307" s="411"/>
      <c r="AK1307" s="411"/>
      <c r="AL1307" s="411"/>
      <c r="AM1307" s="411"/>
      <c r="AN1307" s="411"/>
      <c r="AO1307" s="411"/>
      <c r="AP1307" s="411"/>
      <c r="AQ1307" s="411"/>
      <c r="AR1307" s="411"/>
      <c r="AS1307" s="293">
        <f>SUM(AE1307:AR1307)</f>
        <v>0</v>
      </c>
    </row>
    <row r="1308" spans="1:45" ht="15" customHeight="1" outlineLevel="1">
      <c r="A1308" s="521"/>
      <c r="B1308" s="291" t="s">
        <v>718</v>
      </c>
      <c r="C1308" s="288" t="s">
        <v>163</v>
      </c>
      <c r="D1308" s="292"/>
      <c r="E1308" s="292"/>
      <c r="F1308" s="292"/>
      <c r="G1308" s="292"/>
      <c r="H1308" s="292"/>
      <c r="I1308" s="292"/>
      <c r="J1308" s="292"/>
      <c r="K1308" s="292"/>
      <c r="L1308" s="292"/>
      <c r="M1308" s="292"/>
      <c r="N1308" s="292"/>
      <c r="O1308" s="292"/>
      <c r="P1308" s="292"/>
      <c r="Q1308" s="292">
        <f>Q1307</f>
        <v>12</v>
      </c>
      <c r="R1308" s="292"/>
      <c r="S1308" s="292"/>
      <c r="T1308" s="292"/>
      <c r="U1308" s="292"/>
      <c r="V1308" s="292"/>
      <c r="W1308" s="292"/>
      <c r="X1308" s="292"/>
      <c r="Y1308" s="292"/>
      <c r="Z1308" s="292"/>
      <c r="AA1308" s="292"/>
      <c r="AB1308" s="292"/>
      <c r="AC1308" s="292"/>
      <c r="AD1308" s="292"/>
      <c r="AE1308" s="407">
        <f>AE1307</f>
        <v>0</v>
      </c>
      <c r="AF1308" s="407">
        <f t="shared" ref="AF1308:AR1308" si="3419">AF1307</f>
        <v>0</v>
      </c>
      <c r="AG1308" s="407">
        <f t="shared" si="3419"/>
        <v>0</v>
      </c>
      <c r="AH1308" s="407">
        <f t="shared" si="3419"/>
        <v>0</v>
      </c>
      <c r="AI1308" s="407">
        <f t="shared" si="3419"/>
        <v>0</v>
      </c>
      <c r="AJ1308" s="407">
        <f t="shared" si="3419"/>
        <v>0</v>
      </c>
      <c r="AK1308" s="407">
        <f t="shared" si="3419"/>
        <v>0</v>
      </c>
      <c r="AL1308" s="407">
        <f t="shared" si="3419"/>
        <v>0</v>
      </c>
      <c r="AM1308" s="407">
        <f t="shared" si="3419"/>
        <v>0</v>
      </c>
      <c r="AN1308" s="407">
        <f t="shared" si="3419"/>
        <v>0</v>
      </c>
      <c r="AO1308" s="407">
        <f t="shared" si="3419"/>
        <v>0</v>
      </c>
      <c r="AP1308" s="407">
        <f t="shared" si="3419"/>
        <v>0</v>
      </c>
      <c r="AQ1308" s="407">
        <f t="shared" si="3419"/>
        <v>0</v>
      </c>
      <c r="AR1308" s="407">
        <f t="shared" si="3419"/>
        <v>0</v>
      </c>
      <c r="AS1308" s="303"/>
    </row>
    <row r="1309" spans="1:45" ht="15" customHeight="1" outlineLevel="1">
      <c r="A1309" s="521"/>
      <c r="B1309" s="424"/>
      <c r="C1309" s="288"/>
      <c r="D1309" s="288"/>
      <c r="E1309" s="288"/>
      <c r="F1309" s="288"/>
      <c r="G1309" s="288"/>
      <c r="H1309" s="28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408"/>
      <c r="AF1309" s="421"/>
      <c r="AG1309" s="421"/>
      <c r="AH1309" s="421"/>
      <c r="AI1309" s="421"/>
      <c r="AJ1309" s="421"/>
      <c r="AK1309" s="421"/>
      <c r="AL1309" s="421"/>
      <c r="AM1309" s="421"/>
      <c r="AN1309" s="421"/>
      <c r="AO1309" s="421"/>
      <c r="AP1309" s="421"/>
      <c r="AQ1309" s="421"/>
      <c r="AR1309" s="421"/>
      <c r="AS1309" s="303"/>
    </row>
    <row r="1310" spans="1:45" ht="15" customHeight="1" outlineLevel="1">
      <c r="A1310" s="521">
        <v>37</v>
      </c>
      <c r="B1310" s="424" t="s">
        <v>129</v>
      </c>
      <c r="C1310" s="288" t="s">
        <v>25</v>
      </c>
      <c r="D1310" s="292"/>
      <c r="E1310" s="292"/>
      <c r="F1310" s="292"/>
      <c r="G1310" s="292"/>
      <c r="H1310" s="292"/>
      <c r="I1310" s="292"/>
      <c r="J1310" s="292"/>
      <c r="K1310" s="292"/>
      <c r="L1310" s="292"/>
      <c r="M1310" s="292"/>
      <c r="N1310" s="292"/>
      <c r="O1310" s="292"/>
      <c r="P1310" s="292"/>
      <c r="Q1310" s="292">
        <v>12</v>
      </c>
      <c r="R1310" s="292"/>
      <c r="S1310" s="292"/>
      <c r="T1310" s="292"/>
      <c r="U1310" s="292"/>
      <c r="V1310" s="292"/>
      <c r="W1310" s="292"/>
      <c r="X1310" s="292"/>
      <c r="Y1310" s="292"/>
      <c r="Z1310" s="292"/>
      <c r="AA1310" s="292"/>
      <c r="AB1310" s="292"/>
      <c r="AC1310" s="292"/>
      <c r="AD1310" s="292"/>
      <c r="AE1310" s="422"/>
      <c r="AF1310" s="411"/>
      <c r="AG1310" s="411"/>
      <c r="AH1310" s="411"/>
      <c r="AI1310" s="411"/>
      <c r="AJ1310" s="411"/>
      <c r="AK1310" s="411"/>
      <c r="AL1310" s="411"/>
      <c r="AM1310" s="411"/>
      <c r="AN1310" s="411"/>
      <c r="AO1310" s="411"/>
      <c r="AP1310" s="411"/>
      <c r="AQ1310" s="411"/>
      <c r="AR1310" s="411"/>
      <c r="AS1310" s="293">
        <f>SUM(AE1310:AR1310)</f>
        <v>0</v>
      </c>
    </row>
    <row r="1311" spans="1:45" ht="15" customHeight="1" outlineLevel="1">
      <c r="A1311" s="521"/>
      <c r="B1311" s="291" t="s">
        <v>718</v>
      </c>
      <c r="C1311" s="288" t="s">
        <v>163</v>
      </c>
      <c r="D1311" s="292"/>
      <c r="E1311" s="292"/>
      <c r="F1311" s="292"/>
      <c r="G1311" s="292"/>
      <c r="H1311" s="292"/>
      <c r="I1311" s="292"/>
      <c r="J1311" s="292"/>
      <c r="K1311" s="292"/>
      <c r="L1311" s="292"/>
      <c r="M1311" s="292"/>
      <c r="N1311" s="292"/>
      <c r="O1311" s="292"/>
      <c r="P1311" s="292"/>
      <c r="Q1311" s="292">
        <f>Q1310</f>
        <v>12</v>
      </c>
      <c r="R1311" s="292"/>
      <c r="S1311" s="292"/>
      <c r="T1311" s="292"/>
      <c r="U1311" s="292"/>
      <c r="V1311" s="292"/>
      <c r="W1311" s="292"/>
      <c r="X1311" s="292"/>
      <c r="Y1311" s="292"/>
      <c r="Z1311" s="292"/>
      <c r="AA1311" s="292"/>
      <c r="AB1311" s="292"/>
      <c r="AC1311" s="292"/>
      <c r="AD1311" s="292"/>
      <c r="AE1311" s="407">
        <f>AE1310</f>
        <v>0</v>
      </c>
      <c r="AF1311" s="407">
        <f t="shared" ref="AF1311:AR1311" si="3420">AF1310</f>
        <v>0</v>
      </c>
      <c r="AG1311" s="407">
        <f t="shared" si="3420"/>
        <v>0</v>
      </c>
      <c r="AH1311" s="407">
        <f t="shared" si="3420"/>
        <v>0</v>
      </c>
      <c r="AI1311" s="407">
        <f t="shared" si="3420"/>
        <v>0</v>
      </c>
      <c r="AJ1311" s="407">
        <f t="shared" si="3420"/>
        <v>0</v>
      </c>
      <c r="AK1311" s="407">
        <f t="shared" si="3420"/>
        <v>0</v>
      </c>
      <c r="AL1311" s="407">
        <f t="shared" si="3420"/>
        <v>0</v>
      </c>
      <c r="AM1311" s="407">
        <f t="shared" si="3420"/>
        <v>0</v>
      </c>
      <c r="AN1311" s="407">
        <f t="shared" si="3420"/>
        <v>0</v>
      </c>
      <c r="AO1311" s="407">
        <f t="shared" si="3420"/>
        <v>0</v>
      </c>
      <c r="AP1311" s="407">
        <f t="shared" si="3420"/>
        <v>0</v>
      </c>
      <c r="AQ1311" s="407">
        <f t="shared" si="3420"/>
        <v>0</v>
      </c>
      <c r="AR1311" s="407">
        <f t="shared" si="3420"/>
        <v>0</v>
      </c>
      <c r="AS1311" s="303"/>
    </row>
    <row r="1312" spans="1:45" ht="15" customHeight="1" outlineLevel="1">
      <c r="A1312" s="521"/>
      <c r="B1312" s="424"/>
      <c r="C1312" s="288"/>
      <c r="D1312" s="288"/>
      <c r="E1312" s="288"/>
      <c r="F1312" s="288"/>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408"/>
      <c r="AF1312" s="421"/>
      <c r="AG1312" s="421"/>
      <c r="AH1312" s="421"/>
      <c r="AI1312" s="421"/>
      <c r="AJ1312" s="421"/>
      <c r="AK1312" s="421"/>
      <c r="AL1312" s="421"/>
      <c r="AM1312" s="421"/>
      <c r="AN1312" s="421"/>
      <c r="AO1312" s="421"/>
      <c r="AP1312" s="421"/>
      <c r="AQ1312" s="421"/>
      <c r="AR1312" s="421"/>
      <c r="AS1312" s="303"/>
    </row>
    <row r="1313" spans="1:45" ht="15" customHeight="1" outlineLevel="1">
      <c r="A1313" s="521">
        <v>38</v>
      </c>
      <c r="B1313" s="424" t="s">
        <v>130</v>
      </c>
      <c r="C1313" s="288" t="s">
        <v>25</v>
      </c>
      <c r="D1313" s="292"/>
      <c r="E1313" s="292"/>
      <c r="F1313" s="292"/>
      <c r="G1313" s="292"/>
      <c r="H1313" s="292"/>
      <c r="I1313" s="292"/>
      <c r="J1313" s="292"/>
      <c r="K1313" s="292"/>
      <c r="L1313" s="292"/>
      <c r="M1313" s="292"/>
      <c r="N1313" s="292"/>
      <c r="O1313" s="292"/>
      <c r="P1313" s="292"/>
      <c r="Q1313" s="292">
        <v>12</v>
      </c>
      <c r="R1313" s="292"/>
      <c r="S1313" s="292"/>
      <c r="T1313" s="292"/>
      <c r="U1313" s="292"/>
      <c r="V1313" s="292"/>
      <c r="W1313" s="292"/>
      <c r="X1313" s="292"/>
      <c r="Y1313" s="292"/>
      <c r="Z1313" s="292"/>
      <c r="AA1313" s="292"/>
      <c r="AB1313" s="292"/>
      <c r="AC1313" s="292"/>
      <c r="AD1313" s="292"/>
      <c r="AE1313" s="422"/>
      <c r="AF1313" s="411"/>
      <c r="AG1313" s="411"/>
      <c r="AH1313" s="411"/>
      <c r="AI1313" s="411"/>
      <c r="AJ1313" s="411"/>
      <c r="AK1313" s="411"/>
      <c r="AL1313" s="411"/>
      <c r="AM1313" s="411"/>
      <c r="AN1313" s="411"/>
      <c r="AO1313" s="411"/>
      <c r="AP1313" s="411"/>
      <c r="AQ1313" s="411"/>
      <c r="AR1313" s="411"/>
      <c r="AS1313" s="293">
        <f>SUM(AE1313:AR1313)</f>
        <v>0</v>
      </c>
    </row>
    <row r="1314" spans="1:45" ht="15" customHeight="1" outlineLevel="1">
      <c r="A1314" s="521"/>
      <c r="B1314" s="291" t="s">
        <v>718</v>
      </c>
      <c r="C1314" s="288" t="s">
        <v>163</v>
      </c>
      <c r="D1314" s="292"/>
      <c r="E1314" s="292"/>
      <c r="F1314" s="292"/>
      <c r="G1314" s="292"/>
      <c r="H1314" s="292"/>
      <c r="I1314" s="292"/>
      <c r="J1314" s="292"/>
      <c r="K1314" s="292"/>
      <c r="L1314" s="292"/>
      <c r="M1314" s="292"/>
      <c r="N1314" s="292"/>
      <c r="O1314" s="292"/>
      <c r="P1314" s="292"/>
      <c r="Q1314" s="292">
        <f>Q1313</f>
        <v>12</v>
      </c>
      <c r="R1314" s="292"/>
      <c r="S1314" s="292"/>
      <c r="T1314" s="292"/>
      <c r="U1314" s="292"/>
      <c r="V1314" s="292"/>
      <c r="W1314" s="292"/>
      <c r="X1314" s="292"/>
      <c r="Y1314" s="292"/>
      <c r="Z1314" s="292"/>
      <c r="AA1314" s="292"/>
      <c r="AB1314" s="292"/>
      <c r="AC1314" s="292"/>
      <c r="AD1314" s="292"/>
      <c r="AE1314" s="407">
        <f>AE1313</f>
        <v>0</v>
      </c>
      <c r="AF1314" s="407">
        <f t="shared" ref="AF1314:AR1314" si="3421">AF1313</f>
        <v>0</v>
      </c>
      <c r="AG1314" s="407">
        <f t="shared" si="3421"/>
        <v>0</v>
      </c>
      <c r="AH1314" s="407">
        <f t="shared" si="3421"/>
        <v>0</v>
      </c>
      <c r="AI1314" s="407">
        <f t="shared" si="3421"/>
        <v>0</v>
      </c>
      <c r="AJ1314" s="407">
        <f t="shared" si="3421"/>
        <v>0</v>
      </c>
      <c r="AK1314" s="407">
        <f t="shared" si="3421"/>
        <v>0</v>
      </c>
      <c r="AL1314" s="407">
        <f t="shared" si="3421"/>
        <v>0</v>
      </c>
      <c r="AM1314" s="407">
        <f t="shared" si="3421"/>
        <v>0</v>
      </c>
      <c r="AN1314" s="407">
        <f t="shared" si="3421"/>
        <v>0</v>
      </c>
      <c r="AO1314" s="407">
        <f t="shared" si="3421"/>
        <v>0</v>
      </c>
      <c r="AP1314" s="407">
        <f t="shared" si="3421"/>
        <v>0</v>
      </c>
      <c r="AQ1314" s="407">
        <f t="shared" si="3421"/>
        <v>0</v>
      </c>
      <c r="AR1314" s="407">
        <f t="shared" si="3421"/>
        <v>0</v>
      </c>
      <c r="AS1314" s="303"/>
    </row>
    <row r="1315" spans="1:45" ht="15" customHeight="1" outlineLevel="1">
      <c r="A1315" s="521"/>
      <c r="B1315" s="424"/>
      <c r="C1315" s="288"/>
      <c r="D1315" s="288"/>
      <c r="E1315" s="288"/>
      <c r="F1315" s="288"/>
      <c r="G1315" s="288"/>
      <c r="H1315" s="288"/>
      <c r="I1315" s="288"/>
      <c r="J1315" s="288"/>
      <c r="K1315" s="288"/>
      <c r="L1315" s="288"/>
      <c r="M1315" s="288"/>
      <c r="N1315" s="288"/>
      <c r="O1315" s="288"/>
      <c r="P1315" s="288"/>
      <c r="Q1315" s="288"/>
      <c r="R1315" s="288"/>
      <c r="S1315" s="288"/>
      <c r="T1315" s="288"/>
      <c r="U1315" s="288"/>
      <c r="V1315" s="288"/>
      <c r="W1315" s="288"/>
      <c r="X1315" s="288"/>
      <c r="Y1315" s="288"/>
      <c r="Z1315" s="288"/>
      <c r="AA1315" s="288"/>
      <c r="AB1315" s="288"/>
      <c r="AC1315" s="288"/>
      <c r="AD1315" s="288"/>
      <c r="AE1315" s="408"/>
      <c r="AF1315" s="421"/>
      <c r="AG1315" s="421"/>
      <c r="AH1315" s="421"/>
      <c r="AI1315" s="421"/>
      <c r="AJ1315" s="421"/>
      <c r="AK1315" s="421"/>
      <c r="AL1315" s="421"/>
      <c r="AM1315" s="421"/>
      <c r="AN1315" s="421"/>
      <c r="AO1315" s="421"/>
      <c r="AP1315" s="421"/>
      <c r="AQ1315" s="421"/>
      <c r="AR1315" s="421"/>
      <c r="AS1315" s="303"/>
    </row>
    <row r="1316" spans="1:45" ht="15" customHeight="1" outlineLevel="1">
      <c r="A1316" s="521">
        <v>39</v>
      </c>
      <c r="B1316" s="424" t="s">
        <v>131</v>
      </c>
      <c r="C1316" s="288" t="s">
        <v>25</v>
      </c>
      <c r="D1316" s="292"/>
      <c r="E1316" s="292"/>
      <c r="F1316" s="292"/>
      <c r="G1316" s="292"/>
      <c r="H1316" s="292"/>
      <c r="I1316" s="292"/>
      <c r="J1316" s="292"/>
      <c r="K1316" s="292"/>
      <c r="L1316" s="292"/>
      <c r="M1316" s="292"/>
      <c r="N1316" s="292"/>
      <c r="O1316" s="292"/>
      <c r="P1316" s="292"/>
      <c r="Q1316" s="292">
        <v>12</v>
      </c>
      <c r="R1316" s="292"/>
      <c r="S1316" s="292"/>
      <c r="T1316" s="292"/>
      <c r="U1316" s="292"/>
      <c r="V1316" s="292"/>
      <c r="W1316" s="292"/>
      <c r="X1316" s="292"/>
      <c r="Y1316" s="292"/>
      <c r="Z1316" s="292"/>
      <c r="AA1316" s="292"/>
      <c r="AB1316" s="292"/>
      <c r="AC1316" s="292"/>
      <c r="AD1316" s="292"/>
      <c r="AE1316" s="422"/>
      <c r="AF1316" s="411"/>
      <c r="AG1316" s="411"/>
      <c r="AH1316" s="411"/>
      <c r="AI1316" s="411"/>
      <c r="AJ1316" s="411"/>
      <c r="AK1316" s="411"/>
      <c r="AL1316" s="411"/>
      <c r="AM1316" s="411"/>
      <c r="AN1316" s="411"/>
      <c r="AO1316" s="411"/>
      <c r="AP1316" s="411"/>
      <c r="AQ1316" s="411"/>
      <c r="AR1316" s="411"/>
      <c r="AS1316" s="293">
        <f>SUM(AE1316:AR1316)</f>
        <v>0</v>
      </c>
    </row>
    <row r="1317" spans="1:45" ht="15" customHeight="1" outlineLevel="1">
      <c r="A1317" s="521"/>
      <c r="B1317" s="291" t="s">
        <v>718</v>
      </c>
      <c r="C1317" s="288" t="s">
        <v>163</v>
      </c>
      <c r="D1317" s="292"/>
      <c r="E1317" s="292"/>
      <c r="F1317" s="292"/>
      <c r="G1317" s="292"/>
      <c r="H1317" s="292"/>
      <c r="I1317" s="292"/>
      <c r="J1317" s="292"/>
      <c r="K1317" s="292"/>
      <c r="L1317" s="292"/>
      <c r="M1317" s="292"/>
      <c r="N1317" s="292"/>
      <c r="O1317" s="292"/>
      <c r="P1317" s="292"/>
      <c r="Q1317" s="292">
        <f>Q1316</f>
        <v>12</v>
      </c>
      <c r="R1317" s="292"/>
      <c r="S1317" s="292"/>
      <c r="T1317" s="292"/>
      <c r="U1317" s="292"/>
      <c r="V1317" s="292"/>
      <c r="W1317" s="292"/>
      <c r="X1317" s="292"/>
      <c r="Y1317" s="292"/>
      <c r="Z1317" s="292"/>
      <c r="AA1317" s="292"/>
      <c r="AB1317" s="292"/>
      <c r="AC1317" s="292"/>
      <c r="AD1317" s="292"/>
      <c r="AE1317" s="407">
        <f>AE1316</f>
        <v>0</v>
      </c>
      <c r="AF1317" s="407">
        <f t="shared" ref="AF1317:AR1317" si="3422">AF1316</f>
        <v>0</v>
      </c>
      <c r="AG1317" s="407">
        <f t="shared" si="3422"/>
        <v>0</v>
      </c>
      <c r="AH1317" s="407">
        <f t="shared" si="3422"/>
        <v>0</v>
      </c>
      <c r="AI1317" s="407">
        <f t="shared" si="3422"/>
        <v>0</v>
      </c>
      <c r="AJ1317" s="407">
        <f t="shared" si="3422"/>
        <v>0</v>
      </c>
      <c r="AK1317" s="407">
        <f t="shared" si="3422"/>
        <v>0</v>
      </c>
      <c r="AL1317" s="407">
        <f t="shared" si="3422"/>
        <v>0</v>
      </c>
      <c r="AM1317" s="407">
        <f t="shared" si="3422"/>
        <v>0</v>
      </c>
      <c r="AN1317" s="407">
        <f t="shared" si="3422"/>
        <v>0</v>
      </c>
      <c r="AO1317" s="407">
        <f t="shared" si="3422"/>
        <v>0</v>
      </c>
      <c r="AP1317" s="407">
        <f t="shared" si="3422"/>
        <v>0</v>
      </c>
      <c r="AQ1317" s="407">
        <f t="shared" si="3422"/>
        <v>0</v>
      </c>
      <c r="AR1317" s="407">
        <f t="shared" si="3422"/>
        <v>0</v>
      </c>
      <c r="AS1317" s="303"/>
    </row>
    <row r="1318" spans="1:45" ht="15" customHeight="1" outlineLevel="1">
      <c r="A1318" s="521"/>
      <c r="B1318" s="424"/>
      <c r="C1318" s="288"/>
      <c r="D1318" s="288"/>
      <c r="E1318" s="288"/>
      <c r="F1318" s="288"/>
      <c r="G1318" s="288"/>
      <c r="H1318" s="288"/>
      <c r="I1318" s="288"/>
      <c r="J1318" s="288"/>
      <c r="K1318" s="288"/>
      <c r="L1318" s="288"/>
      <c r="M1318" s="288"/>
      <c r="N1318" s="288"/>
      <c r="O1318" s="288"/>
      <c r="P1318" s="288"/>
      <c r="Q1318" s="288"/>
      <c r="R1318" s="288"/>
      <c r="S1318" s="288"/>
      <c r="T1318" s="288"/>
      <c r="U1318" s="288"/>
      <c r="V1318" s="288"/>
      <c r="W1318" s="288"/>
      <c r="X1318" s="288"/>
      <c r="Y1318" s="288"/>
      <c r="Z1318" s="288"/>
      <c r="AA1318" s="288"/>
      <c r="AB1318" s="288"/>
      <c r="AC1318" s="288"/>
      <c r="AD1318" s="288"/>
      <c r="AE1318" s="408"/>
      <c r="AF1318" s="421"/>
      <c r="AG1318" s="421"/>
      <c r="AH1318" s="421"/>
      <c r="AI1318" s="421"/>
      <c r="AJ1318" s="421"/>
      <c r="AK1318" s="421"/>
      <c r="AL1318" s="421"/>
      <c r="AM1318" s="421"/>
      <c r="AN1318" s="421"/>
      <c r="AO1318" s="421"/>
      <c r="AP1318" s="421"/>
      <c r="AQ1318" s="421"/>
      <c r="AR1318" s="421"/>
      <c r="AS1318" s="303"/>
    </row>
    <row r="1319" spans="1:45" ht="15" customHeight="1" outlineLevel="1">
      <c r="A1319" s="521">
        <v>40</v>
      </c>
      <c r="B1319" s="424" t="s">
        <v>132</v>
      </c>
      <c r="C1319" s="288" t="s">
        <v>25</v>
      </c>
      <c r="D1319" s="292"/>
      <c r="E1319" s="292"/>
      <c r="F1319" s="292"/>
      <c r="G1319" s="292"/>
      <c r="H1319" s="292"/>
      <c r="I1319" s="292"/>
      <c r="J1319" s="292"/>
      <c r="K1319" s="292"/>
      <c r="L1319" s="292"/>
      <c r="M1319" s="292"/>
      <c r="N1319" s="292"/>
      <c r="O1319" s="292"/>
      <c r="P1319" s="292"/>
      <c r="Q1319" s="292">
        <v>12</v>
      </c>
      <c r="R1319" s="292"/>
      <c r="S1319" s="292"/>
      <c r="T1319" s="292"/>
      <c r="U1319" s="292"/>
      <c r="V1319" s="292"/>
      <c r="W1319" s="292"/>
      <c r="X1319" s="292"/>
      <c r="Y1319" s="292"/>
      <c r="Z1319" s="292"/>
      <c r="AA1319" s="292"/>
      <c r="AB1319" s="292"/>
      <c r="AC1319" s="292"/>
      <c r="AD1319" s="292"/>
      <c r="AE1319" s="422"/>
      <c r="AF1319" s="411"/>
      <c r="AG1319" s="411"/>
      <c r="AH1319" s="411"/>
      <c r="AI1319" s="411"/>
      <c r="AJ1319" s="411"/>
      <c r="AK1319" s="411"/>
      <c r="AL1319" s="411"/>
      <c r="AM1319" s="411"/>
      <c r="AN1319" s="411"/>
      <c r="AO1319" s="411"/>
      <c r="AP1319" s="411"/>
      <c r="AQ1319" s="411"/>
      <c r="AR1319" s="411"/>
      <c r="AS1319" s="293">
        <f>SUM(AE1319:AR1319)</f>
        <v>0</v>
      </c>
    </row>
    <row r="1320" spans="1:45" ht="15" customHeight="1" outlineLevel="1">
      <c r="A1320" s="521"/>
      <c r="B1320" s="291" t="s">
        <v>718</v>
      </c>
      <c r="C1320" s="288" t="s">
        <v>163</v>
      </c>
      <c r="D1320" s="292"/>
      <c r="E1320" s="292"/>
      <c r="F1320" s="292"/>
      <c r="G1320" s="292"/>
      <c r="H1320" s="292"/>
      <c r="I1320" s="292"/>
      <c r="J1320" s="292"/>
      <c r="K1320" s="292"/>
      <c r="L1320" s="292"/>
      <c r="M1320" s="292"/>
      <c r="N1320" s="292"/>
      <c r="O1320" s="292"/>
      <c r="P1320" s="292"/>
      <c r="Q1320" s="292">
        <f>Q1319</f>
        <v>12</v>
      </c>
      <c r="R1320" s="292"/>
      <c r="S1320" s="292"/>
      <c r="T1320" s="292"/>
      <c r="U1320" s="292"/>
      <c r="V1320" s="292"/>
      <c r="W1320" s="292"/>
      <c r="X1320" s="292"/>
      <c r="Y1320" s="292"/>
      <c r="Z1320" s="292"/>
      <c r="AA1320" s="292"/>
      <c r="AB1320" s="292"/>
      <c r="AC1320" s="292"/>
      <c r="AD1320" s="292"/>
      <c r="AE1320" s="407">
        <f>AE1319</f>
        <v>0</v>
      </c>
      <c r="AF1320" s="407">
        <f t="shared" ref="AF1320:AR1320" si="3423">AF1319</f>
        <v>0</v>
      </c>
      <c r="AG1320" s="407">
        <f t="shared" si="3423"/>
        <v>0</v>
      </c>
      <c r="AH1320" s="407">
        <f t="shared" si="3423"/>
        <v>0</v>
      </c>
      <c r="AI1320" s="407">
        <f t="shared" si="3423"/>
        <v>0</v>
      </c>
      <c r="AJ1320" s="407">
        <f t="shared" si="3423"/>
        <v>0</v>
      </c>
      <c r="AK1320" s="407">
        <f t="shared" si="3423"/>
        <v>0</v>
      </c>
      <c r="AL1320" s="407">
        <f t="shared" si="3423"/>
        <v>0</v>
      </c>
      <c r="AM1320" s="407">
        <f t="shared" si="3423"/>
        <v>0</v>
      </c>
      <c r="AN1320" s="407">
        <f t="shared" si="3423"/>
        <v>0</v>
      </c>
      <c r="AO1320" s="407">
        <f t="shared" si="3423"/>
        <v>0</v>
      </c>
      <c r="AP1320" s="407">
        <f t="shared" si="3423"/>
        <v>0</v>
      </c>
      <c r="AQ1320" s="407">
        <f t="shared" si="3423"/>
        <v>0</v>
      </c>
      <c r="AR1320" s="407">
        <f t="shared" si="3423"/>
        <v>0</v>
      </c>
      <c r="AS1320" s="303"/>
    </row>
    <row r="1321" spans="1:45" ht="15" customHeight="1" outlineLevel="1">
      <c r="A1321" s="521"/>
      <c r="B1321" s="424"/>
      <c r="C1321" s="288"/>
      <c r="D1321" s="288"/>
      <c r="E1321" s="288"/>
      <c r="F1321" s="288"/>
      <c r="G1321" s="288"/>
      <c r="H1321" s="288"/>
      <c r="I1321" s="288"/>
      <c r="J1321" s="288"/>
      <c r="K1321" s="288"/>
      <c r="L1321" s="288"/>
      <c r="M1321" s="288"/>
      <c r="N1321" s="288"/>
      <c r="O1321" s="288"/>
      <c r="P1321" s="288"/>
      <c r="Q1321" s="288"/>
      <c r="R1321" s="288"/>
      <c r="S1321" s="288"/>
      <c r="T1321" s="288"/>
      <c r="U1321" s="288"/>
      <c r="V1321" s="288"/>
      <c r="W1321" s="288"/>
      <c r="X1321" s="288"/>
      <c r="Y1321" s="288"/>
      <c r="Z1321" s="288"/>
      <c r="AA1321" s="288"/>
      <c r="AB1321" s="288"/>
      <c r="AC1321" s="288"/>
      <c r="AD1321" s="288"/>
      <c r="AE1321" s="408"/>
      <c r="AF1321" s="421"/>
      <c r="AG1321" s="421"/>
      <c r="AH1321" s="421"/>
      <c r="AI1321" s="421"/>
      <c r="AJ1321" s="421"/>
      <c r="AK1321" s="421"/>
      <c r="AL1321" s="421"/>
      <c r="AM1321" s="421"/>
      <c r="AN1321" s="421"/>
      <c r="AO1321" s="421"/>
      <c r="AP1321" s="421"/>
      <c r="AQ1321" s="421"/>
      <c r="AR1321" s="421"/>
      <c r="AS1321" s="303"/>
    </row>
    <row r="1322" spans="1:45" ht="28.5" customHeight="1" outlineLevel="1">
      <c r="A1322" s="521">
        <v>41</v>
      </c>
      <c r="B1322" s="424" t="s">
        <v>133</v>
      </c>
      <c r="C1322" s="288" t="s">
        <v>25</v>
      </c>
      <c r="D1322" s="292"/>
      <c r="E1322" s="292"/>
      <c r="F1322" s="292"/>
      <c r="G1322" s="292"/>
      <c r="H1322" s="292"/>
      <c r="I1322" s="292"/>
      <c r="J1322" s="292"/>
      <c r="K1322" s="292"/>
      <c r="L1322" s="292"/>
      <c r="M1322" s="292"/>
      <c r="N1322" s="292"/>
      <c r="O1322" s="292"/>
      <c r="P1322" s="292"/>
      <c r="Q1322" s="292">
        <v>12</v>
      </c>
      <c r="R1322" s="292"/>
      <c r="S1322" s="292"/>
      <c r="T1322" s="292"/>
      <c r="U1322" s="292"/>
      <c r="V1322" s="292"/>
      <c r="W1322" s="292"/>
      <c r="X1322" s="292"/>
      <c r="Y1322" s="292"/>
      <c r="Z1322" s="292"/>
      <c r="AA1322" s="292"/>
      <c r="AB1322" s="292"/>
      <c r="AC1322" s="292"/>
      <c r="AD1322" s="292"/>
      <c r="AE1322" s="422"/>
      <c r="AF1322" s="411"/>
      <c r="AG1322" s="411"/>
      <c r="AH1322" s="411"/>
      <c r="AI1322" s="411"/>
      <c r="AJ1322" s="411"/>
      <c r="AK1322" s="411"/>
      <c r="AL1322" s="411"/>
      <c r="AM1322" s="411"/>
      <c r="AN1322" s="411"/>
      <c r="AO1322" s="411"/>
      <c r="AP1322" s="411"/>
      <c r="AQ1322" s="411"/>
      <c r="AR1322" s="411"/>
      <c r="AS1322" s="293">
        <f>SUM(AE1322:AR1322)</f>
        <v>0</v>
      </c>
    </row>
    <row r="1323" spans="1:45" ht="15" customHeight="1" outlineLevel="1">
      <c r="A1323" s="521"/>
      <c r="B1323" s="291" t="s">
        <v>718</v>
      </c>
      <c r="C1323" s="288" t="s">
        <v>163</v>
      </c>
      <c r="D1323" s="292"/>
      <c r="E1323" s="292"/>
      <c r="F1323" s="292"/>
      <c r="G1323" s="292"/>
      <c r="H1323" s="292"/>
      <c r="I1323" s="292"/>
      <c r="J1323" s="292"/>
      <c r="K1323" s="292"/>
      <c r="L1323" s="292"/>
      <c r="M1323" s="292"/>
      <c r="N1323" s="292"/>
      <c r="O1323" s="292"/>
      <c r="P1323" s="292"/>
      <c r="Q1323" s="292">
        <f>Q1322</f>
        <v>12</v>
      </c>
      <c r="R1323" s="292"/>
      <c r="S1323" s="292"/>
      <c r="T1323" s="292"/>
      <c r="U1323" s="292"/>
      <c r="V1323" s="292"/>
      <c r="W1323" s="292"/>
      <c r="X1323" s="292"/>
      <c r="Y1323" s="292"/>
      <c r="Z1323" s="292"/>
      <c r="AA1323" s="292"/>
      <c r="AB1323" s="292"/>
      <c r="AC1323" s="292"/>
      <c r="AD1323" s="292"/>
      <c r="AE1323" s="407">
        <f>AE1322</f>
        <v>0</v>
      </c>
      <c r="AF1323" s="407">
        <f t="shared" ref="AF1323:AR1323" si="3424">AF1322</f>
        <v>0</v>
      </c>
      <c r="AG1323" s="407">
        <f t="shared" si="3424"/>
        <v>0</v>
      </c>
      <c r="AH1323" s="407">
        <f t="shared" si="3424"/>
        <v>0</v>
      </c>
      <c r="AI1323" s="407">
        <f t="shared" si="3424"/>
        <v>0</v>
      </c>
      <c r="AJ1323" s="407">
        <f t="shared" si="3424"/>
        <v>0</v>
      </c>
      <c r="AK1323" s="407">
        <f t="shared" si="3424"/>
        <v>0</v>
      </c>
      <c r="AL1323" s="407">
        <f t="shared" si="3424"/>
        <v>0</v>
      </c>
      <c r="AM1323" s="407">
        <f t="shared" si="3424"/>
        <v>0</v>
      </c>
      <c r="AN1323" s="407">
        <f t="shared" si="3424"/>
        <v>0</v>
      </c>
      <c r="AO1323" s="407">
        <f t="shared" si="3424"/>
        <v>0</v>
      </c>
      <c r="AP1323" s="407">
        <f t="shared" si="3424"/>
        <v>0</v>
      </c>
      <c r="AQ1323" s="407">
        <f t="shared" si="3424"/>
        <v>0</v>
      </c>
      <c r="AR1323" s="407">
        <f t="shared" si="3424"/>
        <v>0</v>
      </c>
      <c r="AS1323" s="303"/>
    </row>
    <row r="1324" spans="1:45" ht="15" customHeight="1" outlineLevel="1">
      <c r="A1324" s="521"/>
      <c r="B1324" s="424"/>
      <c r="C1324" s="288"/>
      <c r="D1324" s="288"/>
      <c r="E1324" s="288"/>
      <c r="F1324" s="288"/>
      <c r="G1324" s="288"/>
      <c r="H1324" s="288"/>
      <c r="I1324" s="288"/>
      <c r="J1324" s="288"/>
      <c r="K1324" s="288"/>
      <c r="L1324" s="288"/>
      <c r="M1324" s="288"/>
      <c r="N1324" s="288"/>
      <c r="O1324" s="288"/>
      <c r="P1324" s="288"/>
      <c r="Q1324" s="288"/>
      <c r="R1324" s="288"/>
      <c r="S1324" s="288"/>
      <c r="T1324" s="288"/>
      <c r="U1324" s="288"/>
      <c r="V1324" s="288"/>
      <c r="W1324" s="288"/>
      <c r="X1324" s="288"/>
      <c r="Y1324" s="288"/>
      <c r="Z1324" s="288"/>
      <c r="AA1324" s="288"/>
      <c r="AB1324" s="288"/>
      <c r="AC1324" s="288"/>
      <c r="AD1324" s="288"/>
      <c r="AE1324" s="408"/>
      <c r="AF1324" s="421"/>
      <c r="AG1324" s="421"/>
      <c r="AH1324" s="421"/>
      <c r="AI1324" s="421"/>
      <c r="AJ1324" s="421"/>
      <c r="AK1324" s="421"/>
      <c r="AL1324" s="421"/>
      <c r="AM1324" s="421"/>
      <c r="AN1324" s="421"/>
      <c r="AO1324" s="421"/>
      <c r="AP1324" s="421"/>
      <c r="AQ1324" s="421"/>
      <c r="AR1324" s="421"/>
      <c r="AS1324" s="303"/>
    </row>
    <row r="1325" spans="1:45" ht="28.5" customHeight="1" outlineLevel="1">
      <c r="A1325" s="521">
        <v>42</v>
      </c>
      <c r="B1325" s="424" t="s">
        <v>134</v>
      </c>
      <c r="C1325" s="288" t="s">
        <v>25</v>
      </c>
      <c r="D1325" s="292"/>
      <c r="E1325" s="292"/>
      <c r="F1325" s="292"/>
      <c r="G1325" s="292"/>
      <c r="H1325" s="292"/>
      <c r="I1325" s="292"/>
      <c r="J1325" s="292"/>
      <c r="K1325" s="292"/>
      <c r="L1325" s="292"/>
      <c r="M1325" s="292"/>
      <c r="N1325" s="292"/>
      <c r="O1325" s="292"/>
      <c r="P1325" s="292"/>
      <c r="Q1325" s="288"/>
      <c r="R1325" s="292"/>
      <c r="S1325" s="292"/>
      <c r="T1325" s="292"/>
      <c r="U1325" s="292"/>
      <c r="V1325" s="292"/>
      <c r="W1325" s="292"/>
      <c r="X1325" s="292"/>
      <c r="Y1325" s="292"/>
      <c r="Z1325" s="292"/>
      <c r="AA1325" s="292"/>
      <c r="AB1325" s="292"/>
      <c r="AC1325" s="292"/>
      <c r="AD1325" s="292"/>
      <c r="AE1325" s="422"/>
      <c r="AF1325" s="411"/>
      <c r="AG1325" s="411"/>
      <c r="AH1325" s="411"/>
      <c r="AI1325" s="411"/>
      <c r="AJ1325" s="411"/>
      <c r="AK1325" s="411"/>
      <c r="AL1325" s="411"/>
      <c r="AM1325" s="411"/>
      <c r="AN1325" s="411"/>
      <c r="AO1325" s="411"/>
      <c r="AP1325" s="411"/>
      <c r="AQ1325" s="411"/>
      <c r="AR1325" s="411"/>
      <c r="AS1325" s="293">
        <f>SUM(AE1325:AR1325)</f>
        <v>0</v>
      </c>
    </row>
    <row r="1326" spans="1:45" ht="15" customHeight="1" outlineLevel="1">
      <c r="A1326" s="521"/>
      <c r="B1326" s="291" t="s">
        <v>718</v>
      </c>
      <c r="C1326" s="288" t="s">
        <v>163</v>
      </c>
      <c r="D1326" s="292"/>
      <c r="E1326" s="292"/>
      <c r="F1326" s="292"/>
      <c r="G1326" s="292"/>
      <c r="H1326" s="292"/>
      <c r="I1326" s="292"/>
      <c r="J1326" s="292"/>
      <c r="K1326" s="292"/>
      <c r="L1326" s="292"/>
      <c r="M1326" s="292"/>
      <c r="N1326" s="292"/>
      <c r="O1326" s="292"/>
      <c r="P1326" s="292"/>
      <c r="Q1326" s="464"/>
      <c r="R1326" s="292"/>
      <c r="S1326" s="292"/>
      <c r="T1326" s="292"/>
      <c r="U1326" s="292"/>
      <c r="V1326" s="292"/>
      <c r="W1326" s="292"/>
      <c r="X1326" s="292"/>
      <c r="Y1326" s="292"/>
      <c r="Z1326" s="292"/>
      <c r="AA1326" s="292"/>
      <c r="AB1326" s="292"/>
      <c r="AC1326" s="292"/>
      <c r="AD1326" s="292"/>
      <c r="AE1326" s="407">
        <f>AE1325</f>
        <v>0</v>
      </c>
      <c r="AF1326" s="407">
        <f t="shared" ref="AF1326:AR1326" si="3425">AF1325</f>
        <v>0</v>
      </c>
      <c r="AG1326" s="407">
        <f t="shared" si="3425"/>
        <v>0</v>
      </c>
      <c r="AH1326" s="407">
        <f t="shared" si="3425"/>
        <v>0</v>
      </c>
      <c r="AI1326" s="407">
        <f t="shared" si="3425"/>
        <v>0</v>
      </c>
      <c r="AJ1326" s="407">
        <f t="shared" si="3425"/>
        <v>0</v>
      </c>
      <c r="AK1326" s="407">
        <f t="shared" si="3425"/>
        <v>0</v>
      </c>
      <c r="AL1326" s="407">
        <f t="shared" si="3425"/>
        <v>0</v>
      </c>
      <c r="AM1326" s="407">
        <f t="shared" si="3425"/>
        <v>0</v>
      </c>
      <c r="AN1326" s="407">
        <f t="shared" si="3425"/>
        <v>0</v>
      </c>
      <c r="AO1326" s="407">
        <f t="shared" si="3425"/>
        <v>0</v>
      </c>
      <c r="AP1326" s="407">
        <f t="shared" si="3425"/>
        <v>0</v>
      </c>
      <c r="AQ1326" s="407">
        <f t="shared" si="3425"/>
        <v>0</v>
      </c>
      <c r="AR1326" s="407">
        <f t="shared" si="3425"/>
        <v>0</v>
      </c>
      <c r="AS1326" s="303"/>
    </row>
    <row r="1327" spans="1:45" ht="15" customHeight="1" outlineLevel="1">
      <c r="A1327" s="521"/>
      <c r="B1327" s="424"/>
      <c r="C1327" s="288"/>
      <c r="D1327" s="288"/>
      <c r="E1327" s="288"/>
      <c r="F1327" s="288"/>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408"/>
      <c r="AF1327" s="421"/>
      <c r="AG1327" s="421"/>
      <c r="AH1327" s="421"/>
      <c r="AI1327" s="421"/>
      <c r="AJ1327" s="421"/>
      <c r="AK1327" s="421"/>
      <c r="AL1327" s="421"/>
      <c r="AM1327" s="421"/>
      <c r="AN1327" s="421"/>
      <c r="AO1327" s="421"/>
      <c r="AP1327" s="421"/>
      <c r="AQ1327" s="421"/>
      <c r="AR1327" s="421"/>
      <c r="AS1327" s="303"/>
    </row>
    <row r="1328" spans="1:45" ht="15" customHeight="1" outlineLevel="1">
      <c r="A1328" s="521">
        <v>43</v>
      </c>
      <c r="B1328" s="424" t="s">
        <v>135</v>
      </c>
      <c r="C1328" s="288" t="s">
        <v>25</v>
      </c>
      <c r="D1328" s="292"/>
      <c r="E1328" s="292"/>
      <c r="F1328" s="292"/>
      <c r="G1328" s="292"/>
      <c r="H1328" s="292"/>
      <c r="I1328" s="292"/>
      <c r="J1328" s="292"/>
      <c r="K1328" s="292"/>
      <c r="L1328" s="292"/>
      <c r="M1328" s="292"/>
      <c r="N1328" s="292"/>
      <c r="O1328" s="292"/>
      <c r="P1328" s="292"/>
      <c r="Q1328" s="292">
        <v>12</v>
      </c>
      <c r="R1328" s="292"/>
      <c r="S1328" s="292"/>
      <c r="T1328" s="292"/>
      <c r="U1328" s="292"/>
      <c r="V1328" s="292"/>
      <c r="W1328" s="292"/>
      <c r="X1328" s="292"/>
      <c r="Y1328" s="292"/>
      <c r="Z1328" s="292"/>
      <c r="AA1328" s="292"/>
      <c r="AB1328" s="292"/>
      <c r="AC1328" s="292"/>
      <c r="AD1328" s="292"/>
      <c r="AE1328" s="422"/>
      <c r="AF1328" s="411"/>
      <c r="AG1328" s="411"/>
      <c r="AH1328" s="411"/>
      <c r="AI1328" s="411"/>
      <c r="AJ1328" s="411"/>
      <c r="AK1328" s="411"/>
      <c r="AL1328" s="411"/>
      <c r="AM1328" s="411"/>
      <c r="AN1328" s="411"/>
      <c r="AO1328" s="411"/>
      <c r="AP1328" s="411"/>
      <c r="AQ1328" s="411"/>
      <c r="AR1328" s="411"/>
      <c r="AS1328" s="293">
        <f>SUM(AE1328:AR1328)</f>
        <v>0</v>
      </c>
    </row>
    <row r="1329" spans="1:45" ht="15" customHeight="1" outlineLevel="1">
      <c r="A1329" s="521"/>
      <c r="B1329" s="291" t="s">
        <v>718</v>
      </c>
      <c r="C1329" s="288" t="s">
        <v>163</v>
      </c>
      <c r="D1329" s="292"/>
      <c r="E1329" s="292"/>
      <c r="F1329" s="292"/>
      <c r="G1329" s="292"/>
      <c r="H1329" s="292"/>
      <c r="I1329" s="292"/>
      <c r="J1329" s="292"/>
      <c r="K1329" s="292"/>
      <c r="L1329" s="292"/>
      <c r="M1329" s="292"/>
      <c r="N1329" s="292"/>
      <c r="O1329" s="292"/>
      <c r="P1329" s="292"/>
      <c r="Q1329" s="292">
        <f>Q1328</f>
        <v>12</v>
      </c>
      <c r="R1329" s="292"/>
      <c r="S1329" s="292"/>
      <c r="T1329" s="292"/>
      <c r="U1329" s="292"/>
      <c r="V1329" s="292"/>
      <c r="W1329" s="292"/>
      <c r="X1329" s="292"/>
      <c r="Y1329" s="292"/>
      <c r="Z1329" s="292"/>
      <c r="AA1329" s="292"/>
      <c r="AB1329" s="292"/>
      <c r="AC1329" s="292"/>
      <c r="AD1329" s="292"/>
      <c r="AE1329" s="407">
        <f>AE1328</f>
        <v>0</v>
      </c>
      <c r="AF1329" s="407">
        <f t="shared" ref="AF1329:AR1329" si="3426">AF1328</f>
        <v>0</v>
      </c>
      <c r="AG1329" s="407">
        <f t="shared" si="3426"/>
        <v>0</v>
      </c>
      <c r="AH1329" s="407">
        <f t="shared" si="3426"/>
        <v>0</v>
      </c>
      <c r="AI1329" s="407">
        <f t="shared" si="3426"/>
        <v>0</v>
      </c>
      <c r="AJ1329" s="407">
        <f t="shared" si="3426"/>
        <v>0</v>
      </c>
      <c r="AK1329" s="407">
        <f t="shared" si="3426"/>
        <v>0</v>
      </c>
      <c r="AL1329" s="407">
        <f t="shared" si="3426"/>
        <v>0</v>
      </c>
      <c r="AM1329" s="407">
        <f t="shared" si="3426"/>
        <v>0</v>
      </c>
      <c r="AN1329" s="407">
        <f t="shared" si="3426"/>
        <v>0</v>
      </c>
      <c r="AO1329" s="407">
        <f t="shared" si="3426"/>
        <v>0</v>
      </c>
      <c r="AP1329" s="407">
        <f t="shared" si="3426"/>
        <v>0</v>
      </c>
      <c r="AQ1329" s="407">
        <f t="shared" si="3426"/>
        <v>0</v>
      </c>
      <c r="AR1329" s="407">
        <f t="shared" si="3426"/>
        <v>0</v>
      </c>
      <c r="AS1329" s="303"/>
    </row>
    <row r="1330" spans="1:45" ht="15" customHeight="1" outlineLevel="1">
      <c r="A1330" s="521"/>
      <c r="B1330" s="424"/>
      <c r="C1330" s="288"/>
      <c r="D1330" s="288"/>
      <c r="E1330" s="288"/>
      <c r="F1330" s="288"/>
      <c r="G1330" s="288"/>
      <c r="H1330" s="288"/>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408"/>
      <c r="AF1330" s="421"/>
      <c r="AG1330" s="421"/>
      <c r="AH1330" s="421"/>
      <c r="AI1330" s="421"/>
      <c r="AJ1330" s="421"/>
      <c r="AK1330" s="421"/>
      <c r="AL1330" s="421"/>
      <c r="AM1330" s="421"/>
      <c r="AN1330" s="421"/>
      <c r="AO1330" s="421"/>
      <c r="AP1330" s="421"/>
      <c r="AQ1330" s="421"/>
      <c r="AR1330" s="421"/>
      <c r="AS1330" s="303"/>
    </row>
    <row r="1331" spans="1:45" ht="28.5" customHeight="1" outlineLevel="1">
      <c r="A1331" s="521">
        <v>44</v>
      </c>
      <c r="B1331" s="424" t="s">
        <v>136</v>
      </c>
      <c r="C1331" s="288" t="s">
        <v>25</v>
      </c>
      <c r="D1331" s="292"/>
      <c r="E1331" s="292"/>
      <c r="F1331" s="292"/>
      <c r="G1331" s="292"/>
      <c r="H1331" s="292"/>
      <c r="I1331" s="292"/>
      <c r="J1331" s="292"/>
      <c r="K1331" s="292"/>
      <c r="L1331" s="292"/>
      <c r="M1331" s="292"/>
      <c r="N1331" s="292"/>
      <c r="O1331" s="292"/>
      <c r="P1331" s="292"/>
      <c r="Q1331" s="292">
        <v>12</v>
      </c>
      <c r="R1331" s="292"/>
      <c r="S1331" s="292"/>
      <c r="T1331" s="292"/>
      <c r="U1331" s="292"/>
      <c r="V1331" s="292"/>
      <c r="W1331" s="292"/>
      <c r="X1331" s="292"/>
      <c r="Y1331" s="292"/>
      <c r="Z1331" s="292"/>
      <c r="AA1331" s="292"/>
      <c r="AB1331" s="292"/>
      <c r="AC1331" s="292"/>
      <c r="AD1331" s="292"/>
      <c r="AE1331" s="422"/>
      <c r="AF1331" s="411"/>
      <c r="AG1331" s="411"/>
      <c r="AH1331" s="411"/>
      <c r="AI1331" s="411"/>
      <c r="AJ1331" s="411"/>
      <c r="AK1331" s="411"/>
      <c r="AL1331" s="411"/>
      <c r="AM1331" s="411"/>
      <c r="AN1331" s="411"/>
      <c r="AO1331" s="411"/>
      <c r="AP1331" s="411"/>
      <c r="AQ1331" s="411"/>
      <c r="AR1331" s="411"/>
      <c r="AS1331" s="293">
        <f>SUM(AE1331:AR1331)</f>
        <v>0</v>
      </c>
    </row>
    <row r="1332" spans="1:45" ht="15" customHeight="1" outlineLevel="1">
      <c r="A1332" s="521"/>
      <c r="B1332" s="291" t="s">
        <v>718</v>
      </c>
      <c r="C1332" s="288" t="s">
        <v>163</v>
      </c>
      <c r="D1332" s="292"/>
      <c r="E1332" s="292"/>
      <c r="F1332" s="292"/>
      <c r="G1332" s="292"/>
      <c r="H1332" s="292"/>
      <c r="I1332" s="292"/>
      <c r="J1332" s="292"/>
      <c r="K1332" s="292"/>
      <c r="L1332" s="292"/>
      <c r="M1332" s="292"/>
      <c r="N1332" s="292"/>
      <c r="O1332" s="292"/>
      <c r="P1332" s="292"/>
      <c r="Q1332" s="292">
        <f>Q1331</f>
        <v>12</v>
      </c>
      <c r="R1332" s="292"/>
      <c r="S1332" s="292"/>
      <c r="T1332" s="292"/>
      <c r="U1332" s="292"/>
      <c r="V1332" s="292"/>
      <c r="W1332" s="292"/>
      <c r="X1332" s="292"/>
      <c r="Y1332" s="292"/>
      <c r="Z1332" s="292"/>
      <c r="AA1332" s="292"/>
      <c r="AB1332" s="292"/>
      <c r="AC1332" s="292"/>
      <c r="AD1332" s="292"/>
      <c r="AE1332" s="407">
        <f>AE1331</f>
        <v>0</v>
      </c>
      <c r="AF1332" s="407">
        <f t="shared" ref="AF1332:AR1332" si="3427">AF1331</f>
        <v>0</v>
      </c>
      <c r="AG1332" s="407">
        <f t="shared" si="3427"/>
        <v>0</v>
      </c>
      <c r="AH1332" s="407">
        <f t="shared" si="3427"/>
        <v>0</v>
      </c>
      <c r="AI1332" s="407">
        <f t="shared" si="3427"/>
        <v>0</v>
      </c>
      <c r="AJ1332" s="407">
        <f t="shared" si="3427"/>
        <v>0</v>
      </c>
      <c r="AK1332" s="407">
        <f t="shared" si="3427"/>
        <v>0</v>
      </c>
      <c r="AL1332" s="407">
        <f t="shared" si="3427"/>
        <v>0</v>
      </c>
      <c r="AM1332" s="407">
        <f t="shared" si="3427"/>
        <v>0</v>
      </c>
      <c r="AN1332" s="407">
        <f t="shared" si="3427"/>
        <v>0</v>
      </c>
      <c r="AO1332" s="407">
        <f t="shared" si="3427"/>
        <v>0</v>
      </c>
      <c r="AP1332" s="407">
        <f t="shared" si="3427"/>
        <v>0</v>
      </c>
      <c r="AQ1332" s="407">
        <f t="shared" si="3427"/>
        <v>0</v>
      </c>
      <c r="AR1332" s="407">
        <f t="shared" si="3427"/>
        <v>0</v>
      </c>
      <c r="AS1332" s="303"/>
    </row>
    <row r="1333" spans="1:45" ht="15" customHeight="1" outlineLevel="1">
      <c r="A1333" s="521"/>
      <c r="B1333" s="424"/>
      <c r="C1333" s="288"/>
      <c r="D1333" s="288"/>
      <c r="E1333" s="288"/>
      <c r="F1333" s="288"/>
      <c r="G1333" s="288"/>
      <c r="H1333" s="288"/>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408"/>
      <c r="AF1333" s="421"/>
      <c r="AG1333" s="421"/>
      <c r="AH1333" s="421"/>
      <c r="AI1333" s="421"/>
      <c r="AJ1333" s="421"/>
      <c r="AK1333" s="421"/>
      <c r="AL1333" s="421"/>
      <c r="AM1333" s="421"/>
      <c r="AN1333" s="421"/>
      <c r="AO1333" s="421"/>
      <c r="AP1333" s="421"/>
      <c r="AQ1333" s="421"/>
      <c r="AR1333" s="421"/>
      <c r="AS1333" s="303"/>
    </row>
    <row r="1334" spans="1:45" ht="32.450000000000003" customHeight="1" outlineLevel="1">
      <c r="A1334" s="521">
        <v>45</v>
      </c>
      <c r="B1334" s="424" t="s">
        <v>137</v>
      </c>
      <c r="C1334" s="288" t="s">
        <v>25</v>
      </c>
      <c r="D1334" s="292"/>
      <c r="E1334" s="292"/>
      <c r="F1334" s="292"/>
      <c r="G1334" s="292"/>
      <c r="H1334" s="292"/>
      <c r="I1334" s="292"/>
      <c r="J1334" s="292"/>
      <c r="K1334" s="292"/>
      <c r="L1334" s="292"/>
      <c r="M1334" s="292"/>
      <c r="N1334" s="292"/>
      <c r="O1334" s="292"/>
      <c r="P1334" s="292"/>
      <c r="Q1334" s="292">
        <v>12</v>
      </c>
      <c r="R1334" s="292"/>
      <c r="S1334" s="292"/>
      <c r="T1334" s="292"/>
      <c r="U1334" s="292"/>
      <c r="V1334" s="292"/>
      <c r="W1334" s="292"/>
      <c r="X1334" s="292"/>
      <c r="Y1334" s="292"/>
      <c r="Z1334" s="292"/>
      <c r="AA1334" s="292"/>
      <c r="AB1334" s="292"/>
      <c r="AC1334" s="292"/>
      <c r="AD1334" s="292"/>
      <c r="AE1334" s="422"/>
      <c r="AF1334" s="411"/>
      <c r="AG1334" s="411"/>
      <c r="AH1334" s="411"/>
      <c r="AI1334" s="411"/>
      <c r="AJ1334" s="411"/>
      <c r="AK1334" s="411"/>
      <c r="AL1334" s="411"/>
      <c r="AM1334" s="411"/>
      <c r="AN1334" s="411"/>
      <c r="AO1334" s="411"/>
      <c r="AP1334" s="411"/>
      <c r="AQ1334" s="411"/>
      <c r="AR1334" s="411"/>
      <c r="AS1334" s="293">
        <f>SUM(AE1334:AR1334)</f>
        <v>0</v>
      </c>
    </row>
    <row r="1335" spans="1:45" ht="15" customHeight="1" outlineLevel="1">
      <c r="A1335" s="521"/>
      <c r="B1335" s="291" t="s">
        <v>718</v>
      </c>
      <c r="C1335" s="288" t="s">
        <v>163</v>
      </c>
      <c r="D1335" s="292"/>
      <c r="E1335" s="292"/>
      <c r="F1335" s="292"/>
      <c r="G1335" s="292"/>
      <c r="H1335" s="292"/>
      <c r="I1335" s="292"/>
      <c r="J1335" s="292"/>
      <c r="K1335" s="292"/>
      <c r="L1335" s="292"/>
      <c r="M1335" s="292"/>
      <c r="N1335" s="292"/>
      <c r="O1335" s="292"/>
      <c r="P1335" s="292"/>
      <c r="Q1335" s="292">
        <f>Q1334</f>
        <v>12</v>
      </c>
      <c r="R1335" s="292"/>
      <c r="S1335" s="292"/>
      <c r="T1335" s="292"/>
      <c r="U1335" s="292"/>
      <c r="V1335" s="292"/>
      <c r="W1335" s="292"/>
      <c r="X1335" s="292"/>
      <c r="Y1335" s="292"/>
      <c r="Z1335" s="292"/>
      <c r="AA1335" s="292"/>
      <c r="AB1335" s="292"/>
      <c r="AC1335" s="292"/>
      <c r="AD1335" s="292"/>
      <c r="AE1335" s="407">
        <f>AE1334</f>
        <v>0</v>
      </c>
      <c r="AF1335" s="407">
        <f t="shared" ref="AF1335:AR1335" si="3428">AF1334</f>
        <v>0</v>
      </c>
      <c r="AG1335" s="407">
        <f t="shared" si="3428"/>
        <v>0</v>
      </c>
      <c r="AH1335" s="407">
        <f t="shared" si="3428"/>
        <v>0</v>
      </c>
      <c r="AI1335" s="407">
        <f t="shared" si="3428"/>
        <v>0</v>
      </c>
      <c r="AJ1335" s="407">
        <f t="shared" si="3428"/>
        <v>0</v>
      </c>
      <c r="AK1335" s="407">
        <f t="shared" si="3428"/>
        <v>0</v>
      </c>
      <c r="AL1335" s="407">
        <f t="shared" si="3428"/>
        <v>0</v>
      </c>
      <c r="AM1335" s="407">
        <f t="shared" si="3428"/>
        <v>0</v>
      </c>
      <c r="AN1335" s="407">
        <f t="shared" si="3428"/>
        <v>0</v>
      </c>
      <c r="AO1335" s="407">
        <f t="shared" si="3428"/>
        <v>0</v>
      </c>
      <c r="AP1335" s="407">
        <f t="shared" si="3428"/>
        <v>0</v>
      </c>
      <c r="AQ1335" s="407">
        <f t="shared" si="3428"/>
        <v>0</v>
      </c>
      <c r="AR1335" s="407">
        <f t="shared" si="3428"/>
        <v>0</v>
      </c>
      <c r="AS1335" s="303"/>
    </row>
    <row r="1336" spans="1:45" ht="15" customHeight="1" outlineLevel="1">
      <c r="A1336" s="521"/>
      <c r="B1336" s="424"/>
      <c r="C1336" s="288"/>
      <c r="D1336" s="288"/>
      <c r="E1336" s="288"/>
      <c r="F1336" s="288"/>
      <c r="G1336" s="288"/>
      <c r="H1336" s="288"/>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408"/>
      <c r="AF1336" s="421"/>
      <c r="AG1336" s="421"/>
      <c r="AH1336" s="421"/>
      <c r="AI1336" s="421"/>
      <c r="AJ1336" s="421"/>
      <c r="AK1336" s="421"/>
      <c r="AL1336" s="421"/>
      <c r="AM1336" s="421"/>
      <c r="AN1336" s="421"/>
      <c r="AO1336" s="421"/>
      <c r="AP1336" s="421"/>
      <c r="AQ1336" s="421"/>
      <c r="AR1336" s="421"/>
      <c r="AS1336" s="303"/>
    </row>
    <row r="1337" spans="1:45" ht="32.1" customHeight="1" outlineLevel="1">
      <c r="A1337" s="521">
        <v>46</v>
      </c>
      <c r="B1337" s="424" t="s">
        <v>138</v>
      </c>
      <c r="C1337" s="288" t="s">
        <v>25</v>
      </c>
      <c r="D1337" s="292"/>
      <c r="E1337" s="292"/>
      <c r="F1337" s="292"/>
      <c r="G1337" s="292"/>
      <c r="H1337" s="292"/>
      <c r="I1337" s="292"/>
      <c r="J1337" s="292"/>
      <c r="K1337" s="292"/>
      <c r="L1337" s="292"/>
      <c r="M1337" s="292"/>
      <c r="N1337" s="292"/>
      <c r="O1337" s="292"/>
      <c r="P1337" s="292"/>
      <c r="Q1337" s="292">
        <v>12</v>
      </c>
      <c r="R1337" s="292"/>
      <c r="S1337" s="292"/>
      <c r="T1337" s="292"/>
      <c r="U1337" s="292"/>
      <c r="V1337" s="292"/>
      <c r="W1337" s="292"/>
      <c r="X1337" s="292"/>
      <c r="Y1337" s="292"/>
      <c r="Z1337" s="292"/>
      <c r="AA1337" s="292"/>
      <c r="AB1337" s="292"/>
      <c r="AC1337" s="292"/>
      <c r="AD1337" s="292"/>
      <c r="AE1337" s="422"/>
      <c r="AF1337" s="411"/>
      <c r="AG1337" s="411"/>
      <c r="AH1337" s="411"/>
      <c r="AI1337" s="411"/>
      <c r="AJ1337" s="411"/>
      <c r="AK1337" s="411"/>
      <c r="AL1337" s="411"/>
      <c r="AM1337" s="411"/>
      <c r="AN1337" s="411"/>
      <c r="AO1337" s="411"/>
      <c r="AP1337" s="411"/>
      <c r="AQ1337" s="411"/>
      <c r="AR1337" s="411"/>
      <c r="AS1337" s="293">
        <f>SUM(AE1337:AR1337)</f>
        <v>0</v>
      </c>
    </row>
    <row r="1338" spans="1:45" ht="15" customHeight="1" outlineLevel="1">
      <c r="A1338" s="521"/>
      <c r="B1338" s="291" t="s">
        <v>718</v>
      </c>
      <c r="C1338" s="288" t="s">
        <v>163</v>
      </c>
      <c r="D1338" s="292"/>
      <c r="E1338" s="292"/>
      <c r="F1338" s="292"/>
      <c r="G1338" s="292"/>
      <c r="H1338" s="292"/>
      <c r="I1338" s="292"/>
      <c r="J1338" s="292"/>
      <c r="K1338" s="292"/>
      <c r="L1338" s="292"/>
      <c r="M1338" s="292"/>
      <c r="N1338" s="292"/>
      <c r="O1338" s="292"/>
      <c r="P1338" s="292"/>
      <c r="Q1338" s="292">
        <f>Q1337</f>
        <v>12</v>
      </c>
      <c r="R1338" s="292"/>
      <c r="S1338" s="292"/>
      <c r="T1338" s="292"/>
      <c r="U1338" s="292"/>
      <c r="V1338" s="292"/>
      <c r="W1338" s="292"/>
      <c r="X1338" s="292"/>
      <c r="Y1338" s="292"/>
      <c r="Z1338" s="292"/>
      <c r="AA1338" s="292"/>
      <c r="AB1338" s="292"/>
      <c r="AC1338" s="292"/>
      <c r="AD1338" s="292"/>
      <c r="AE1338" s="407">
        <f>AE1337</f>
        <v>0</v>
      </c>
      <c r="AF1338" s="407">
        <f t="shared" ref="AF1338:AR1338" si="3429">AF1337</f>
        <v>0</v>
      </c>
      <c r="AG1338" s="407">
        <f t="shared" si="3429"/>
        <v>0</v>
      </c>
      <c r="AH1338" s="407">
        <f t="shared" si="3429"/>
        <v>0</v>
      </c>
      <c r="AI1338" s="407">
        <f t="shared" si="3429"/>
        <v>0</v>
      </c>
      <c r="AJ1338" s="407">
        <f t="shared" si="3429"/>
        <v>0</v>
      </c>
      <c r="AK1338" s="407">
        <f t="shared" si="3429"/>
        <v>0</v>
      </c>
      <c r="AL1338" s="407">
        <f t="shared" si="3429"/>
        <v>0</v>
      </c>
      <c r="AM1338" s="407">
        <f t="shared" si="3429"/>
        <v>0</v>
      </c>
      <c r="AN1338" s="407">
        <f t="shared" si="3429"/>
        <v>0</v>
      </c>
      <c r="AO1338" s="407">
        <f t="shared" si="3429"/>
        <v>0</v>
      </c>
      <c r="AP1338" s="407">
        <f t="shared" si="3429"/>
        <v>0</v>
      </c>
      <c r="AQ1338" s="407">
        <f t="shared" si="3429"/>
        <v>0</v>
      </c>
      <c r="AR1338" s="407">
        <f t="shared" si="3429"/>
        <v>0</v>
      </c>
      <c r="AS1338" s="303"/>
    </row>
    <row r="1339" spans="1:45" ht="15" customHeight="1" outlineLevel="1">
      <c r="A1339" s="521"/>
      <c r="B1339" s="424"/>
      <c r="C1339" s="288"/>
      <c r="D1339" s="288"/>
      <c r="E1339" s="288"/>
      <c r="F1339" s="288"/>
      <c r="G1339" s="288"/>
      <c r="H1339" s="28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408"/>
      <c r="AF1339" s="421"/>
      <c r="AG1339" s="421"/>
      <c r="AH1339" s="421"/>
      <c r="AI1339" s="421"/>
      <c r="AJ1339" s="421"/>
      <c r="AK1339" s="421"/>
      <c r="AL1339" s="421"/>
      <c r="AM1339" s="421"/>
      <c r="AN1339" s="421"/>
      <c r="AO1339" s="421"/>
      <c r="AP1339" s="421"/>
      <c r="AQ1339" s="421"/>
      <c r="AR1339" s="421"/>
      <c r="AS1339" s="303"/>
    </row>
    <row r="1340" spans="1:45" ht="35.450000000000003" customHeight="1" outlineLevel="1">
      <c r="A1340" s="521">
        <v>47</v>
      </c>
      <c r="B1340" s="424" t="s">
        <v>139</v>
      </c>
      <c r="C1340" s="288" t="s">
        <v>25</v>
      </c>
      <c r="D1340" s="292"/>
      <c r="E1340" s="292"/>
      <c r="F1340" s="292"/>
      <c r="G1340" s="292"/>
      <c r="H1340" s="292"/>
      <c r="I1340" s="292"/>
      <c r="J1340" s="292"/>
      <c r="K1340" s="292"/>
      <c r="L1340" s="292"/>
      <c r="M1340" s="292"/>
      <c r="N1340" s="292"/>
      <c r="O1340" s="292"/>
      <c r="P1340" s="292"/>
      <c r="Q1340" s="292">
        <v>12</v>
      </c>
      <c r="R1340" s="292"/>
      <c r="S1340" s="292"/>
      <c r="T1340" s="292"/>
      <c r="U1340" s="292"/>
      <c r="V1340" s="292"/>
      <c r="W1340" s="292"/>
      <c r="X1340" s="292"/>
      <c r="Y1340" s="292"/>
      <c r="Z1340" s="292"/>
      <c r="AA1340" s="292"/>
      <c r="AB1340" s="292"/>
      <c r="AC1340" s="292"/>
      <c r="AD1340" s="292"/>
      <c r="AE1340" s="422"/>
      <c r="AF1340" s="411"/>
      <c r="AG1340" s="411"/>
      <c r="AH1340" s="411"/>
      <c r="AI1340" s="411"/>
      <c r="AJ1340" s="411"/>
      <c r="AK1340" s="411"/>
      <c r="AL1340" s="411"/>
      <c r="AM1340" s="411"/>
      <c r="AN1340" s="411"/>
      <c r="AO1340" s="411"/>
      <c r="AP1340" s="411"/>
      <c r="AQ1340" s="411"/>
      <c r="AR1340" s="411"/>
      <c r="AS1340" s="293">
        <f>SUM(AE1340:AR1340)</f>
        <v>0</v>
      </c>
    </row>
    <row r="1341" spans="1:45" ht="15" customHeight="1" outlineLevel="1">
      <c r="A1341" s="521"/>
      <c r="B1341" s="291" t="s">
        <v>718</v>
      </c>
      <c r="C1341" s="288" t="s">
        <v>163</v>
      </c>
      <c r="D1341" s="292"/>
      <c r="E1341" s="292"/>
      <c r="F1341" s="292"/>
      <c r="G1341" s="292"/>
      <c r="H1341" s="292"/>
      <c r="I1341" s="292"/>
      <c r="J1341" s="292"/>
      <c r="K1341" s="292"/>
      <c r="L1341" s="292"/>
      <c r="M1341" s="292"/>
      <c r="N1341" s="292"/>
      <c r="O1341" s="292"/>
      <c r="P1341" s="292"/>
      <c r="Q1341" s="292">
        <f>Q1340</f>
        <v>12</v>
      </c>
      <c r="R1341" s="292"/>
      <c r="S1341" s="292"/>
      <c r="T1341" s="292"/>
      <c r="U1341" s="292"/>
      <c r="V1341" s="292"/>
      <c r="W1341" s="292"/>
      <c r="X1341" s="292"/>
      <c r="Y1341" s="292"/>
      <c r="Z1341" s="292"/>
      <c r="AA1341" s="292"/>
      <c r="AB1341" s="292"/>
      <c r="AC1341" s="292"/>
      <c r="AD1341" s="292"/>
      <c r="AE1341" s="407">
        <f>AE1340</f>
        <v>0</v>
      </c>
      <c r="AF1341" s="407">
        <f t="shared" ref="AF1341:AR1341" si="3430">AF1340</f>
        <v>0</v>
      </c>
      <c r="AG1341" s="407">
        <f t="shared" si="3430"/>
        <v>0</v>
      </c>
      <c r="AH1341" s="407">
        <f t="shared" si="3430"/>
        <v>0</v>
      </c>
      <c r="AI1341" s="407">
        <f t="shared" si="3430"/>
        <v>0</v>
      </c>
      <c r="AJ1341" s="407">
        <f t="shared" si="3430"/>
        <v>0</v>
      </c>
      <c r="AK1341" s="407">
        <f t="shared" si="3430"/>
        <v>0</v>
      </c>
      <c r="AL1341" s="407">
        <f t="shared" si="3430"/>
        <v>0</v>
      </c>
      <c r="AM1341" s="407">
        <f t="shared" si="3430"/>
        <v>0</v>
      </c>
      <c r="AN1341" s="407">
        <f t="shared" si="3430"/>
        <v>0</v>
      </c>
      <c r="AO1341" s="407">
        <f t="shared" si="3430"/>
        <v>0</v>
      </c>
      <c r="AP1341" s="407">
        <f t="shared" si="3430"/>
        <v>0</v>
      </c>
      <c r="AQ1341" s="407">
        <f t="shared" si="3430"/>
        <v>0</v>
      </c>
      <c r="AR1341" s="407">
        <f t="shared" si="3430"/>
        <v>0</v>
      </c>
      <c r="AS1341" s="303"/>
    </row>
    <row r="1342" spans="1:45" ht="15" customHeight="1" outlineLevel="1">
      <c r="A1342" s="521"/>
      <c r="B1342" s="424"/>
      <c r="C1342" s="288"/>
      <c r="D1342" s="288"/>
      <c r="E1342" s="288"/>
      <c r="F1342" s="288"/>
      <c r="G1342" s="288"/>
      <c r="H1342" s="288"/>
      <c r="I1342" s="288"/>
      <c r="J1342" s="288"/>
      <c r="K1342" s="288"/>
      <c r="L1342" s="288"/>
      <c r="M1342" s="288"/>
      <c r="N1342" s="288"/>
      <c r="O1342" s="288"/>
      <c r="P1342" s="288"/>
      <c r="Q1342" s="288"/>
      <c r="R1342" s="288"/>
      <c r="S1342" s="288"/>
      <c r="T1342" s="288"/>
      <c r="U1342" s="288"/>
      <c r="V1342" s="288"/>
      <c r="W1342" s="288"/>
      <c r="X1342" s="288"/>
      <c r="Y1342" s="288"/>
      <c r="Z1342" s="288"/>
      <c r="AA1342" s="288"/>
      <c r="AB1342" s="288"/>
      <c r="AC1342" s="288"/>
      <c r="AD1342" s="288"/>
      <c r="AE1342" s="408"/>
      <c r="AF1342" s="421"/>
      <c r="AG1342" s="421"/>
      <c r="AH1342" s="421"/>
      <c r="AI1342" s="421"/>
      <c r="AJ1342" s="421"/>
      <c r="AK1342" s="421"/>
      <c r="AL1342" s="421"/>
      <c r="AM1342" s="421"/>
      <c r="AN1342" s="421"/>
      <c r="AO1342" s="421"/>
      <c r="AP1342" s="421"/>
      <c r="AQ1342" s="421"/>
      <c r="AR1342" s="421"/>
      <c r="AS1342" s="303"/>
    </row>
    <row r="1343" spans="1:45" ht="39.75" customHeight="1" outlineLevel="1">
      <c r="A1343" s="521">
        <v>48</v>
      </c>
      <c r="B1343" s="424" t="s">
        <v>140</v>
      </c>
      <c r="C1343" s="288" t="s">
        <v>25</v>
      </c>
      <c r="D1343" s="292"/>
      <c r="E1343" s="292"/>
      <c r="F1343" s="292"/>
      <c r="G1343" s="292"/>
      <c r="H1343" s="292"/>
      <c r="I1343" s="292"/>
      <c r="J1343" s="292"/>
      <c r="K1343" s="292"/>
      <c r="L1343" s="292"/>
      <c r="M1343" s="292"/>
      <c r="N1343" s="292"/>
      <c r="O1343" s="292"/>
      <c r="P1343" s="292"/>
      <c r="Q1343" s="292">
        <v>12</v>
      </c>
      <c r="R1343" s="292"/>
      <c r="S1343" s="292"/>
      <c r="T1343" s="292"/>
      <c r="U1343" s="292"/>
      <c r="V1343" s="292"/>
      <c r="W1343" s="292"/>
      <c r="X1343" s="292"/>
      <c r="Y1343" s="292"/>
      <c r="Z1343" s="292"/>
      <c r="AA1343" s="292"/>
      <c r="AB1343" s="292"/>
      <c r="AC1343" s="292"/>
      <c r="AD1343" s="292"/>
      <c r="AE1343" s="422"/>
      <c r="AF1343" s="411"/>
      <c r="AG1343" s="411"/>
      <c r="AH1343" s="411"/>
      <c r="AI1343" s="411"/>
      <c r="AJ1343" s="411"/>
      <c r="AK1343" s="411"/>
      <c r="AL1343" s="411"/>
      <c r="AM1343" s="411"/>
      <c r="AN1343" s="411"/>
      <c r="AO1343" s="411"/>
      <c r="AP1343" s="411"/>
      <c r="AQ1343" s="411"/>
      <c r="AR1343" s="411"/>
      <c r="AS1343" s="293">
        <f>SUM(AE1343:AR1343)</f>
        <v>0</v>
      </c>
    </row>
    <row r="1344" spans="1:45" ht="15" customHeight="1" outlineLevel="1">
      <c r="A1344" s="521"/>
      <c r="B1344" s="291" t="s">
        <v>718</v>
      </c>
      <c r="C1344" s="288" t="s">
        <v>163</v>
      </c>
      <c r="D1344" s="292"/>
      <c r="E1344" s="292"/>
      <c r="F1344" s="292"/>
      <c r="G1344" s="292"/>
      <c r="H1344" s="292"/>
      <c r="I1344" s="292"/>
      <c r="J1344" s="292"/>
      <c r="K1344" s="292"/>
      <c r="L1344" s="292"/>
      <c r="M1344" s="292"/>
      <c r="N1344" s="292"/>
      <c r="O1344" s="292"/>
      <c r="P1344" s="292"/>
      <c r="Q1344" s="292">
        <f>Q1343</f>
        <v>12</v>
      </c>
      <c r="R1344" s="292"/>
      <c r="S1344" s="292"/>
      <c r="T1344" s="292"/>
      <c r="U1344" s="292"/>
      <c r="V1344" s="292"/>
      <c r="W1344" s="292"/>
      <c r="X1344" s="292"/>
      <c r="Y1344" s="292"/>
      <c r="Z1344" s="292"/>
      <c r="AA1344" s="292"/>
      <c r="AB1344" s="292"/>
      <c r="AC1344" s="292"/>
      <c r="AD1344" s="292"/>
      <c r="AE1344" s="407">
        <f>AE1343</f>
        <v>0</v>
      </c>
      <c r="AF1344" s="407">
        <f t="shared" ref="AF1344:AR1344" si="3431">AF1343</f>
        <v>0</v>
      </c>
      <c r="AG1344" s="407">
        <f t="shared" si="3431"/>
        <v>0</v>
      </c>
      <c r="AH1344" s="407">
        <f t="shared" si="3431"/>
        <v>0</v>
      </c>
      <c r="AI1344" s="407">
        <f t="shared" si="3431"/>
        <v>0</v>
      </c>
      <c r="AJ1344" s="407">
        <f t="shared" si="3431"/>
        <v>0</v>
      </c>
      <c r="AK1344" s="407">
        <f t="shared" si="3431"/>
        <v>0</v>
      </c>
      <c r="AL1344" s="407">
        <f t="shared" si="3431"/>
        <v>0</v>
      </c>
      <c r="AM1344" s="407">
        <f t="shared" si="3431"/>
        <v>0</v>
      </c>
      <c r="AN1344" s="407">
        <f t="shared" si="3431"/>
        <v>0</v>
      </c>
      <c r="AO1344" s="407">
        <f t="shared" si="3431"/>
        <v>0</v>
      </c>
      <c r="AP1344" s="407">
        <f t="shared" si="3431"/>
        <v>0</v>
      </c>
      <c r="AQ1344" s="407">
        <f t="shared" si="3431"/>
        <v>0</v>
      </c>
      <c r="AR1344" s="407">
        <f t="shared" si="3431"/>
        <v>0</v>
      </c>
      <c r="AS1344" s="303"/>
    </row>
    <row r="1345" spans="1:45" ht="15" customHeight="1" outlineLevel="1">
      <c r="A1345" s="521"/>
      <c r="B1345" s="424"/>
      <c r="C1345" s="288"/>
      <c r="D1345" s="288"/>
      <c r="E1345" s="288"/>
      <c r="F1345" s="288"/>
      <c r="G1345" s="288"/>
      <c r="H1345" s="288"/>
      <c r="I1345" s="288"/>
      <c r="J1345" s="288"/>
      <c r="K1345" s="288"/>
      <c r="L1345" s="288"/>
      <c r="M1345" s="288"/>
      <c r="N1345" s="288"/>
      <c r="O1345" s="288"/>
      <c r="P1345" s="288"/>
      <c r="Q1345" s="288"/>
      <c r="R1345" s="288"/>
      <c r="S1345" s="288"/>
      <c r="T1345" s="288"/>
      <c r="U1345" s="288"/>
      <c r="V1345" s="288"/>
      <c r="W1345" s="288"/>
      <c r="X1345" s="288"/>
      <c r="Y1345" s="288"/>
      <c r="Z1345" s="288"/>
      <c r="AA1345" s="288"/>
      <c r="AB1345" s="288"/>
      <c r="AC1345" s="288"/>
      <c r="AD1345" s="288"/>
      <c r="AE1345" s="408"/>
      <c r="AF1345" s="421"/>
      <c r="AG1345" s="421"/>
      <c r="AH1345" s="421"/>
      <c r="AI1345" s="421"/>
      <c r="AJ1345" s="421"/>
      <c r="AK1345" s="421"/>
      <c r="AL1345" s="421"/>
      <c r="AM1345" s="421"/>
      <c r="AN1345" s="421"/>
      <c r="AO1345" s="421"/>
      <c r="AP1345" s="421"/>
      <c r="AQ1345" s="421"/>
      <c r="AR1345" s="421"/>
      <c r="AS1345" s="303"/>
    </row>
    <row r="1346" spans="1:45" ht="33" customHeight="1" outlineLevel="1">
      <c r="A1346" s="521">
        <v>49</v>
      </c>
      <c r="B1346" s="424" t="s">
        <v>141</v>
      </c>
      <c r="C1346" s="288" t="s">
        <v>25</v>
      </c>
      <c r="D1346" s="292"/>
      <c r="E1346" s="292"/>
      <c r="F1346" s="292"/>
      <c r="G1346" s="292"/>
      <c r="H1346" s="292"/>
      <c r="I1346" s="292"/>
      <c r="J1346" s="292"/>
      <c r="K1346" s="292"/>
      <c r="L1346" s="292"/>
      <c r="M1346" s="292"/>
      <c r="N1346" s="292"/>
      <c r="O1346" s="292"/>
      <c r="P1346" s="292"/>
      <c r="Q1346" s="292">
        <v>12</v>
      </c>
      <c r="R1346" s="292"/>
      <c r="S1346" s="292"/>
      <c r="T1346" s="292"/>
      <c r="U1346" s="292"/>
      <c r="V1346" s="292"/>
      <c r="W1346" s="292"/>
      <c r="X1346" s="292"/>
      <c r="Y1346" s="292"/>
      <c r="Z1346" s="292"/>
      <c r="AA1346" s="292"/>
      <c r="AB1346" s="292"/>
      <c r="AC1346" s="292"/>
      <c r="AD1346" s="292"/>
      <c r="AE1346" s="422"/>
      <c r="AF1346" s="411"/>
      <c r="AG1346" s="411"/>
      <c r="AH1346" s="411"/>
      <c r="AI1346" s="411"/>
      <c r="AJ1346" s="411"/>
      <c r="AK1346" s="411"/>
      <c r="AL1346" s="411"/>
      <c r="AM1346" s="411"/>
      <c r="AN1346" s="411"/>
      <c r="AO1346" s="411"/>
      <c r="AP1346" s="411"/>
      <c r="AQ1346" s="411"/>
      <c r="AR1346" s="411"/>
      <c r="AS1346" s="293">
        <f>SUM(AE1346:AR1346)</f>
        <v>0</v>
      </c>
    </row>
    <row r="1347" spans="1:45" ht="15" customHeight="1" outlineLevel="1">
      <c r="A1347" s="521"/>
      <c r="B1347" s="291" t="s">
        <v>718</v>
      </c>
      <c r="C1347" s="288" t="s">
        <v>163</v>
      </c>
      <c r="D1347" s="292"/>
      <c r="E1347" s="292"/>
      <c r="F1347" s="292"/>
      <c r="G1347" s="292"/>
      <c r="H1347" s="292"/>
      <c r="I1347" s="292"/>
      <c r="J1347" s="292"/>
      <c r="K1347" s="292"/>
      <c r="L1347" s="292"/>
      <c r="M1347" s="292"/>
      <c r="N1347" s="292"/>
      <c r="O1347" s="292"/>
      <c r="P1347" s="292"/>
      <c r="Q1347" s="292">
        <f>Q1346</f>
        <v>12</v>
      </c>
      <c r="R1347" s="292"/>
      <c r="S1347" s="292"/>
      <c r="T1347" s="292"/>
      <c r="U1347" s="292"/>
      <c r="V1347" s="292"/>
      <c r="W1347" s="292"/>
      <c r="X1347" s="292"/>
      <c r="Y1347" s="292"/>
      <c r="Z1347" s="292"/>
      <c r="AA1347" s="292"/>
      <c r="AB1347" s="292"/>
      <c r="AC1347" s="292"/>
      <c r="AD1347" s="292"/>
      <c r="AE1347" s="407">
        <f>AE1346</f>
        <v>0</v>
      </c>
      <c r="AF1347" s="407">
        <f t="shared" ref="AF1347:AR1347" si="3432">AF1346</f>
        <v>0</v>
      </c>
      <c r="AG1347" s="407">
        <f t="shared" si="3432"/>
        <v>0</v>
      </c>
      <c r="AH1347" s="407">
        <f t="shared" si="3432"/>
        <v>0</v>
      </c>
      <c r="AI1347" s="407">
        <f t="shared" si="3432"/>
        <v>0</v>
      </c>
      <c r="AJ1347" s="407">
        <f t="shared" si="3432"/>
        <v>0</v>
      </c>
      <c r="AK1347" s="407">
        <f t="shared" si="3432"/>
        <v>0</v>
      </c>
      <c r="AL1347" s="407">
        <f t="shared" si="3432"/>
        <v>0</v>
      </c>
      <c r="AM1347" s="407">
        <f t="shared" si="3432"/>
        <v>0</v>
      </c>
      <c r="AN1347" s="407">
        <f t="shared" si="3432"/>
        <v>0</v>
      </c>
      <c r="AO1347" s="407">
        <f t="shared" si="3432"/>
        <v>0</v>
      </c>
      <c r="AP1347" s="407">
        <f t="shared" si="3432"/>
        <v>0</v>
      </c>
      <c r="AQ1347" s="407">
        <f t="shared" si="3432"/>
        <v>0</v>
      </c>
      <c r="AR1347" s="407">
        <f t="shared" si="3432"/>
        <v>0</v>
      </c>
      <c r="AS1347" s="303"/>
    </row>
    <row r="1348" spans="1:45" outlineLevel="1">
      <c r="A1348" s="521"/>
      <c r="AS1348" s="758"/>
    </row>
    <row r="1349" spans="1:45" ht="15.75" outlineLevel="1">
      <c r="A1349" s="521"/>
      <c r="B1349" s="762" t="s">
        <v>929</v>
      </c>
      <c r="AS1349" s="758"/>
    </row>
    <row r="1350" spans="1:45" outlineLevel="1">
      <c r="A1350" s="521">
        <v>50</v>
      </c>
      <c r="AS1350" s="758"/>
    </row>
    <row r="1351" spans="1:45" ht="15.75" outlineLevel="1">
      <c r="A1351" s="521"/>
      <c r="B1351" s="424" t="s">
        <v>928</v>
      </c>
      <c r="C1351" s="288" t="s">
        <v>25</v>
      </c>
      <c r="D1351" s="292"/>
      <c r="E1351" s="292"/>
      <c r="F1351" s="292"/>
      <c r="G1351" s="292"/>
      <c r="H1351" s="292"/>
      <c r="I1351" s="292"/>
      <c r="J1351" s="292"/>
      <c r="K1351" s="292"/>
      <c r="L1351" s="292"/>
      <c r="M1351" s="292"/>
      <c r="N1351" s="292"/>
      <c r="O1351" s="292"/>
      <c r="P1351" s="292"/>
      <c r="Q1351" s="292">
        <v>12</v>
      </c>
      <c r="R1351" s="292"/>
      <c r="S1351" s="292"/>
      <c r="T1351" s="292"/>
      <c r="U1351" s="292"/>
      <c r="V1351" s="292"/>
      <c r="W1351" s="292"/>
      <c r="X1351" s="292"/>
      <c r="Y1351" s="292"/>
      <c r="Z1351" s="292"/>
      <c r="AA1351" s="292"/>
      <c r="AB1351" s="292"/>
      <c r="AC1351" s="292"/>
      <c r="AD1351" s="292"/>
      <c r="AE1351" s="422"/>
      <c r="AF1351" s="411"/>
      <c r="AG1351" s="411"/>
      <c r="AH1351" s="411"/>
      <c r="AI1351" s="411"/>
      <c r="AJ1351" s="411"/>
      <c r="AK1351" s="411"/>
      <c r="AL1351" s="411"/>
      <c r="AM1351" s="411"/>
      <c r="AN1351" s="411"/>
      <c r="AO1351" s="411"/>
      <c r="AP1351" s="411"/>
      <c r="AQ1351" s="411"/>
      <c r="AR1351" s="411"/>
      <c r="AS1351" s="293">
        <f>SUM(AE1351:AR1351)</f>
        <v>0</v>
      </c>
    </row>
    <row r="1352" spans="1:45" outlineLevel="1">
      <c r="A1352" s="521"/>
      <c r="B1352" s="291" t="s">
        <v>718</v>
      </c>
      <c r="C1352" s="288" t="s">
        <v>163</v>
      </c>
      <c r="D1352" s="292"/>
      <c r="E1352" s="292"/>
      <c r="F1352" s="292"/>
      <c r="G1352" s="292"/>
      <c r="H1352" s="292"/>
      <c r="I1352" s="292"/>
      <c r="J1352" s="292"/>
      <c r="K1352" s="292"/>
      <c r="L1352" s="292"/>
      <c r="M1352" s="292"/>
      <c r="N1352" s="292"/>
      <c r="O1352" s="292"/>
      <c r="P1352" s="292"/>
      <c r="Q1352" s="292">
        <f>Q1351</f>
        <v>12</v>
      </c>
      <c r="R1352" s="292"/>
      <c r="S1352" s="292"/>
      <c r="T1352" s="292"/>
      <c r="U1352" s="292"/>
      <c r="V1352" s="292"/>
      <c r="W1352" s="292"/>
      <c r="X1352" s="292"/>
      <c r="Y1352" s="292"/>
      <c r="Z1352" s="292"/>
      <c r="AA1352" s="292"/>
      <c r="AB1352" s="292"/>
      <c r="AC1352" s="292"/>
      <c r="AD1352" s="292"/>
      <c r="AE1352" s="407">
        <f>AE1351</f>
        <v>0</v>
      </c>
      <c r="AF1352" s="407">
        <f t="shared" ref="AF1352:AR1352" si="3433">AF1351</f>
        <v>0</v>
      </c>
      <c r="AG1352" s="407">
        <f t="shared" si="3433"/>
        <v>0</v>
      </c>
      <c r="AH1352" s="407">
        <f t="shared" si="3433"/>
        <v>0</v>
      </c>
      <c r="AI1352" s="407">
        <f t="shared" si="3433"/>
        <v>0</v>
      </c>
      <c r="AJ1352" s="407">
        <f t="shared" si="3433"/>
        <v>0</v>
      </c>
      <c r="AK1352" s="407">
        <f t="shared" si="3433"/>
        <v>0</v>
      </c>
      <c r="AL1352" s="407">
        <f t="shared" si="3433"/>
        <v>0</v>
      </c>
      <c r="AM1352" s="407">
        <f t="shared" si="3433"/>
        <v>0</v>
      </c>
      <c r="AN1352" s="407">
        <f t="shared" si="3433"/>
        <v>0</v>
      </c>
      <c r="AO1352" s="407">
        <f t="shared" si="3433"/>
        <v>0</v>
      </c>
      <c r="AP1352" s="407">
        <f t="shared" si="3433"/>
        <v>0</v>
      </c>
      <c r="AQ1352" s="407">
        <f t="shared" si="3433"/>
        <v>0</v>
      </c>
      <c r="AR1352" s="407">
        <f t="shared" si="3433"/>
        <v>0</v>
      </c>
      <c r="AS1352" s="303"/>
    </row>
    <row r="1353" spans="1:45" ht="15" customHeight="1" outlineLevel="1">
      <c r="A1353" s="521"/>
      <c r="B1353" s="291"/>
      <c r="C1353" s="302"/>
      <c r="D1353" s="288"/>
      <c r="E1353" s="288"/>
      <c r="F1353" s="288"/>
      <c r="G1353" s="288"/>
      <c r="H1353" s="288"/>
      <c r="I1353" s="288"/>
      <c r="J1353" s="288"/>
      <c r="K1353" s="288"/>
      <c r="L1353" s="288"/>
      <c r="M1353" s="288"/>
      <c r="N1353" s="288"/>
      <c r="O1353" s="288"/>
      <c r="P1353" s="288"/>
      <c r="Q1353" s="288"/>
      <c r="R1353" s="288"/>
      <c r="S1353" s="288"/>
      <c r="T1353" s="288"/>
      <c r="U1353" s="288"/>
      <c r="V1353" s="288"/>
      <c r="W1353" s="288"/>
      <c r="X1353" s="288"/>
      <c r="Y1353" s="288"/>
      <c r="Z1353" s="288"/>
      <c r="AA1353" s="288"/>
      <c r="AB1353" s="288"/>
      <c r="AC1353" s="288"/>
      <c r="AD1353" s="288"/>
      <c r="AE1353" s="298"/>
      <c r="AF1353" s="298"/>
      <c r="AG1353" s="298"/>
      <c r="AH1353" s="298"/>
      <c r="AI1353" s="298"/>
      <c r="AJ1353" s="298"/>
      <c r="AK1353" s="298"/>
      <c r="AL1353" s="298"/>
      <c r="AM1353" s="298"/>
      <c r="AN1353" s="298"/>
      <c r="AO1353" s="298"/>
      <c r="AP1353" s="298"/>
      <c r="AQ1353" s="298"/>
      <c r="AR1353" s="298"/>
      <c r="AS1353" s="303"/>
    </row>
    <row r="1354" spans="1:45" ht="15.75">
      <c r="B1354" s="324" t="s">
        <v>719</v>
      </c>
      <c r="C1354" s="326"/>
      <c r="D1354" s="326">
        <f>SUM(D1192:D1347)</f>
        <v>1557780.0678089482</v>
      </c>
      <c r="E1354" s="326"/>
      <c r="F1354" s="326"/>
      <c r="G1354" s="326"/>
      <c r="H1354" s="326"/>
      <c r="I1354" s="326"/>
      <c r="J1354" s="326"/>
      <c r="K1354" s="326"/>
      <c r="L1354" s="326"/>
      <c r="M1354" s="326"/>
      <c r="N1354" s="326"/>
      <c r="O1354" s="326"/>
      <c r="P1354" s="326"/>
      <c r="Q1354" s="326"/>
      <c r="R1354" s="326">
        <f>SUM(R1192:R1347)</f>
        <v>60.713594406512605</v>
      </c>
      <c r="S1354" s="326"/>
      <c r="T1354" s="326"/>
      <c r="U1354" s="326"/>
      <c r="V1354" s="326"/>
      <c r="W1354" s="326"/>
      <c r="X1354" s="326"/>
      <c r="Y1354" s="326"/>
      <c r="Z1354" s="326"/>
      <c r="AA1354" s="326"/>
      <c r="AB1354" s="326"/>
      <c r="AC1354" s="326"/>
      <c r="AD1354" s="326"/>
      <c r="AE1354" s="326">
        <f>IF(AE1190="kWh",SUMPRODUCT(D1192:D1352,AE1192:AE1352))</f>
        <v>0</v>
      </c>
      <c r="AF1354" s="326">
        <f>IF(AF1190="kWh",SUMPRODUCT(D1192:D1352,AF1192:AF1352))</f>
        <v>40126.375783051146</v>
      </c>
      <c r="AG1354" s="326">
        <f>IF(AG1190="kw",SUMPRODUCT(Q1192:Q1352,R1192:R1352,AG1192:AG1352),SUMPRODUCT(D1192:D1352,AG1192:AG1352))</f>
        <v>681.77523371848747</v>
      </c>
      <c r="AH1354" s="326">
        <f>IF(AH1190="kw",SUMPRODUCT(Q1192:Q1347,R1192:R1347,AH1192:AH1347),SUMPRODUCT(D1192:D1347,AH1192:AH1347))</f>
        <v>0</v>
      </c>
      <c r="AI1354" s="326">
        <f>IF(AI1190="kw",SUMPRODUCT(Q1192:Q1347,R1192:R1347,AI1192:AI1347),SUMPRODUCT(D1192:D1347,AI1192:AI1347))</f>
        <v>0</v>
      </c>
      <c r="AJ1354" s="326">
        <f>IF(AJ1190="kw",SUMPRODUCT(Q1192:Q1347,R1192:R1347,AJ1192:AJ1347),SUMPRODUCT(D1192:D1347,AJ1192:AJ1347))</f>
        <v>0</v>
      </c>
      <c r="AK1354" s="326">
        <f>IF(AK1190="kw",SUMPRODUCT(Q1192:Q1347,R1192:R1347,AK1192:AK1347),SUMPRODUCT(D1192:D1347,AK1192:AK1347))</f>
        <v>0</v>
      </c>
      <c r="AL1354" s="326">
        <f>IF(AL1190="kw",SUMPRODUCT(Q1192:Q1347,R1192:R1347,AL1192:AL1347),SUMPRODUCT(D1192:D1347,AL1192:AL1347))</f>
        <v>0</v>
      </c>
      <c r="AM1354" s="326">
        <f>IF(AM1190="kw",SUMPRODUCT(Q1192:Q1347,R1192:R1347,AM1192:AM1347),SUMPRODUCT(D1192:D1347,AM1192:AM1347))</f>
        <v>0</v>
      </c>
      <c r="AN1354" s="326">
        <f>IF(AN1190="kw",SUMPRODUCT(Q1192:Q1347,R1192:R1347,AN1192:AN1347),SUMPRODUCT(D1192:D1347,AN1192:AN1347))</f>
        <v>0</v>
      </c>
      <c r="AO1354" s="326">
        <f>IF(AO1190="kw",SUMPRODUCT(Q1192:Q1347,R1192:R1347,AO1192:AO1347),SUMPRODUCT(D1192:D1347,AO1192:AO1347))</f>
        <v>0</v>
      </c>
      <c r="AP1354" s="326">
        <f>IF(AP1190="kw",SUMPRODUCT(Q1192:Q1347,R1192:R1347,AP1192:AP1347),SUMPRODUCT(D1192:D1347,AP1192:AP1347))</f>
        <v>0</v>
      </c>
      <c r="AQ1354" s="326">
        <f>IF(AQ1190="kw",SUMPRODUCT(Q1192:Q1347,R1192:R1347,AQ1192:AQ1347),SUMPRODUCT(D1192:D1347,AQ1192:AQ1347))</f>
        <v>0</v>
      </c>
      <c r="AR1354" s="326">
        <f>IF(AR1190="kw",SUMPRODUCT(Q1192:Q1347,R1192:R1347,AR1192:AR1347),SUMPRODUCT(D1192:D1347,AR1192:AR1347))</f>
        <v>0</v>
      </c>
      <c r="AS1354" s="327"/>
    </row>
    <row r="1355" spans="1:45" ht="15.75">
      <c r="B1355" s="387" t="s">
        <v>720</v>
      </c>
      <c r="C1355" s="388"/>
      <c r="D1355" s="388"/>
      <c r="E1355" s="388"/>
      <c r="F1355" s="388"/>
      <c r="G1355" s="388"/>
      <c r="H1355" s="388"/>
      <c r="I1355" s="388"/>
      <c r="J1355" s="388"/>
      <c r="K1355" s="388"/>
      <c r="L1355" s="388"/>
      <c r="M1355" s="388"/>
      <c r="N1355" s="388"/>
      <c r="O1355" s="388"/>
      <c r="P1355" s="388"/>
      <c r="Q1355" s="388"/>
      <c r="R1355" s="388"/>
      <c r="S1355" s="388"/>
      <c r="T1355" s="388"/>
      <c r="U1355" s="388"/>
      <c r="V1355" s="388"/>
      <c r="W1355" s="388"/>
      <c r="X1355" s="388"/>
      <c r="Y1355" s="388"/>
      <c r="Z1355" s="388"/>
      <c r="AA1355" s="388"/>
      <c r="AB1355" s="388"/>
      <c r="AC1355" s="388"/>
      <c r="AD1355" s="388"/>
      <c r="AE1355" s="388">
        <f>HLOOKUP(AE1189,'2. LRAMVA Threshold'!$B$42:$Q$60,13,FALSE)</f>
        <v>35842920</v>
      </c>
      <c r="AF1355" s="388">
        <f>HLOOKUP(AF1189,'2. LRAMVA Threshold'!$B$42:$Q$60,13,FALSE)</f>
        <v>39519293</v>
      </c>
      <c r="AG1355" s="388">
        <f>HLOOKUP(AG1189,'2. LRAMVA Threshold'!$B$42:$Q$60,13,FALSE)</f>
        <v>19284</v>
      </c>
      <c r="AH1355" s="388">
        <f>HLOOKUP(AH1189,'2. LRAMVA Threshold'!$B$42:$Q$60,13,FALSE)</f>
        <v>16135</v>
      </c>
      <c r="AI1355" s="388">
        <f>HLOOKUP(AI1189,'2. LRAMVA Threshold'!$B$42:$Q$60,13,FALSE)</f>
        <v>15417</v>
      </c>
      <c r="AJ1355" s="388">
        <f>HLOOKUP(AJ1189,'2. LRAMVA Threshold'!$B$42:$Q$60,13,FALSE)</f>
        <v>61001</v>
      </c>
      <c r="AK1355" s="388">
        <f>HLOOKUP(AK1189,'2. LRAMVA Threshold'!$B$42:$Q$60,13,FALSE)</f>
        <v>0</v>
      </c>
      <c r="AL1355" s="388">
        <f>HLOOKUP(AL1189,'2. LRAMVA Threshold'!$B$42:$Q$60,13,FALSE)</f>
        <v>0</v>
      </c>
      <c r="AM1355" s="388">
        <f>HLOOKUP(AM1189,'2. LRAMVA Threshold'!$B$42:$Q$60,13,FALSE)</f>
        <v>0</v>
      </c>
      <c r="AN1355" s="388">
        <f>HLOOKUP(AN1189,'2. LRAMVA Threshold'!$B$42:$Q$60,13,FALSE)</f>
        <v>0</v>
      </c>
      <c r="AO1355" s="388">
        <f>HLOOKUP(AO1189,'2. LRAMVA Threshold'!$B$42:$Q$60,13,FALSE)</f>
        <v>0</v>
      </c>
      <c r="AP1355" s="388">
        <f>HLOOKUP(AP1189,'2. LRAMVA Threshold'!$B$42:$Q$60,13,FALSE)</f>
        <v>0</v>
      </c>
      <c r="AQ1355" s="388">
        <f>HLOOKUP(AQ1189,'2. LRAMVA Threshold'!$B$42:$Q$60,13,FALSE)</f>
        <v>0</v>
      </c>
      <c r="AR1355" s="388">
        <f>HLOOKUP(AR1189,'2. LRAMVA Threshold'!$B$42:$Q$60,13,FALSE)</f>
        <v>0</v>
      </c>
      <c r="AS1355" s="438"/>
    </row>
    <row r="1356" spans="1:45">
      <c r="B1356" s="390"/>
      <c r="C1356" s="428"/>
      <c r="D1356" s="429"/>
      <c r="E1356" s="429"/>
      <c r="F1356" s="429"/>
      <c r="G1356" s="429"/>
      <c r="H1356" s="429"/>
      <c r="I1356" s="429"/>
      <c r="J1356" s="429"/>
      <c r="K1356" s="429"/>
      <c r="L1356" s="429"/>
      <c r="M1356" s="429"/>
      <c r="N1356" s="392"/>
      <c r="O1356" s="392"/>
      <c r="P1356" s="392"/>
      <c r="Q1356" s="429"/>
      <c r="R1356" s="430"/>
      <c r="S1356" s="429"/>
      <c r="T1356" s="429"/>
      <c r="U1356" s="429"/>
      <c r="V1356" s="431"/>
      <c r="W1356" s="431"/>
      <c r="X1356" s="431"/>
      <c r="Y1356" s="431"/>
      <c r="Z1356" s="429"/>
      <c r="AA1356" s="429"/>
      <c r="AB1356" s="392"/>
      <c r="AC1356" s="392"/>
      <c r="AD1356" s="392"/>
      <c r="AE1356" s="432"/>
      <c r="AF1356" s="432"/>
      <c r="AG1356" s="432"/>
      <c r="AH1356" s="432"/>
      <c r="AI1356" s="432"/>
      <c r="AJ1356" s="432"/>
      <c r="AK1356" s="432"/>
      <c r="AL1356" s="395"/>
      <c r="AM1356" s="395"/>
      <c r="AN1356" s="395"/>
      <c r="AO1356" s="395"/>
      <c r="AP1356" s="395"/>
      <c r="AQ1356" s="395"/>
      <c r="AR1356" s="395"/>
      <c r="AS1356" s="396"/>
    </row>
    <row r="1357" spans="1:45">
      <c r="B1357" s="321" t="s">
        <v>721</v>
      </c>
      <c r="C1357" s="335"/>
      <c r="D1357" s="335"/>
      <c r="E1357" s="372"/>
      <c r="F1357" s="372"/>
      <c r="G1357" s="372"/>
      <c r="H1357" s="372"/>
      <c r="I1357" s="372"/>
      <c r="J1357" s="372"/>
      <c r="K1357" s="372"/>
      <c r="L1357" s="372"/>
      <c r="M1357" s="372"/>
      <c r="N1357" s="372"/>
      <c r="O1357" s="372"/>
      <c r="P1357" s="372"/>
      <c r="Q1357" s="372"/>
      <c r="R1357" s="288"/>
      <c r="S1357" s="337"/>
      <c r="T1357" s="337"/>
      <c r="U1357" s="337"/>
      <c r="V1357" s="336"/>
      <c r="W1357" s="336"/>
      <c r="X1357" s="336"/>
      <c r="Y1357" s="336"/>
      <c r="Z1357" s="337"/>
      <c r="AA1357" s="337"/>
      <c r="AB1357" s="337"/>
      <c r="AC1357" s="337"/>
      <c r="AD1357" s="337"/>
      <c r="AE1357" s="823">
        <f>HLOOKUP(AE$35,'3.  Distribution Rates'!$C$122:$P$135,13,FALSE)</f>
        <v>0</v>
      </c>
      <c r="AF1357" s="823">
        <f>HLOOKUP(AF$35,'3.  Distribution Rates'!$C$122:$P$135,13,FALSE)</f>
        <v>1.35E-2</v>
      </c>
      <c r="AG1357" s="338">
        <f>HLOOKUP(AG$35,'3.  Distribution Rates'!$C$122:$P$135,13,FALSE)</f>
        <v>4.8902999999999999</v>
      </c>
      <c r="AH1357" s="338">
        <f>HLOOKUP(AH$35,'3.  Distribution Rates'!$C$122:$P$135,13,FALSE)</f>
        <v>2.5164</v>
      </c>
      <c r="AI1357" s="338">
        <f>HLOOKUP(AI$35,'3.  Distribution Rates'!$C$122:$P$135,13,FALSE)</f>
        <v>3.1233</v>
      </c>
      <c r="AJ1357" s="338">
        <f>HLOOKUP(AJ$35,'3.  Distribution Rates'!$C$122:$P$135,13,FALSE)</f>
        <v>12.218400000000001</v>
      </c>
      <c r="AK1357" s="338">
        <f>HLOOKUP(AK$35,'3.  Distribution Rates'!$C$122:$P$135,13,FALSE)</f>
        <v>1.7299999999999999E-2</v>
      </c>
      <c r="AL1357" s="338">
        <f>HLOOKUP(AL$35,'3.  Distribution Rates'!$C$122:$P$135,13,FALSE)</f>
        <v>0</v>
      </c>
      <c r="AM1357" s="338">
        <f>HLOOKUP(AM$35,'3.  Distribution Rates'!$C$122:$P$135,13,FALSE)</f>
        <v>0</v>
      </c>
      <c r="AN1357" s="338">
        <f>HLOOKUP(AN$35,'3.  Distribution Rates'!$C$122:$P$135,13,FALSE)</f>
        <v>0</v>
      </c>
      <c r="AO1357" s="338">
        <f>HLOOKUP(AO$35,'3.  Distribution Rates'!$C$122:$P$135,13,FALSE)</f>
        <v>0</v>
      </c>
      <c r="AP1357" s="338">
        <f>HLOOKUP(AP$35,'3.  Distribution Rates'!$C$122:$P$135,13,FALSE)</f>
        <v>0</v>
      </c>
      <c r="AQ1357" s="338">
        <f>HLOOKUP(AQ$35,'3.  Distribution Rates'!$C$122:$P$135,13,FALSE)</f>
        <v>0</v>
      </c>
      <c r="AR1357" s="338">
        <f>HLOOKUP(AR$35,'3.  Distribution Rates'!$C$122:$P$135,13,FALSE)</f>
        <v>0</v>
      </c>
      <c r="AS1357" s="440"/>
    </row>
    <row r="1358" spans="1:45">
      <c r="B1358" s="321" t="s">
        <v>722</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LRAM'!AM144*AE1357</f>
        <v>0</v>
      </c>
      <c r="AF1358" s="374">
        <f>'4.  2011-2014 LRAM'!AN144*AF1357</f>
        <v>51508.841498152651</v>
      </c>
      <c r="AG1358" s="374">
        <f>'4.  2011-2014 LRAM'!AO144*AG1357</f>
        <v>104629.51418924895</v>
      </c>
      <c r="AH1358" s="374">
        <f>'4.  2011-2014 LRAM'!AP144*AH1357</f>
        <v>25834.625143209218</v>
      </c>
      <c r="AI1358" s="374">
        <f>'4.  2011-2014 LRAM'!AQ144*AI1357</f>
        <v>266.81853921048003</v>
      </c>
      <c r="AJ1358" s="374">
        <f>'4.  2011-2014 LRAM'!AR144*AJ1357</f>
        <v>0</v>
      </c>
      <c r="AK1358" s="374">
        <f>'4.  2011-2014 LRAM'!AS144*AK1357</f>
        <v>0</v>
      </c>
      <c r="AL1358" s="374">
        <f>'4.  2011-2014 LRAM'!AT144*AL1357</f>
        <v>0</v>
      </c>
      <c r="AM1358" s="374">
        <f>'4.  2011-2014 LRAM'!AU144*AM1357</f>
        <v>0</v>
      </c>
      <c r="AN1358" s="374">
        <f>'4.  2011-2014 LRAM'!AV144*AN1357</f>
        <v>0</v>
      </c>
      <c r="AO1358" s="374">
        <f>'4.  2011-2014 LRAM'!AW144*AO1357</f>
        <v>0</v>
      </c>
      <c r="AP1358" s="374">
        <f>'4.  2011-2014 LRAM'!AX144*AP1357</f>
        <v>0</v>
      </c>
      <c r="AQ1358" s="374">
        <f>'4.  2011-2014 LRAM'!AY144*AQ1357</f>
        <v>0</v>
      </c>
      <c r="AR1358" s="374">
        <f>'4.  2011-2014 LRAM'!AZ144*AR1357</f>
        <v>0</v>
      </c>
      <c r="AS1358" s="615">
        <f t="shared" ref="AS1358:AS1368" si="3434">SUM(AE1358:AR1358)</f>
        <v>182239.7993698213</v>
      </c>
    </row>
    <row r="1359" spans="1:45">
      <c r="B1359" s="321" t="s">
        <v>723</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LRAM'!AM283*AE1357</f>
        <v>0</v>
      </c>
      <c r="AF1359" s="374">
        <f>'4.  2011-2014 LRAM'!AN283*AF1357</f>
        <v>42550.805672239498</v>
      </c>
      <c r="AG1359" s="374">
        <f>'4.  2011-2014 LRAM'!AO283*AG1357</f>
        <v>118946.87988373068</v>
      </c>
      <c r="AH1359" s="374">
        <f>'4.  2011-2014 LRAM'!AP283*AH1357</f>
        <v>29684.068699843734</v>
      </c>
      <c r="AI1359" s="374">
        <f>'4.  2011-2014 LRAM'!AQ283*AI1357</f>
        <v>3290.7977846095687</v>
      </c>
      <c r="AJ1359" s="374">
        <f>'4.  2011-2014 LRAM'!AR283*AJ1357</f>
        <v>0</v>
      </c>
      <c r="AK1359" s="374">
        <f>'4.  2011-2014 LRAM'!AS283*AK1357</f>
        <v>0</v>
      </c>
      <c r="AL1359" s="374">
        <f>'4.  2011-2014 LRAM'!AT283*AL1357</f>
        <v>0</v>
      </c>
      <c r="AM1359" s="374">
        <f>'4.  2011-2014 LRAM'!AU283*AM1357</f>
        <v>0</v>
      </c>
      <c r="AN1359" s="374">
        <f>'4.  2011-2014 LRAM'!AV283*AN1357</f>
        <v>0</v>
      </c>
      <c r="AO1359" s="374">
        <f>'4.  2011-2014 LRAM'!AW283*AO1357</f>
        <v>0</v>
      </c>
      <c r="AP1359" s="374">
        <f>'4.  2011-2014 LRAM'!AX283*AP1357</f>
        <v>0</v>
      </c>
      <c r="AQ1359" s="374">
        <f>'4.  2011-2014 LRAM'!AY283*AQ1357</f>
        <v>0</v>
      </c>
      <c r="AR1359" s="374">
        <f>'4.  2011-2014 LRAM'!AZ283*AR1357</f>
        <v>0</v>
      </c>
      <c r="AS1359" s="615">
        <f t="shared" si="3434"/>
        <v>194472.5520404235</v>
      </c>
    </row>
    <row r="1360" spans="1:45">
      <c r="B1360" s="321" t="s">
        <v>724</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LRAM'!AM419*AE1357</f>
        <v>0</v>
      </c>
      <c r="AF1360" s="374">
        <f>'4.  2011-2014 LRAM'!AN419*AF1357</f>
        <v>41561.210403000005</v>
      </c>
      <c r="AG1360" s="374">
        <f>'4.  2011-2014 LRAM'!AO419*AG1357</f>
        <v>162764.3103238584</v>
      </c>
      <c r="AH1360" s="374">
        <f>'4.  2011-2014 LRAM'!AP419*AH1357</f>
        <v>48650.392196811357</v>
      </c>
      <c r="AI1360" s="374">
        <f>'4.  2011-2014 LRAM'!AQ419*AI1357</f>
        <v>63860.206426383593</v>
      </c>
      <c r="AJ1360" s="374">
        <f>'4.  2011-2014 LRAM'!AR419*AJ1357</f>
        <v>219032.25338415915</v>
      </c>
      <c r="AK1360" s="374">
        <f>'4.  2011-2014 LRAM'!AS419*AK1357</f>
        <v>0</v>
      </c>
      <c r="AL1360" s="374">
        <f>'4.  2011-2014 LRAM'!AT419*AL1357</f>
        <v>0</v>
      </c>
      <c r="AM1360" s="374">
        <f>'4.  2011-2014 LRAM'!AU419*AM1357</f>
        <v>0</v>
      </c>
      <c r="AN1360" s="374">
        <f>'4.  2011-2014 LRAM'!AV419*AN1357</f>
        <v>0</v>
      </c>
      <c r="AO1360" s="374">
        <f>'4.  2011-2014 LRAM'!AW419*AO1357</f>
        <v>0</v>
      </c>
      <c r="AP1360" s="374">
        <f>'4.  2011-2014 LRAM'!AX419*AP1357</f>
        <v>0</v>
      </c>
      <c r="AQ1360" s="374">
        <f>'4.  2011-2014 LRAM'!AY419*AQ1357</f>
        <v>0</v>
      </c>
      <c r="AR1360" s="374">
        <f>'4.  2011-2014 LRAM'!AZ419*AR1357</f>
        <v>0</v>
      </c>
      <c r="AS1360" s="615">
        <f t="shared" si="3434"/>
        <v>535868.37273421255</v>
      </c>
    </row>
    <row r="1361" spans="2:45">
      <c r="B1361" s="321" t="s">
        <v>725</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'4.  2011-2014 LRAM'!AM556*AE1357</f>
        <v>0</v>
      </c>
      <c r="AF1361" s="374">
        <f>'4.  2011-2014 LRAM'!AN556*AF1357</f>
        <v>91229.761458000008</v>
      </c>
      <c r="AG1361" s="374">
        <f>'4.  2011-2014 LRAM'!AO556*AG1357</f>
        <v>218427.10130012044</v>
      </c>
      <c r="AH1361" s="374">
        <f>'4.  2011-2014 LRAM'!AP556*AH1357</f>
        <v>42118.409673216011</v>
      </c>
      <c r="AI1361" s="374">
        <f>'4.  2011-2014 LRAM'!AQ556*AI1357</f>
        <v>14998.139983443603</v>
      </c>
      <c r="AJ1361" s="374">
        <f>'4.  2011-2014 LRAM'!AR556*AJ1357</f>
        <v>0</v>
      </c>
      <c r="AK1361" s="374">
        <f>'4.  2011-2014 LRAM'!AS556*AK1357</f>
        <v>0</v>
      </c>
      <c r="AL1361" s="374">
        <f>'4.  2011-2014 LRAM'!AT556*AL1357</f>
        <v>0</v>
      </c>
      <c r="AM1361" s="374">
        <f>'4.  2011-2014 LRAM'!AU556*AM1357</f>
        <v>0</v>
      </c>
      <c r="AN1361" s="374">
        <f>'4.  2011-2014 LRAM'!AV556*AN1357</f>
        <v>0</v>
      </c>
      <c r="AO1361" s="374">
        <f>'4.  2011-2014 LRAM'!AW556*AO1357</f>
        <v>0</v>
      </c>
      <c r="AP1361" s="374">
        <f>'4.  2011-2014 LRAM'!AX556*AP1357</f>
        <v>0</v>
      </c>
      <c r="AQ1361" s="374">
        <f>'4.  2011-2014 LRAM'!AY556*AQ1357</f>
        <v>0</v>
      </c>
      <c r="AR1361" s="374">
        <f>'4.  2011-2014 LRAM'!AZ556*AR1357</f>
        <v>0</v>
      </c>
      <c r="AS1361" s="615">
        <f>SUM(AE1361:AR1361)</f>
        <v>366773.41241478006</v>
      </c>
    </row>
    <row r="1362" spans="2:45">
      <c r="B1362" s="321" t="s">
        <v>726</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 t="shared" ref="AE1362:AR1362" si="3435">AE213*AE1357</f>
        <v>0</v>
      </c>
      <c r="AF1362" s="374">
        <f t="shared" si="3435"/>
        <v>135458.99174479168</v>
      </c>
      <c r="AG1362" s="374">
        <f t="shared" si="3435"/>
        <v>332487.97491749353</v>
      </c>
      <c r="AH1362" s="374">
        <f t="shared" si="3435"/>
        <v>107905.95232852298</v>
      </c>
      <c r="AI1362" s="374">
        <f t="shared" si="3435"/>
        <v>37024.737013276404</v>
      </c>
      <c r="AJ1362" s="374">
        <f t="shared" si="3435"/>
        <v>0</v>
      </c>
      <c r="AK1362" s="374">
        <f t="shared" si="3435"/>
        <v>0</v>
      </c>
      <c r="AL1362" s="374">
        <f t="shared" si="3435"/>
        <v>0</v>
      </c>
      <c r="AM1362" s="374">
        <f t="shared" si="3435"/>
        <v>0</v>
      </c>
      <c r="AN1362" s="374">
        <f t="shared" si="3435"/>
        <v>0</v>
      </c>
      <c r="AO1362" s="374">
        <f t="shared" si="3435"/>
        <v>0</v>
      </c>
      <c r="AP1362" s="374">
        <f t="shared" si="3435"/>
        <v>0</v>
      </c>
      <c r="AQ1362" s="374">
        <f t="shared" si="3435"/>
        <v>0</v>
      </c>
      <c r="AR1362" s="374">
        <f t="shared" si="3435"/>
        <v>0</v>
      </c>
      <c r="AS1362" s="615">
        <f t="shared" si="3434"/>
        <v>612877.65600408462</v>
      </c>
    </row>
    <row r="1363" spans="2:45">
      <c r="B1363" s="321" t="s">
        <v>727</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 t="shared" ref="AE1363:AR1363" si="3436">AE403*AE1357</f>
        <v>0</v>
      </c>
      <c r="AF1363" s="374">
        <f t="shared" si="3436"/>
        <v>60189.585651897993</v>
      </c>
      <c r="AG1363" s="374">
        <f t="shared" si="3436"/>
        <v>181270.13617352518</v>
      </c>
      <c r="AH1363" s="374">
        <f t="shared" si="3436"/>
        <v>170430.00763929018</v>
      </c>
      <c r="AI1363" s="374">
        <f t="shared" si="3436"/>
        <v>75965.180539145047</v>
      </c>
      <c r="AJ1363" s="374">
        <f t="shared" si="3436"/>
        <v>420338.51446039445</v>
      </c>
      <c r="AK1363" s="374">
        <f t="shared" si="3436"/>
        <v>0</v>
      </c>
      <c r="AL1363" s="374">
        <f t="shared" si="3436"/>
        <v>0</v>
      </c>
      <c r="AM1363" s="374">
        <f t="shared" si="3436"/>
        <v>0</v>
      </c>
      <c r="AN1363" s="374">
        <f t="shared" si="3436"/>
        <v>0</v>
      </c>
      <c r="AO1363" s="374">
        <f t="shared" si="3436"/>
        <v>0</v>
      </c>
      <c r="AP1363" s="374">
        <f t="shared" si="3436"/>
        <v>0</v>
      </c>
      <c r="AQ1363" s="374">
        <f t="shared" si="3436"/>
        <v>0</v>
      </c>
      <c r="AR1363" s="374">
        <f t="shared" si="3436"/>
        <v>0</v>
      </c>
      <c r="AS1363" s="615">
        <f t="shared" si="3434"/>
        <v>908193.42446425278</v>
      </c>
    </row>
    <row r="1364" spans="2:45">
      <c r="B1364" s="321" t="s">
        <v>728</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 t="shared" ref="AE1364:AR1364" si="3437">AE593*AE1357</f>
        <v>0</v>
      </c>
      <c r="AF1364" s="374">
        <f t="shared" si="3437"/>
        <v>116243.11059814811</v>
      </c>
      <c r="AG1364" s="374">
        <f t="shared" si="3437"/>
        <v>329582.98306937667</v>
      </c>
      <c r="AH1364" s="374">
        <f t="shared" si="3437"/>
        <v>57277.021148823158</v>
      </c>
      <c r="AI1364" s="374">
        <f t="shared" si="3437"/>
        <v>15925.972368474895</v>
      </c>
      <c r="AJ1364" s="374">
        <f t="shared" si="3437"/>
        <v>0</v>
      </c>
      <c r="AK1364" s="374">
        <f t="shared" si="3437"/>
        <v>0</v>
      </c>
      <c r="AL1364" s="374">
        <f t="shared" si="3437"/>
        <v>0</v>
      </c>
      <c r="AM1364" s="374">
        <f t="shared" si="3437"/>
        <v>0</v>
      </c>
      <c r="AN1364" s="374">
        <f t="shared" si="3437"/>
        <v>0</v>
      </c>
      <c r="AO1364" s="374">
        <f t="shared" si="3437"/>
        <v>0</v>
      </c>
      <c r="AP1364" s="374">
        <f t="shared" si="3437"/>
        <v>0</v>
      </c>
      <c r="AQ1364" s="374">
        <f t="shared" si="3437"/>
        <v>0</v>
      </c>
      <c r="AR1364" s="374">
        <f t="shared" si="3437"/>
        <v>0</v>
      </c>
      <c r="AS1364" s="615">
        <f t="shared" si="3434"/>
        <v>519029.08718482277</v>
      </c>
    </row>
    <row r="1365" spans="2:45">
      <c r="B1365" s="321" t="s">
        <v>729</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AE787*AE1357</f>
        <v>0</v>
      </c>
      <c r="AF1365" s="374">
        <f t="shared" ref="AF1365:AR1365" si="3438">AF787*AF1357</f>
        <v>149977.27804571576</v>
      </c>
      <c r="AG1365" s="374">
        <f t="shared" si="3438"/>
        <v>302107.58908953151</v>
      </c>
      <c r="AH1365" s="374">
        <f t="shared" si="3438"/>
        <v>140286.82557763375</v>
      </c>
      <c r="AI1365" s="374">
        <f t="shared" si="3438"/>
        <v>29821.314970429787</v>
      </c>
      <c r="AJ1365" s="374">
        <f t="shared" si="3438"/>
        <v>0</v>
      </c>
      <c r="AK1365" s="374">
        <f t="shared" si="3438"/>
        <v>14498.135225824986</v>
      </c>
      <c r="AL1365" s="374">
        <f t="shared" si="3438"/>
        <v>0</v>
      </c>
      <c r="AM1365" s="374">
        <f t="shared" si="3438"/>
        <v>0</v>
      </c>
      <c r="AN1365" s="374">
        <f t="shared" si="3438"/>
        <v>0</v>
      </c>
      <c r="AO1365" s="374">
        <f t="shared" si="3438"/>
        <v>0</v>
      </c>
      <c r="AP1365" s="374">
        <f t="shared" si="3438"/>
        <v>0</v>
      </c>
      <c r="AQ1365" s="374">
        <f t="shared" si="3438"/>
        <v>0</v>
      </c>
      <c r="AR1365" s="374">
        <f t="shared" si="3438"/>
        <v>0</v>
      </c>
      <c r="AS1365" s="615">
        <f t="shared" si="3434"/>
        <v>636691.14290913579</v>
      </c>
    </row>
    <row r="1366" spans="2:45">
      <c r="B1366" s="321" t="s">
        <v>730</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AE1357*AE982</f>
        <v>0</v>
      </c>
      <c r="AF1366" s="374">
        <f t="shared" ref="AF1366:AR1366" si="3439">AF1357*AF982</f>
        <v>78475.748175602872</v>
      </c>
      <c r="AG1366" s="374">
        <f t="shared" si="3439"/>
        <v>210588.26633605934</v>
      </c>
      <c r="AH1366" s="374">
        <f t="shared" si="3439"/>
        <v>80296.534581523752</v>
      </c>
      <c r="AI1366" s="374">
        <f t="shared" si="3439"/>
        <v>15990.525092638429</v>
      </c>
      <c r="AJ1366" s="374">
        <f t="shared" si="3439"/>
        <v>0</v>
      </c>
      <c r="AK1366" s="374">
        <f t="shared" si="3439"/>
        <v>8759.9900367044575</v>
      </c>
      <c r="AL1366" s="374">
        <f t="shared" si="3439"/>
        <v>0</v>
      </c>
      <c r="AM1366" s="374">
        <f t="shared" si="3439"/>
        <v>0</v>
      </c>
      <c r="AN1366" s="374">
        <f t="shared" si="3439"/>
        <v>0</v>
      </c>
      <c r="AO1366" s="374">
        <f t="shared" si="3439"/>
        <v>0</v>
      </c>
      <c r="AP1366" s="374">
        <f t="shared" si="3439"/>
        <v>0</v>
      </c>
      <c r="AQ1366" s="374">
        <f t="shared" si="3439"/>
        <v>0</v>
      </c>
      <c r="AR1366" s="374">
        <f t="shared" si="3439"/>
        <v>0</v>
      </c>
      <c r="AS1366" s="615">
        <f t="shared" si="3434"/>
        <v>394111.06422252883</v>
      </c>
    </row>
    <row r="1367" spans="2:45">
      <c r="B1367" s="321" t="s">
        <v>735</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AE1177*AE1357</f>
        <v>0</v>
      </c>
      <c r="AF1367" s="374">
        <f t="shared" ref="AF1367:AR1367" si="3440">AF1177*AF1357</f>
        <v>1271.9410192269793</v>
      </c>
      <c r="AG1367" s="374">
        <f t="shared" si="3440"/>
        <v>19110.676157989124</v>
      </c>
      <c r="AH1367" s="374">
        <f t="shared" si="3440"/>
        <v>7136.2461396724793</v>
      </c>
      <c r="AI1367" s="374">
        <f t="shared" si="3440"/>
        <v>0</v>
      </c>
      <c r="AJ1367" s="374">
        <f t="shared" si="3440"/>
        <v>0</v>
      </c>
      <c r="AK1367" s="374">
        <f t="shared" si="3440"/>
        <v>0</v>
      </c>
      <c r="AL1367" s="374">
        <f t="shared" si="3440"/>
        <v>0</v>
      </c>
      <c r="AM1367" s="374">
        <f t="shared" si="3440"/>
        <v>0</v>
      </c>
      <c r="AN1367" s="374">
        <f t="shared" si="3440"/>
        <v>0</v>
      </c>
      <c r="AO1367" s="374">
        <f t="shared" si="3440"/>
        <v>0</v>
      </c>
      <c r="AP1367" s="374">
        <f t="shared" si="3440"/>
        <v>0</v>
      </c>
      <c r="AQ1367" s="374">
        <f t="shared" si="3440"/>
        <v>0</v>
      </c>
      <c r="AR1367" s="374">
        <f t="shared" si="3440"/>
        <v>0</v>
      </c>
      <c r="AS1367" s="615">
        <f t="shared" si="3434"/>
        <v>27518.863316888583</v>
      </c>
    </row>
    <row r="1368" spans="2:45">
      <c r="B1368" s="321" t="s">
        <v>731</v>
      </c>
      <c r="C1368" s="342"/>
      <c r="D1368" s="306"/>
      <c r="E1368" s="276"/>
      <c r="F1368" s="276"/>
      <c r="G1368" s="276"/>
      <c r="H1368" s="276"/>
      <c r="I1368" s="276"/>
      <c r="J1368" s="276"/>
      <c r="K1368" s="276"/>
      <c r="L1368" s="276"/>
      <c r="M1368" s="276"/>
      <c r="N1368" s="276"/>
      <c r="O1368" s="276"/>
      <c r="P1368" s="276"/>
      <c r="Q1368" s="276"/>
      <c r="R1368" s="288"/>
      <c r="S1368" s="276"/>
      <c r="T1368" s="276"/>
      <c r="U1368" s="276"/>
      <c r="V1368" s="306"/>
      <c r="W1368" s="306"/>
      <c r="X1368" s="306"/>
      <c r="Y1368" s="306"/>
      <c r="Z1368" s="276"/>
      <c r="AA1368" s="276"/>
      <c r="AB1368" s="276"/>
      <c r="AC1368" s="276"/>
      <c r="AD1368" s="276"/>
      <c r="AE1368" s="374">
        <f>AE1354*AE1357</f>
        <v>0</v>
      </c>
      <c r="AF1368" s="374">
        <f t="shared" ref="AF1368:AR1368" si="3441">AF1354*AF1357</f>
        <v>541.70607307119042</v>
      </c>
      <c r="AG1368" s="374">
        <f t="shared" si="3441"/>
        <v>3334.0854254535193</v>
      </c>
      <c r="AH1368" s="374">
        <f t="shared" si="3441"/>
        <v>0</v>
      </c>
      <c r="AI1368" s="374">
        <f t="shared" si="3441"/>
        <v>0</v>
      </c>
      <c r="AJ1368" s="374">
        <f t="shared" si="3441"/>
        <v>0</v>
      </c>
      <c r="AK1368" s="374">
        <f t="shared" si="3441"/>
        <v>0</v>
      </c>
      <c r="AL1368" s="374">
        <f t="shared" si="3441"/>
        <v>0</v>
      </c>
      <c r="AM1368" s="374">
        <f t="shared" si="3441"/>
        <v>0</v>
      </c>
      <c r="AN1368" s="374">
        <f t="shared" si="3441"/>
        <v>0</v>
      </c>
      <c r="AO1368" s="374">
        <f t="shared" si="3441"/>
        <v>0</v>
      </c>
      <c r="AP1368" s="374">
        <f t="shared" si="3441"/>
        <v>0</v>
      </c>
      <c r="AQ1368" s="374">
        <f t="shared" si="3441"/>
        <v>0</v>
      </c>
      <c r="AR1368" s="374">
        <f t="shared" si="3441"/>
        <v>0</v>
      </c>
      <c r="AS1368" s="615">
        <f t="shared" si="3434"/>
        <v>3875.7914985247098</v>
      </c>
    </row>
    <row r="1369" spans="2:45" ht="15.75">
      <c r="B1369" s="346" t="s">
        <v>732</v>
      </c>
      <c r="C1369" s="342"/>
      <c r="D1369" s="333"/>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3">
        <f>SUM(AE1358:AE1368)</f>
        <v>0</v>
      </c>
      <c r="AF1369" s="343">
        <f t="shared" ref="AF1369:AR1369" si="3442">SUM(AF1358:AF1368)</f>
        <v>769008.98033984681</v>
      </c>
      <c r="AG1369" s="343">
        <f t="shared" si="3442"/>
        <v>1983249.5168663873</v>
      </c>
      <c r="AH1369" s="343">
        <f t="shared" si="3442"/>
        <v>709620.0831285466</v>
      </c>
      <c r="AI1369" s="343">
        <f t="shared" si="3442"/>
        <v>257143.69271761182</v>
      </c>
      <c r="AJ1369" s="343">
        <f t="shared" si="3442"/>
        <v>639370.76784455357</v>
      </c>
      <c r="AK1369" s="343">
        <f t="shared" si="3442"/>
        <v>23258.125262529444</v>
      </c>
      <c r="AL1369" s="343">
        <f t="shared" si="3442"/>
        <v>0</v>
      </c>
      <c r="AM1369" s="343">
        <f t="shared" si="3442"/>
        <v>0</v>
      </c>
      <c r="AN1369" s="343">
        <f t="shared" si="3442"/>
        <v>0</v>
      </c>
      <c r="AO1369" s="343">
        <f t="shared" si="3442"/>
        <v>0</v>
      </c>
      <c r="AP1369" s="343">
        <f t="shared" si="3442"/>
        <v>0</v>
      </c>
      <c r="AQ1369" s="343">
        <f t="shared" si="3442"/>
        <v>0</v>
      </c>
      <c r="AR1369" s="343">
        <f t="shared" si="3442"/>
        <v>0</v>
      </c>
      <c r="AS1369" s="784">
        <f>SUM(AS1358:AS1368)</f>
        <v>4381651.1661594762</v>
      </c>
    </row>
    <row r="1370" spans="2:45" ht="15.75">
      <c r="B1370" s="346" t="s">
        <v>733</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33"/>
      <c r="W1370" s="333"/>
      <c r="X1370" s="333"/>
      <c r="Y1370" s="333"/>
      <c r="Z1370" s="331"/>
      <c r="AA1370" s="331"/>
      <c r="AB1370" s="331"/>
      <c r="AC1370" s="331"/>
      <c r="AD1370" s="331"/>
      <c r="AE1370" s="344">
        <f>AE1355*AE1357</f>
        <v>0</v>
      </c>
      <c r="AF1370" s="344">
        <f t="shared" ref="AF1370:AR1370" si="3443">AF1355*AF1357</f>
        <v>533510.45550000004</v>
      </c>
      <c r="AG1370" s="344">
        <f t="shared" si="3443"/>
        <v>94304.545199999993</v>
      </c>
      <c r="AH1370" s="344">
        <f t="shared" si="3443"/>
        <v>40602.114000000001</v>
      </c>
      <c r="AI1370" s="344">
        <f t="shared" si="3443"/>
        <v>48151.916100000002</v>
      </c>
      <c r="AJ1370" s="344">
        <f t="shared" si="3443"/>
        <v>745334.61840000004</v>
      </c>
      <c r="AK1370" s="344">
        <f t="shared" si="3443"/>
        <v>0</v>
      </c>
      <c r="AL1370" s="344">
        <f t="shared" si="3443"/>
        <v>0</v>
      </c>
      <c r="AM1370" s="344">
        <f t="shared" si="3443"/>
        <v>0</v>
      </c>
      <c r="AN1370" s="344">
        <f t="shared" si="3443"/>
        <v>0</v>
      </c>
      <c r="AO1370" s="344">
        <f t="shared" si="3443"/>
        <v>0</v>
      </c>
      <c r="AP1370" s="344">
        <f t="shared" si="3443"/>
        <v>0</v>
      </c>
      <c r="AQ1370" s="344">
        <f t="shared" si="3443"/>
        <v>0</v>
      </c>
      <c r="AR1370" s="344">
        <f t="shared" si="3443"/>
        <v>0</v>
      </c>
      <c r="AS1370" s="403">
        <f>SUM(AE1370:AR1370)</f>
        <v>1461903.6492000001</v>
      </c>
    </row>
    <row r="1371" spans="2:45" ht="15.75">
      <c r="B1371" s="346" t="s">
        <v>734</v>
      </c>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f>AS1369-AS1370</f>
        <v>2919747.5169594763</v>
      </c>
    </row>
    <row r="1372" spans="2:45" ht="15.75">
      <c r="B1372" s="346"/>
      <c r="C1372" s="342"/>
      <c r="D1372" s="347"/>
      <c r="E1372" s="331"/>
      <c r="F1372" s="331"/>
      <c r="G1372" s="331"/>
      <c r="H1372" s="331"/>
      <c r="I1372" s="331"/>
      <c r="J1372" s="331"/>
      <c r="K1372" s="331"/>
      <c r="L1372" s="331"/>
      <c r="M1372" s="331"/>
      <c r="N1372" s="331"/>
      <c r="O1372" s="331"/>
      <c r="P1372" s="331"/>
      <c r="Q1372" s="331"/>
      <c r="R1372" s="297"/>
      <c r="S1372" s="331"/>
      <c r="T1372" s="331"/>
      <c r="U1372" s="331"/>
      <c r="V1372" s="347"/>
      <c r="W1372" s="347"/>
      <c r="X1372" s="347"/>
      <c r="Y1372" s="347"/>
      <c r="Z1372" s="331"/>
      <c r="AA1372" s="331"/>
      <c r="AB1372" s="331"/>
      <c r="AC1372" s="331"/>
      <c r="AD1372" s="331"/>
      <c r="AE1372" s="348"/>
      <c r="AF1372" s="348"/>
      <c r="AG1372" s="348"/>
      <c r="AH1372" s="348"/>
      <c r="AI1372" s="348"/>
      <c r="AJ1372" s="348"/>
      <c r="AK1372" s="348"/>
      <c r="AL1372" s="348"/>
      <c r="AM1372" s="348"/>
      <c r="AN1372" s="348"/>
      <c r="AO1372" s="348"/>
      <c r="AP1372" s="348"/>
      <c r="AQ1372" s="348"/>
      <c r="AR1372" s="348"/>
      <c r="AS1372" s="403"/>
    </row>
    <row r="1373" spans="2:45">
      <c r="B1373" s="321" t="s">
        <v>878</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9">
        <f>SUMPRODUCT($E$1192:$E$1352,AE1192:AE1352)</f>
        <v>0</v>
      </c>
      <c r="AF1373" s="769">
        <f>SUMPRODUCT($E$1192:$E$1352,AF1192:AF1352)</f>
        <v>40126.375783051146</v>
      </c>
      <c r="AG1373" s="769">
        <f>IF(AG1190="kw",SUMPRODUCT($Q$1192:$Q$1352,$S$1192:$S$1352,AG1192:AG1352),SUMPRODUCT($E$1192:$E$1352,AG1192:AG1352))</f>
        <v>687.30913297162829</v>
      </c>
      <c r="AH1373" s="769">
        <f t="shared" ref="AH1373:AR1373" si="3444">IF(AH1190="kw",SUMPRODUCT($Q$1192:$Q$1352,$S$1192:$S$1352,AH1192:AH1352),SUMPRODUCT($E$1192:$E$1352,AH1192:AH1352))</f>
        <v>0</v>
      </c>
      <c r="AI1373" s="769">
        <f t="shared" si="3444"/>
        <v>0</v>
      </c>
      <c r="AJ1373" s="769">
        <f t="shared" si="3444"/>
        <v>0</v>
      </c>
      <c r="AK1373" s="769">
        <f t="shared" si="3444"/>
        <v>0</v>
      </c>
      <c r="AL1373" s="769">
        <f t="shared" si="3444"/>
        <v>0</v>
      </c>
      <c r="AM1373" s="769">
        <f t="shared" si="3444"/>
        <v>0</v>
      </c>
      <c r="AN1373" s="769">
        <f t="shared" si="3444"/>
        <v>0</v>
      </c>
      <c r="AO1373" s="769">
        <f t="shared" si="3444"/>
        <v>0</v>
      </c>
      <c r="AP1373" s="769">
        <f t="shared" si="3444"/>
        <v>0</v>
      </c>
      <c r="AQ1373" s="769">
        <f t="shared" si="3444"/>
        <v>0</v>
      </c>
      <c r="AR1373" s="769">
        <f t="shared" si="3444"/>
        <v>0</v>
      </c>
      <c r="AS1373" s="334"/>
    </row>
    <row r="1374" spans="2:45">
      <c r="B1374" s="321" t="s">
        <v>879</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69">
        <f>SUMPRODUCT($F$1192:$F$1352,AE1192:AE1352)</f>
        <v>0</v>
      </c>
      <c r="AF1374" s="769">
        <f>SUMPRODUCT($F$1192:$F$1352,AF1192:AF1352)</f>
        <v>40126.375783051146</v>
      </c>
      <c r="AG1374" s="769">
        <f>IF(AG1190="kw",SUMPRODUCT($Q$1192:$Q$1352,$T$1192:$T$1352,AG1192:AG1352),SUMPRODUCT($F$1192:$F$1352,AG1192:AG1352))</f>
        <v>687.30913297162829</v>
      </c>
      <c r="AH1374" s="769">
        <f t="shared" ref="AH1374:AR1374" si="3445">IF(AH1190="kw",SUMPRODUCT($Q$1192:$Q$1352,$T$1192:$T$1352,AH1192:AH1352),SUMPRODUCT($F$1192:$F$1352,AH1192:AH1352))</f>
        <v>0</v>
      </c>
      <c r="AI1374" s="769">
        <f t="shared" si="3445"/>
        <v>0</v>
      </c>
      <c r="AJ1374" s="769">
        <f t="shared" si="3445"/>
        <v>0</v>
      </c>
      <c r="AK1374" s="769">
        <f t="shared" si="3445"/>
        <v>0</v>
      </c>
      <c r="AL1374" s="769">
        <f t="shared" si="3445"/>
        <v>0</v>
      </c>
      <c r="AM1374" s="769">
        <f t="shared" si="3445"/>
        <v>0</v>
      </c>
      <c r="AN1374" s="769">
        <f t="shared" si="3445"/>
        <v>0</v>
      </c>
      <c r="AO1374" s="769">
        <f t="shared" si="3445"/>
        <v>0</v>
      </c>
      <c r="AP1374" s="769">
        <f t="shared" si="3445"/>
        <v>0</v>
      </c>
      <c r="AQ1374" s="769">
        <f t="shared" si="3445"/>
        <v>0</v>
      </c>
      <c r="AR1374" s="769">
        <f t="shared" si="3445"/>
        <v>0</v>
      </c>
      <c r="AS1374" s="334"/>
    </row>
    <row r="1375" spans="2:45">
      <c r="B1375" s="321" t="s">
        <v>880</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69">
        <f>SUMPRODUCT($G$1192:$G$1352,AE1192:AE1352)</f>
        <v>0</v>
      </c>
      <c r="AF1375" s="769">
        <f>SUMPRODUCT($G$1192:$G$1352,AF1192:AF1352)</f>
        <v>40126.375783051146</v>
      </c>
      <c r="AG1375" s="769">
        <f>IF(AG1190="kw",SUMPRODUCT($Q$1192:$Q$1352,$U$1192:$U$1352,AG1192:AG1352),SUMPRODUCT($G$1192:$G$1352,AG1192:AG1352))</f>
        <v>687.30913297162829</v>
      </c>
      <c r="AH1375" s="769">
        <f t="shared" ref="AH1375:AR1375" si="3446">IF(AH1190="kw",SUMPRODUCT($Q$1192:$Q$1352,$U$1192:$U$1352,AH1192:AH1352),SUMPRODUCT($G$1192:$G$1352,AH1192:AH1352))</f>
        <v>0</v>
      </c>
      <c r="AI1375" s="769">
        <f t="shared" si="3446"/>
        <v>0</v>
      </c>
      <c r="AJ1375" s="769">
        <f t="shared" si="3446"/>
        <v>0</v>
      </c>
      <c r="AK1375" s="769">
        <f t="shared" si="3446"/>
        <v>0</v>
      </c>
      <c r="AL1375" s="769">
        <f t="shared" si="3446"/>
        <v>0</v>
      </c>
      <c r="AM1375" s="769">
        <f t="shared" si="3446"/>
        <v>0</v>
      </c>
      <c r="AN1375" s="769">
        <f t="shared" si="3446"/>
        <v>0</v>
      </c>
      <c r="AO1375" s="769">
        <f t="shared" si="3446"/>
        <v>0</v>
      </c>
      <c r="AP1375" s="769">
        <f t="shared" si="3446"/>
        <v>0</v>
      </c>
      <c r="AQ1375" s="769">
        <f t="shared" si="3446"/>
        <v>0</v>
      </c>
      <c r="AR1375" s="769">
        <f t="shared" si="3446"/>
        <v>0</v>
      </c>
      <c r="AS1375" s="334"/>
    </row>
    <row r="1376" spans="2:45">
      <c r="B1376" s="321" t="s">
        <v>881</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69">
        <f>SUMPRODUCT($H$1192:$H$1352,AE1192:AE1352)</f>
        <v>0</v>
      </c>
      <c r="AF1376" s="769">
        <f>SUMPRODUCT($H$1192:$H$1352,AF1192:AF1352)</f>
        <v>40126.375783051146</v>
      </c>
      <c r="AG1376" s="769">
        <f>IF(AG1190="kw",SUMPRODUCT($Q$1192:$Q$1352,$V$1192:$V$1352,AG1192:AG1352),SUMPRODUCT($H$1192:$H$1352,AG1192:AG1352))</f>
        <v>687.30913297162829</v>
      </c>
      <c r="AH1376" s="769">
        <f t="shared" ref="AH1376:AR1376" si="3447">IF(AH1190="kw",SUMPRODUCT($Q$1192:$Q$1352,$V$1192:$V$1352,AH1192:AH1352),SUMPRODUCT($H$1192:$H$1352,AH1192:AH1352))</f>
        <v>0</v>
      </c>
      <c r="AI1376" s="769">
        <f t="shared" si="3447"/>
        <v>0</v>
      </c>
      <c r="AJ1376" s="769">
        <f t="shared" si="3447"/>
        <v>0</v>
      </c>
      <c r="AK1376" s="769">
        <f t="shared" si="3447"/>
        <v>0</v>
      </c>
      <c r="AL1376" s="769">
        <f t="shared" si="3447"/>
        <v>0</v>
      </c>
      <c r="AM1376" s="769">
        <f t="shared" si="3447"/>
        <v>0</v>
      </c>
      <c r="AN1376" s="769">
        <f t="shared" si="3447"/>
        <v>0</v>
      </c>
      <c r="AO1376" s="769">
        <f t="shared" si="3447"/>
        <v>0</v>
      </c>
      <c r="AP1376" s="769">
        <f t="shared" si="3447"/>
        <v>0</v>
      </c>
      <c r="AQ1376" s="769">
        <f t="shared" si="3447"/>
        <v>0</v>
      </c>
      <c r="AR1376" s="769">
        <f t="shared" si="3447"/>
        <v>0</v>
      </c>
      <c r="AS1376" s="334"/>
    </row>
    <row r="1377" spans="1:45">
      <c r="B1377" s="321" t="s">
        <v>882</v>
      </c>
      <c r="C1377" s="347"/>
      <c r="D1377" s="347"/>
      <c r="E1377" s="331"/>
      <c r="F1377" s="331"/>
      <c r="G1377" s="331"/>
      <c r="H1377" s="331"/>
      <c r="I1377" s="331"/>
      <c r="J1377" s="331"/>
      <c r="K1377" s="331"/>
      <c r="L1377" s="331"/>
      <c r="M1377" s="331"/>
      <c r="N1377" s="331"/>
      <c r="O1377" s="331"/>
      <c r="P1377" s="331"/>
      <c r="Q1377" s="331"/>
      <c r="R1377" s="297"/>
      <c r="S1377" s="331"/>
      <c r="T1377" s="331"/>
      <c r="U1377" s="331"/>
      <c r="V1377" s="347"/>
      <c r="W1377" s="342"/>
      <c r="X1377" s="347"/>
      <c r="Y1377" s="347"/>
      <c r="Z1377" s="331"/>
      <c r="AA1377" s="331"/>
      <c r="AB1377" s="331"/>
      <c r="AC1377" s="331"/>
      <c r="AD1377" s="331"/>
      <c r="AE1377" s="769">
        <f>SUMPRODUCT($I$1192:$I$1352,AE1192:AE1352)</f>
        <v>0</v>
      </c>
      <c r="AF1377" s="769">
        <f>SUMPRODUCT($I$1192:$I$1352,AF1192:AF1352)</f>
        <v>40126.375783051146</v>
      </c>
      <c r="AG1377" s="769">
        <f>IF(AG1190="kw",SUMPRODUCT($Q$1192:$Q$1352,$W$1192:$W$1352,AG1192:AG1352),SUMPRODUCT($I$1192:$I$1352,AG1192:AG1352))</f>
        <v>674.2343736695409</v>
      </c>
      <c r="AH1377" s="769">
        <f t="shared" ref="AH1377:AR1377" si="3448">IF(AH1190="kw",SUMPRODUCT($Q$1192:$Q$1352,$W$1192:$W$1352,AH1192:AH1352),SUMPRODUCT($I$1192:$I$1352,AH1192:AH1352))</f>
        <v>0</v>
      </c>
      <c r="AI1377" s="769">
        <f t="shared" si="3448"/>
        <v>0</v>
      </c>
      <c r="AJ1377" s="769">
        <f t="shared" si="3448"/>
        <v>0</v>
      </c>
      <c r="AK1377" s="769">
        <f t="shared" si="3448"/>
        <v>0</v>
      </c>
      <c r="AL1377" s="769">
        <f t="shared" si="3448"/>
        <v>0</v>
      </c>
      <c r="AM1377" s="769">
        <f t="shared" si="3448"/>
        <v>0</v>
      </c>
      <c r="AN1377" s="769">
        <f t="shared" si="3448"/>
        <v>0</v>
      </c>
      <c r="AO1377" s="769">
        <f t="shared" si="3448"/>
        <v>0</v>
      </c>
      <c r="AP1377" s="769">
        <f t="shared" si="3448"/>
        <v>0</v>
      </c>
      <c r="AQ1377" s="769">
        <f t="shared" si="3448"/>
        <v>0</v>
      </c>
      <c r="AR1377" s="769">
        <f t="shared" si="3448"/>
        <v>0</v>
      </c>
      <c r="AS1377" s="334"/>
    </row>
    <row r="1378" spans="1:45">
      <c r="B1378" s="377" t="s">
        <v>883</v>
      </c>
      <c r="C1378" s="441"/>
      <c r="D1378" s="441"/>
      <c r="E1378" s="442"/>
      <c r="F1378" s="442"/>
      <c r="G1378" s="442"/>
      <c r="H1378" s="442"/>
      <c r="I1378" s="442"/>
      <c r="J1378" s="442"/>
      <c r="K1378" s="442"/>
      <c r="L1378" s="442"/>
      <c r="M1378" s="442"/>
      <c r="N1378" s="442"/>
      <c r="O1378" s="442"/>
      <c r="P1378" s="442"/>
      <c r="Q1378" s="442"/>
      <c r="R1378" s="443"/>
      <c r="S1378" s="442"/>
      <c r="T1378" s="442"/>
      <c r="U1378" s="442"/>
      <c r="V1378" s="441"/>
      <c r="W1378" s="444"/>
      <c r="X1378" s="441"/>
      <c r="Y1378" s="441"/>
      <c r="Z1378" s="442"/>
      <c r="AA1378" s="442"/>
      <c r="AB1378" s="442"/>
      <c r="AC1378" s="442"/>
      <c r="AD1378" s="442"/>
      <c r="AE1378" s="770">
        <f>SUMPRODUCT($J$1192:$J$1352,AE1192:AE1352)</f>
        <v>0</v>
      </c>
      <c r="AF1378" s="770">
        <f>SUMPRODUCT($J$1192:$J$1352,AF1192:AF1352)</f>
        <v>40126.375783051146</v>
      </c>
      <c r="AG1378" s="770">
        <f>IF(AG1190="kw",SUMPRODUCT($Q$1192:$Q$1352,$X$1192:$X$1352,AG1192:AG1352),SUMPRODUCT($J$1192:$J$1352,AG1192:AG1352))</f>
        <v>674.2343736695409</v>
      </c>
      <c r="AH1378" s="770">
        <f t="shared" ref="AH1378:AR1378" si="3449">IF(AH1190="kw",SUMPRODUCT($Q$1192:$Q$1352,$X$1192:$X$1352,AH1192:AH1352),SUMPRODUCT($J$1192:$J$1352,AH1192:AH1352))</f>
        <v>0</v>
      </c>
      <c r="AI1378" s="770">
        <f t="shared" si="3449"/>
        <v>0</v>
      </c>
      <c r="AJ1378" s="770">
        <f t="shared" si="3449"/>
        <v>0</v>
      </c>
      <c r="AK1378" s="770">
        <f t="shared" si="3449"/>
        <v>0</v>
      </c>
      <c r="AL1378" s="770">
        <f t="shared" si="3449"/>
        <v>0</v>
      </c>
      <c r="AM1378" s="770">
        <f t="shared" si="3449"/>
        <v>0</v>
      </c>
      <c r="AN1378" s="770">
        <f t="shared" si="3449"/>
        <v>0</v>
      </c>
      <c r="AO1378" s="770">
        <f t="shared" si="3449"/>
        <v>0</v>
      </c>
      <c r="AP1378" s="770">
        <f t="shared" si="3449"/>
        <v>0</v>
      </c>
      <c r="AQ1378" s="770">
        <f t="shared" si="3449"/>
        <v>0</v>
      </c>
      <c r="AR1378" s="770">
        <f t="shared" si="3449"/>
        <v>0</v>
      </c>
      <c r="AS1378" s="382"/>
    </row>
    <row r="1379" spans="1:45" ht="19.5" customHeight="1">
      <c r="B1379" s="364" t="s">
        <v>588</v>
      </c>
      <c r="C1379" s="383"/>
      <c r="D1379" s="384"/>
      <c r="E1379" s="384"/>
      <c r="F1379" s="384"/>
      <c r="G1379" s="384"/>
      <c r="H1379" s="384"/>
      <c r="I1379" s="384"/>
      <c r="J1379" s="384"/>
      <c r="K1379" s="384"/>
      <c r="L1379" s="384"/>
      <c r="M1379" s="384"/>
      <c r="N1379" s="384"/>
      <c r="O1379" s="384"/>
      <c r="P1379" s="384"/>
      <c r="Q1379" s="384"/>
      <c r="R1379" s="384"/>
      <c r="S1379" s="384"/>
      <c r="T1379" s="384"/>
      <c r="U1379" s="384"/>
      <c r="V1379" s="367"/>
      <c r="W1379" s="368"/>
      <c r="X1379" s="384"/>
      <c r="Y1379" s="384"/>
      <c r="Z1379" s="384"/>
      <c r="AA1379" s="384"/>
      <c r="AB1379" s="384"/>
      <c r="AC1379" s="384"/>
      <c r="AD1379" s="384"/>
      <c r="AE1379" s="405"/>
      <c r="AF1379" s="405"/>
      <c r="AG1379" s="405"/>
      <c r="AH1379" s="405"/>
      <c r="AI1379" s="405"/>
      <c r="AJ1379" s="405"/>
      <c r="AK1379" s="405"/>
      <c r="AL1379" s="405"/>
      <c r="AM1379" s="405"/>
      <c r="AN1379" s="405"/>
      <c r="AO1379" s="405"/>
      <c r="AP1379" s="405"/>
      <c r="AQ1379" s="405"/>
      <c r="AR1379" s="405"/>
      <c r="AS1379" s="385"/>
    </row>
    <row r="1380" spans="1:45" ht="19.5" customHeight="1">
      <c r="B1380" s="759"/>
      <c r="C1380" s="760"/>
      <c r="D1380" s="741"/>
      <c r="E1380" s="741"/>
      <c r="F1380" s="741"/>
      <c r="G1380" s="741"/>
      <c r="H1380" s="741"/>
      <c r="I1380" s="741"/>
      <c r="J1380" s="741"/>
      <c r="K1380" s="741"/>
      <c r="L1380" s="741"/>
      <c r="M1380" s="741"/>
      <c r="N1380" s="741"/>
      <c r="O1380" s="741"/>
      <c r="P1380" s="741"/>
      <c r="Q1380" s="741"/>
      <c r="R1380" s="741"/>
      <c r="S1380" s="741"/>
      <c r="T1380" s="741"/>
      <c r="U1380" s="741"/>
      <c r="V1380" s="301"/>
      <c r="W1380" s="761"/>
      <c r="X1380" s="741"/>
      <c r="Y1380" s="741"/>
      <c r="Z1380" s="741"/>
      <c r="AA1380" s="741"/>
      <c r="AB1380" s="741"/>
      <c r="AC1380" s="741"/>
      <c r="AD1380" s="741"/>
      <c r="AE1380" s="252"/>
      <c r="AF1380" s="252"/>
      <c r="AG1380" s="252"/>
      <c r="AH1380" s="252"/>
      <c r="AI1380" s="252"/>
      <c r="AJ1380" s="252"/>
      <c r="AK1380" s="252"/>
      <c r="AL1380" s="252"/>
      <c r="AM1380" s="252"/>
      <c r="AN1380" s="252"/>
      <c r="AO1380" s="252"/>
      <c r="AP1380" s="252"/>
      <c r="AQ1380" s="252"/>
      <c r="AR1380" s="252"/>
      <c r="AS1380" s="253"/>
    </row>
    <row r="1381" spans="1:45" ht="15.75">
      <c r="B1381" s="277" t="s">
        <v>808</v>
      </c>
      <c r="C1381" s="278"/>
      <c r="D1381" s="579" t="s">
        <v>523</v>
      </c>
      <c r="E1381" s="250"/>
      <c r="F1381" s="579"/>
      <c r="G1381" s="250"/>
      <c r="H1381" s="250"/>
      <c r="I1381" s="250"/>
      <c r="J1381" s="250"/>
      <c r="K1381" s="250"/>
      <c r="L1381" s="250"/>
      <c r="M1381" s="250"/>
      <c r="N1381" s="250"/>
      <c r="O1381" s="250"/>
      <c r="P1381" s="250"/>
      <c r="Q1381" s="250"/>
      <c r="R1381" s="278"/>
      <c r="S1381" s="250"/>
      <c r="T1381" s="250"/>
      <c r="U1381" s="250"/>
      <c r="V1381" s="250"/>
      <c r="W1381" s="250"/>
      <c r="X1381" s="250"/>
      <c r="Y1381" s="250"/>
      <c r="Z1381" s="250"/>
      <c r="AA1381" s="250"/>
      <c r="AB1381" s="250"/>
      <c r="AC1381" s="250"/>
      <c r="AD1381" s="250"/>
      <c r="AE1381" s="267"/>
      <c r="AF1381" s="264"/>
      <c r="AG1381" s="264"/>
      <c r="AH1381" s="264"/>
      <c r="AI1381" s="264"/>
      <c r="AJ1381" s="264"/>
      <c r="AK1381" s="264"/>
      <c r="AL1381" s="264"/>
      <c r="AM1381" s="264"/>
      <c r="AN1381" s="264"/>
      <c r="AO1381" s="264"/>
      <c r="AP1381" s="264"/>
      <c r="AQ1381" s="264"/>
      <c r="AR1381" s="264"/>
    </row>
    <row r="1382" spans="1:45" ht="39.75" customHeight="1">
      <c r="B1382" s="935" t="s">
        <v>211</v>
      </c>
      <c r="C1382" s="937" t="s">
        <v>33</v>
      </c>
      <c r="D1382" s="281" t="s">
        <v>421</v>
      </c>
      <c r="E1382" s="946" t="s">
        <v>209</v>
      </c>
      <c r="F1382" s="947"/>
      <c r="G1382" s="947"/>
      <c r="H1382" s="947"/>
      <c r="I1382" s="947"/>
      <c r="J1382" s="947"/>
      <c r="K1382" s="947"/>
      <c r="L1382" s="947"/>
      <c r="M1382" s="947"/>
      <c r="N1382" s="947"/>
      <c r="O1382" s="947"/>
      <c r="P1382" s="948"/>
      <c r="Q1382" s="944" t="s">
        <v>213</v>
      </c>
      <c r="R1382" s="281" t="s">
        <v>422</v>
      </c>
      <c r="S1382" s="941" t="s">
        <v>212</v>
      </c>
      <c r="T1382" s="942"/>
      <c r="U1382" s="942"/>
      <c r="V1382" s="942"/>
      <c r="W1382" s="942"/>
      <c r="X1382" s="942"/>
      <c r="Y1382" s="942"/>
      <c r="Z1382" s="942"/>
      <c r="AA1382" s="942"/>
      <c r="AB1382" s="942"/>
      <c r="AC1382" s="942"/>
      <c r="AD1382" s="949"/>
      <c r="AE1382" s="941" t="s">
        <v>242</v>
      </c>
      <c r="AF1382" s="942"/>
      <c r="AG1382" s="942"/>
      <c r="AH1382" s="942"/>
      <c r="AI1382" s="942"/>
      <c r="AJ1382" s="942"/>
      <c r="AK1382" s="942"/>
      <c r="AL1382" s="942"/>
      <c r="AM1382" s="942"/>
      <c r="AN1382" s="942"/>
      <c r="AO1382" s="942"/>
      <c r="AP1382" s="942"/>
      <c r="AQ1382" s="942"/>
      <c r="AR1382" s="942"/>
      <c r="AS1382" s="943"/>
    </row>
    <row r="1383" spans="1:45" ht="65.25" customHeight="1">
      <c r="B1383" s="936"/>
      <c r="C1383" s="938"/>
      <c r="D1383" s="282">
        <v>2022</v>
      </c>
      <c r="E1383" s="282">
        <v>2023</v>
      </c>
      <c r="F1383" s="282">
        <v>2024</v>
      </c>
      <c r="G1383" s="282">
        <v>2025</v>
      </c>
      <c r="H1383" s="282">
        <v>2026</v>
      </c>
      <c r="I1383" s="282">
        <v>2027</v>
      </c>
      <c r="J1383" s="282">
        <v>2028</v>
      </c>
      <c r="K1383" s="282">
        <v>2029</v>
      </c>
      <c r="L1383" s="282">
        <v>2030</v>
      </c>
      <c r="M1383" s="282">
        <v>2031</v>
      </c>
      <c r="N1383" s="282">
        <v>2032</v>
      </c>
      <c r="O1383" s="282">
        <v>2033</v>
      </c>
      <c r="P1383" s="282">
        <v>2034</v>
      </c>
      <c r="Q1383" s="945"/>
      <c r="R1383" s="282">
        <v>2022</v>
      </c>
      <c r="S1383" s="282">
        <v>2023</v>
      </c>
      <c r="T1383" s="282">
        <v>2024</v>
      </c>
      <c r="U1383" s="282">
        <v>2025</v>
      </c>
      <c r="V1383" s="282">
        <v>2026</v>
      </c>
      <c r="W1383" s="282">
        <v>2027</v>
      </c>
      <c r="X1383" s="282">
        <v>2028</v>
      </c>
      <c r="Y1383" s="282">
        <v>2029</v>
      </c>
      <c r="Z1383" s="282">
        <v>2030</v>
      </c>
      <c r="AA1383" s="282">
        <v>2031</v>
      </c>
      <c r="AB1383" s="282">
        <v>2032</v>
      </c>
      <c r="AC1383" s="282">
        <v>2033</v>
      </c>
      <c r="AD1383" s="282">
        <v>2034</v>
      </c>
      <c r="AE1383" s="282" t="str">
        <f>'1.  LRAMVA Summary'!$D$53</f>
        <v>Residential</v>
      </c>
      <c r="AF1383" s="282" t="str">
        <f>'1.  LRAMVA Summary'!$E$53</f>
        <v>GS&lt;50 kW</v>
      </c>
      <c r="AG1383" s="282" t="str">
        <f>'1.  LRAMVA Summary'!$F$53</f>
        <v>GS 50-499 kW</v>
      </c>
      <c r="AH1383" s="282" t="str">
        <f>'1.  LRAMVA Summary'!$G$53</f>
        <v>GS 500-4999 kW</v>
      </c>
      <c r="AI1383" s="282" t="str">
        <f>'1.  LRAMVA Summary'!$H$53</f>
        <v>Large Use</v>
      </c>
      <c r="AJ1383" s="282" t="str">
        <f>'1.  LRAMVA Summary'!$I$53</f>
        <v>Street Lighting</v>
      </c>
      <c r="AK1383" s="282" t="str">
        <f>'1.  LRAMVA Summary'!$J$53</f>
        <v>Unmetered Scattered Load</v>
      </c>
      <c r="AL1383" s="282" t="str">
        <f>'1.  LRAMVA Summary'!$K$53</f>
        <v/>
      </c>
      <c r="AM1383" s="282" t="str">
        <f>'1.  LRAMVA Summary'!$L$53</f>
        <v/>
      </c>
      <c r="AN1383" s="282" t="str">
        <f>'1.  LRAMVA Summary'!$M$53</f>
        <v/>
      </c>
      <c r="AO1383" s="282" t="str">
        <f>'1.  LRAMVA Summary'!$N$53</f>
        <v/>
      </c>
      <c r="AP1383" s="282" t="str">
        <f>'1.  LRAMVA Summary'!$O$53</f>
        <v/>
      </c>
      <c r="AQ1383" s="282" t="str">
        <f>'1.  LRAMVA Summary'!$P$53</f>
        <v/>
      </c>
      <c r="AR1383" s="282" t="str">
        <f>'1.  LRAMVA Summary'!$Q$53</f>
        <v/>
      </c>
      <c r="AS1383" s="284" t="str">
        <f>'1.  LRAMVA Summary'!$R$53</f>
        <v>Total</v>
      </c>
    </row>
    <row r="1384" spans="1:45" ht="15" customHeight="1">
      <c r="A1384" s="521"/>
      <c r="B1384" s="507" t="s">
        <v>501</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t="str">
        <f>'1.  LRAMVA Summary'!$D$54</f>
        <v>kWh</v>
      </c>
      <c r="AF1384" s="288" t="str">
        <f>'1.  LRAMVA Summary'!$E$54</f>
        <v>kWh</v>
      </c>
      <c r="AG1384" s="288" t="str">
        <f>'1.  LRAMVA Summary'!$F$54</f>
        <v>kW</v>
      </c>
      <c r="AH1384" s="288" t="str">
        <f>'1.  LRAMVA Summary'!$G$54</f>
        <v>kW</v>
      </c>
      <c r="AI1384" s="288" t="str">
        <f>'1.  LRAMVA Summary'!$H$54</f>
        <v>kW</v>
      </c>
      <c r="AJ1384" s="288" t="str">
        <f>'1.  LRAMVA Summary'!$I$54</f>
        <v>kW</v>
      </c>
      <c r="AK1384" s="288" t="str">
        <f>'1.  LRAMVA Summary'!$J$54</f>
        <v>kWh</v>
      </c>
      <c r="AL1384" s="288">
        <f>'1.  LRAMVA Summary'!$K$54</f>
        <v>0</v>
      </c>
      <c r="AM1384" s="288">
        <f>'1.  LRAMVA Summary'!$L$54</f>
        <v>0</v>
      </c>
      <c r="AN1384" s="288">
        <f>'1.  LRAMVA Summary'!$M$54</f>
        <v>0</v>
      </c>
      <c r="AO1384" s="288">
        <f>'1.  LRAMVA Summary'!$N$54</f>
        <v>0</v>
      </c>
      <c r="AP1384" s="288">
        <f>'1.  LRAMVA Summary'!$O$54</f>
        <v>0</v>
      </c>
      <c r="AQ1384" s="288">
        <f>'1.  LRAMVA Summary'!$P$54</f>
        <v>0</v>
      </c>
      <c r="AR1384" s="288">
        <f>'1.  LRAMVA Summary'!$Q$54</f>
        <v>0</v>
      </c>
      <c r="AS1384" s="289"/>
    </row>
    <row r="1385" spans="1:45" ht="15" customHeight="1" outlineLevel="1">
      <c r="A1385" s="521"/>
      <c r="B1385" s="493" t="s">
        <v>494</v>
      </c>
      <c r="C1385" s="286"/>
      <c r="D1385" s="286"/>
      <c r="E1385" s="286"/>
      <c r="F1385" s="286"/>
      <c r="G1385" s="286"/>
      <c r="H1385" s="286"/>
      <c r="I1385" s="286"/>
      <c r="J1385" s="286"/>
      <c r="K1385" s="286"/>
      <c r="L1385" s="286"/>
      <c r="M1385" s="286"/>
      <c r="N1385" s="286"/>
      <c r="O1385" s="286"/>
      <c r="P1385" s="286"/>
      <c r="Q1385" s="287"/>
      <c r="R1385" s="286"/>
      <c r="S1385" s="286"/>
      <c r="T1385" s="286"/>
      <c r="U1385" s="286"/>
      <c r="V1385" s="286"/>
      <c r="W1385" s="286"/>
      <c r="X1385" s="286"/>
      <c r="Y1385" s="286"/>
      <c r="Z1385" s="286"/>
      <c r="AA1385" s="286"/>
      <c r="AB1385" s="286"/>
      <c r="AC1385" s="286"/>
      <c r="AD1385" s="286"/>
      <c r="AE1385" s="288"/>
      <c r="AF1385" s="288"/>
      <c r="AG1385" s="288"/>
      <c r="AH1385" s="288"/>
      <c r="AI1385" s="288"/>
      <c r="AJ1385" s="288"/>
      <c r="AK1385" s="288"/>
      <c r="AL1385" s="288"/>
      <c r="AM1385" s="288"/>
      <c r="AN1385" s="288"/>
      <c r="AO1385" s="288"/>
      <c r="AP1385" s="288"/>
      <c r="AQ1385" s="288"/>
      <c r="AR1385" s="288"/>
      <c r="AS1385" s="289"/>
    </row>
    <row r="1386" spans="1:45" ht="15" customHeight="1" outlineLevel="1">
      <c r="A1386" s="521">
        <v>1</v>
      </c>
      <c r="B1386" s="424" t="s">
        <v>95</v>
      </c>
      <c r="C1386" s="288" t="s">
        <v>25</v>
      </c>
      <c r="D1386" s="292"/>
      <c r="E1386" s="292"/>
      <c r="F1386" s="292"/>
      <c r="G1386" s="292"/>
      <c r="H1386" s="292"/>
      <c r="I1386" s="292"/>
      <c r="J1386" s="292"/>
      <c r="K1386" s="292"/>
      <c r="L1386" s="292"/>
      <c r="M1386" s="292"/>
      <c r="N1386" s="292"/>
      <c r="O1386" s="292"/>
      <c r="P1386" s="292"/>
      <c r="Q1386" s="288"/>
      <c r="R1386" s="292"/>
      <c r="S1386" s="292"/>
      <c r="T1386" s="292"/>
      <c r="U1386" s="292"/>
      <c r="V1386" s="292"/>
      <c r="W1386" s="292"/>
      <c r="X1386" s="292"/>
      <c r="Y1386" s="292"/>
      <c r="Z1386" s="292"/>
      <c r="AA1386" s="292"/>
      <c r="AB1386" s="292"/>
      <c r="AC1386" s="292"/>
      <c r="AD1386" s="292"/>
      <c r="AE1386" s="411"/>
      <c r="AF1386" s="411"/>
      <c r="AG1386" s="411"/>
      <c r="AH1386" s="411"/>
      <c r="AI1386" s="411"/>
      <c r="AJ1386" s="411"/>
      <c r="AK1386" s="411"/>
      <c r="AL1386" s="406"/>
      <c r="AM1386" s="406"/>
      <c r="AN1386" s="406"/>
      <c r="AO1386" s="406"/>
      <c r="AP1386" s="406"/>
      <c r="AQ1386" s="406"/>
      <c r="AR1386" s="406"/>
      <c r="AS1386" s="293">
        <f>SUM(AE1386:AR1386)</f>
        <v>0</v>
      </c>
    </row>
    <row r="1387" spans="1:45" ht="15" customHeight="1" outlineLevel="1">
      <c r="A1387" s="521"/>
      <c r="B1387" s="291" t="s">
        <v>736</v>
      </c>
      <c r="C1387" s="288" t="s">
        <v>163</v>
      </c>
      <c r="D1387" s="292"/>
      <c r="E1387" s="292"/>
      <c r="F1387" s="292"/>
      <c r="G1387" s="292"/>
      <c r="H1387" s="292"/>
      <c r="I1387" s="292"/>
      <c r="J1387" s="292"/>
      <c r="K1387" s="292"/>
      <c r="L1387" s="292"/>
      <c r="M1387" s="292"/>
      <c r="N1387" s="292"/>
      <c r="O1387" s="292"/>
      <c r="P1387" s="292"/>
      <c r="Q1387" s="464"/>
      <c r="R1387" s="292"/>
      <c r="S1387" s="292"/>
      <c r="T1387" s="292"/>
      <c r="U1387" s="292"/>
      <c r="V1387" s="292"/>
      <c r="W1387" s="292"/>
      <c r="X1387" s="292"/>
      <c r="Y1387" s="292"/>
      <c r="Z1387" s="292"/>
      <c r="AA1387" s="292"/>
      <c r="AB1387" s="292"/>
      <c r="AC1387" s="292"/>
      <c r="AD1387" s="292"/>
      <c r="AE1387" s="407">
        <f>AE1386</f>
        <v>0</v>
      </c>
      <c r="AF1387" s="407">
        <f t="shared" ref="AF1387:AR1387" si="3450">AF1386</f>
        <v>0</v>
      </c>
      <c r="AG1387" s="407">
        <f t="shared" si="3450"/>
        <v>0</v>
      </c>
      <c r="AH1387" s="407">
        <f t="shared" si="3450"/>
        <v>0</v>
      </c>
      <c r="AI1387" s="407">
        <f t="shared" si="3450"/>
        <v>0</v>
      </c>
      <c r="AJ1387" s="407">
        <f t="shared" si="3450"/>
        <v>0</v>
      </c>
      <c r="AK1387" s="407">
        <f t="shared" si="3450"/>
        <v>0</v>
      </c>
      <c r="AL1387" s="407">
        <f t="shared" si="3450"/>
        <v>0</v>
      </c>
      <c r="AM1387" s="407">
        <f t="shared" si="3450"/>
        <v>0</v>
      </c>
      <c r="AN1387" s="407">
        <f t="shared" si="3450"/>
        <v>0</v>
      </c>
      <c r="AO1387" s="407">
        <f t="shared" si="3450"/>
        <v>0</v>
      </c>
      <c r="AP1387" s="407">
        <f t="shared" si="3450"/>
        <v>0</v>
      </c>
      <c r="AQ1387" s="407">
        <f t="shared" si="3450"/>
        <v>0</v>
      </c>
      <c r="AR1387" s="407">
        <f t="shared" si="3450"/>
        <v>0</v>
      </c>
      <c r="AS1387" s="294"/>
    </row>
    <row r="1388" spans="1:45" ht="15" customHeight="1" outlineLevel="1">
      <c r="A1388" s="521"/>
      <c r="B1388" s="295"/>
      <c r="C1388" s="296"/>
      <c r="D1388" s="296"/>
      <c r="E1388" s="296"/>
      <c r="F1388" s="296"/>
      <c r="G1388" s="296"/>
      <c r="H1388" s="296"/>
      <c r="I1388" s="296"/>
      <c r="J1388" s="746"/>
      <c r="K1388" s="296"/>
      <c r="L1388" s="296"/>
      <c r="M1388" s="296"/>
      <c r="N1388" s="296"/>
      <c r="O1388" s="296"/>
      <c r="P1388" s="296"/>
      <c r="Q1388" s="297"/>
      <c r="R1388" s="296"/>
      <c r="S1388" s="296"/>
      <c r="T1388" s="296"/>
      <c r="U1388" s="296"/>
      <c r="V1388" s="296"/>
      <c r="W1388" s="296"/>
      <c r="X1388" s="296"/>
      <c r="Y1388" s="296"/>
      <c r="Z1388" s="296"/>
      <c r="AA1388" s="296"/>
      <c r="AB1388" s="296"/>
      <c r="AC1388" s="296"/>
      <c r="AD1388" s="296"/>
      <c r="AE1388" s="408"/>
      <c r="AF1388" s="409"/>
      <c r="AG1388" s="409"/>
      <c r="AH1388" s="409"/>
      <c r="AI1388" s="409"/>
      <c r="AJ1388" s="409"/>
      <c r="AK1388" s="409"/>
      <c r="AL1388" s="409"/>
      <c r="AM1388" s="409"/>
      <c r="AN1388" s="409"/>
      <c r="AO1388" s="409"/>
      <c r="AP1388" s="409"/>
      <c r="AQ1388" s="409"/>
      <c r="AR1388" s="409"/>
      <c r="AS1388" s="299"/>
    </row>
    <row r="1389" spans="1:45" ht="15" customHeight="1" outlineLevel="1">
      <c r="A1389" s="521">
        <v>2</v>
      </c>
      <c r="B1389" s="424" t="s">
        <v>96</v>
      </c>
      <c r="C1389" s="288" t="s">
        <v>25</v>
      </c>
      <c r="D1389" s="292"/>
      <c r="E1389" s="292"/>
      <c r="F1389" s="292"/>
      <c r="G1389" s="292"/>
      <c r="H1389" s="292"/>
      <c r="I1389" s="292"/>
      <c r="J1389" s="292"/>
      <c r="K1389" s="292"/>
      <c r="L1389" s="292"/>
      <c r="M1389" s="292"/>
      <c r="N1389" s="292"/>
      <c r="O1389" s="292"/>
      <c r="P1389" s="292"/>
      <c r="Q1389" s="288"/>
      <c r="R1389" s="292"/>
      <c r="S1389" s="292"/>
      <c r="T1389" s="292"/>
      <c r="U1389" s="292"/>
      <c r="V1389" s="292"/>
      <c r="W1389" s="292"/>
      <c r="X1389" s="292"/>
      <c r="Y1389" s="292"/>
      <c r="Z1389" s="292"/>
      <c r="AA1389" s="292"/>
      <c r="AB1389" s="292"/>
      <c r="AC1389" s="292"/>
      <c r="AD1389" s="292"/>
      <c r="AE1389" s="411"/>
      <c r="AF1389" s="411"/>
      <c r="AG1389" s="411"/>
      <c r="AH1389" s="411"/>
      <c r="AI1389" s="411"/>
      <c r="AJ1389" s="411"/>
      <c r="AK1389" s="411"/>
      <c r="AL1389" s="406"/>
      <c r="AM1389" s="406"/>
      <c r="AN1389" s="406"/>
      <c r="AO1389" s="406"/>
      <c r="AP1389" s="406"/>
      <c r="AQ1389" s="406"/>
      <c r="AR1389" s="406"/>
      <c r="AS1389" s="293">
        <f>SUM(AE1389:AR1389)</f>
        <v>0</v>
      </c>
    </row>
    <row r="1390" spans="1:45" ht="15" customHeight="1" outlineLevel="1">
      <c r="A1390" s="521"/>
      <c r="B1390" s="291" t="s">
        <v>736</v>
      </c>
      <c r="C1390" s="288" t="s">
        <v>163</v>
      </c>
      <c r="D1390" s="292"/>
      <c r="E1390" s="292"/>
      <c r="F1390" s="292"/>
      <c r="G1390" s="292"/>
      <c r="H1390" s="292"/>
      <c r="I1390" s="292"/>
      <c r="J1390" s="292"/>
      <c r="K1390" s="292"/>
      <c r="L1390" s="292"/>
      <c r="M1390" s="292"/>
      <c r="N1390" s="292"/>
      <c r="O1390" s="292"/>
      <c r="P1390" s="292"/>
      <c r="Q1390" s="464"/>
      <c r="R1390" s="292"/>
      <c r="S1390" s="292"/>
      <c r="T1390" s="292"/>
      <c r="U1390" s="292"/>
      <c r="V1390" s="292"/>
      <c r="W1390" s="292"/>
      <c r="X1390" s="292"/>
      <c r="Y1390" s="292"/>
      <c r="Z1390" s="292"/>
      <c r="AA1390" s="292"/>
      <c r="AB1390" s="292"/>
      <c r="AC1390" s="292"/>
      <c r="AD1390" s="292"/>
      <c r="AE1390" s="407">
        <f>AE1389</f>
        <v>0</v>
      </c>
      <c r="AF1390" s="407">
        <f t="shared" ref="AF1390:AR1390" si="3451">AF1389</f>
        <v>0</v>
      </c>
      <c r="AG1390" s="407">
        <f t="shared" si="3451"/>
        <v>0</v>
      </c>
      <c r="AH1390" s="407">
        <f t="shared" si="3451"/>
        <v>0</v>
      </c>
      <c r="AI1390" s="407">
        <f t="shared" si="3451"/>
        <v>0</v>
      </c>
      <c r="AJ1390" s="407">
        <f t="shared" si="3451"/>
        <v>0</v>
      </c>
      <c r="AK1390" s="407">
        <f t="shared" si="3451"/>
        <v>0</v>
      </c>
      <c r="AL1390" s="407">
        <f t="shared" si="3451"/>
        <v>0</v>
      </c>
      <c r="AM1390" s="407">
        <f t="shared" si="3451"/>
        <v>0</v>
      </c>
      <c r="AN1390" s="407">
        <f t="shared" si="3451"/>
        <v>0</v>
      </c>
      <c r="AO1390" s="407">
        <f t="shared" si="3451"/>
        <v>0</v>
      </c>
      <c r="AP1390" s="407">
        <f t="shared" si="3451"/>
        <v>0</v>
      </c>
      <c r="AQ1390" s="407">
        <f t="shared" si="3451"/>
        <v>0</v>
      </c>
      <c r="AR1390" s="407">
        <f t="shared" si="3451"/>
        <v>0</v>
      </c>
      <c r="AS1390" s="294"/>
    </row>
    <row r="1391" spans="1:45" ht="15" customHeight="1" outlineLevel="1">
      <c r="A1391" s="521"/>
      <c r="B1391" s="295"/>
      <c r="C1391" s="296"/>
      <c r="D1391" s="301"/>
      <c r="E1391" s="301"/>
      <c r="F1391" s="301"/>
      <c r="G1391" s="301"/>
      <c r="H1391" s="301"/>
      <c r="I1391" s="301"/>
      <c r="J1391" s="301"/>
      <c r="K1391" s="301"/>
      <c r="L1391" s="301"/>
      <c r="M1391" s="301"/>
      <c r="N1391" s="301"/>
      <c r="O1391" s="301"/>
      <c r="P1391" s="301"/>
      <c r="Q1391" s="297"/>
      <c r="R1391" s="301"/>
      <c r="S1391" s="301"/>
      <c r="T1391" s="301"/>
      <c r="U1391" s="301"/>
      <c r="V1391" s="301"/>
      <c r="W1391" s="301"/>
      <c r="X1391" s="301"/>
      <c r="Y1391" s="301"/>
      <c r="Z1391" s="301"/>
      <c r="AA1391" s="301"/>
      <c r="AB1391" s="301"/>
      <c r="AC1391" s="301"/>
      <c r="AD1391" s="301"/>
      <c r="AE1391" s="408"/>
      <c r="AF1391" s="409"/>
      <c r="AG1391" s="409"/>
      <c r="AH1391" s="409"/>
      <c r="AI1391" s="409"/>
      <c r="AJ1391" s="409"/>
      <c r="AK1391" s="409"/>
      <c r="AL1391" s="409"/>
      <c r="AM1391" s="409"/>
      <c r="AN1391" s="409"/>
      <c r="AO1391" s="409"/>
      <c r="AP1391" s="409"/>
      <c r="AQ1391" s="409"/>
      <c r="AR1391" s="409"/>
      <c r="AS1391" s="299"/>
    </row>
    <row r="1392" spans="1:45" ht="15" customHeight="1" outlineLevel="1">
      <c r="A1392" s="521">
        <v>3</v>
      </c>
      <c r="B1392" s="424" t="s">
        <v>97</v>
      </c>
      <c r="C1392" s="288" t="s">
        <v>25</v>
      </c>
      <c r="D1392" s="292"/>
      <c r="E1392" s="292"/>
      <c r="F1392" s="292"/>
      <c r="G1392" s="292"/>
      <c r="H1392" s="292"/>
      <c r="I1392" s="292"/>
      <c r="J1392" s="292"/>
      <c r="K1392" s="292"/>
      <c r="L1392" s="292"/>
      <c r="M1392" s="292"/>
      <c r="N1392" s="292"/>
      <c r="O1392" s="292"/>
      <c r="P1392" s="292"/>
      <c r="Q1392" s="288"/>
      <c r="R1392" s="292"/>
      <c r="S1392" s="292"/>
      <c r="T1392" s="292"/>
      <c r="U1392" s="292"/>
      <c r="V1392" s="292"/>
      <c r="W1392" s="292"/>
      <c r="X1392" s="292"/>
      <c r="Y1392" s="292"/>
      <c r="Z1392" s="292"/>
      <c r="AA1392" s="292"/>
      <c r="AB1392" s="292"/>
      <c r="AC1392" s="292"/>
      <c r="AD1392" s="292"/>
      <c r="AE1392" s="411"/>
      <c r="AF1392" s="411"/>
      <c r="AG1392" s="411"/>
      <c r="AH1392" s="411"/>
      <c r="AI1392" s="411"/>
      <c r="AJ1392" s="411"/>
      <c r="AK1392" s="411"/>
      <c r="AL1392" s="406"/>
      <c r="AM1392" s="406"/>
      <c r="AN1392" s="406"/>
      <c r="AO1392" s="406"/>
      <c r="AP1392" s="406"/>
      <c r="AQ1392" s="406"/>
      <c r="AR1392" s="406"/>
      <c r="AS1392" s="293">
        <f>SUM(AE1392:AR1392)</f>
        <v>0</v>
      </c>
    </row>
    <row r="1393" spans="1:45" ht="15" customHeight="1" outlineLevel="1">
      <c r="A1393" s="521"/>
      <c r="B1393" s="291" t="s">
        <v>736</v>
      </c>
      <c r="C1393" s="288" t="s">
        <v>163</v>
      </c>
      <c r="D1393" s="292"/>
      <c r="E1393" s="292"/>
      <c r="F1393" s="292"/>
      <c r="G1393" s="292"/>
      <c r="H1393" s="292"/>
      <c r="I1393" s="292"/>
      <c r="J1393" s="292"/>
      <c r="K1393" s="292"/>
      <c r="L1393" s="292"/>
      <c r="M1393" s="292"/>
      <c r="N1393" s="292"/>
      <c r="O1393" s="292"/>
      <c r="P1393" s="292"/>
      <c r="Q1393" s="464"/>
      <c r="R1393" s="292"/>
      <c r="S1393" s="292"/>
      <c r="T1393" s="292"/>
      <c r="U1393" s="292"/>
      <c r="V1393" s="292"/>
      <c r="W1393" s="292"/>
      <c r="X1393" s="292"/>
      <c r="Y1393" s="292"/>
      <c r="Z1393" s="292"/>
      <c r="AA1393" s="292"/>
      <c r="AB1393" s="292"/>
      <c r="AC1393" s="292"/>
      <c r="AD1393" s="292"/>
      <c r="AE1393" s="407">
        <f>AE1392</f>
        <v>0</v>
      </c>
      <c r="AF1393" s="407">
        <f t="shared" ref="AF1393:AR1393" si="3452">AF1392</f>
        <v>0</v>
      </c>
      <c r="AG1393" s="407">
        <f t="shared" si="3452"/>
        <v>0</v>
      </c>
      <c r="AH1393" s="407">
        <f t="shared" si="3452"/>
        <v>0</v>
      </c>
      <c r="AI1393" s="407">
        <f t="shared" si="3452"/>
        <v>0</v>
      </c>
      <c r="AJ1393" s="407">
        <f t="shared" si="3452"/>
        <v>0</v>
      </c>
      <c r="AK1393" s="407">
        <f t="shared" si="3452"/>
        <v>0</v>
      </c>
      <c r="AL1393" s="407">
        <f t="shared" si="3452"/>
        <v>0</v>
      </c>
      <c r="AM1393" s="407">
        <f t="shared" si="3452"/>
        <v>0</v>
      </c>
      <c r="AN1393" s="407">
        <f t="shared" si="3452"/>
        <v>0</v>
      </c>
      <c r="AO1393" s="407">
        <f t="shared" si="3452"/>
        <v>0</v>
      </c>
      <c r="AP1393" s="407">
        <f t="shared" si="3452"/>
        <v>0</v>
      </c>
      <c r="AQ1393" s="407">
        <f t="shared" si="3452"/>
        <v>0</v>
      </c>
      <c r="AR1393" s="407">
        <f t="shared" si="3452"/>
        <v>0</v>
      </c>
      <c r="AS1393" s="294"/>
    </row>
    <row r="1394" spans="1:45" ht="15" customHeight="1" outlineLevel="1">
      <c r="A1394" s="521"/>
      <c r="B1394" s="291"/>
      <c r="C1394" s="302"/>
      <c r="D1394" s="288"/>
      <c r="E1394" s="288"/>
      <c r="F1394" s="288"/>
      <c r="G1394" s="288"/>
      <c r="H1394" s="288"/>
      <c r="I1394" s="288"/>
      <c r="J1394" s="288"/>
      <c r="K1394" s="288"/>
      <c r="L1394" s="288"/>
      <c r="M1394" s="288"/>
      <c r="N1394" s="288"/>
      <c r="O1394" s="288"/>
      <c r="P1394" s="288"/>
      <c r="Q1394" s="288"/>
      <c r="R1394" s="288"/>
      <c r="S1394" s="288"/>
      <c r="T1394" s="288"/>
      <c r="U1394" s="288"/>
      <c r="V1394" s="288"/>
      <c r="W1394" s="288"/>
      <c r="X1394" s="288"/>
      <c r="Y1394" s="288"/>
      <c r="Z1394" s="288"/>
      <c r="AA1394" s="288"/>
      <c r="AB1394" s="288"/>
      <c r="AC1394" s="288"/>
      <c r="AD1394" s="288"/>
      <c r="AE1394" s="408"/>
      <c r="AF1394" s="408"/>
      <c r="AG1394" s="408"/>
      <c r="AH1394" s="408"/>
      <c r="AI1394" s="408"/>
      <c r="AJ1394" s="408"/>
      <c r="AK1394" s="408"/>
      <c r="AL1394" s="408"/>
      <c r="AM1394" s="408"/>
      <c r="AN1394" s="408"/>
      <c r="AO1394" s="408"/>
      <c r="AP1394" s="408"/>
      <c r="AQ1394" s="408"/>
      <c r="AR1394" s="408"/>
      <c r="AS1394" s="303"/>
    </row>
    <row r="1395" spans="1:45" ht="15" customHeight="1" outlineLevel="1">
      <c r="A1395" s="521">
        <v>4</v>
      </c>
      <c r="B1395" s="509" t="s">
        <v>663</v>
      </c>
      <c r="C1395" s="288" t="s">
        <v>25</v>
      </c>
      <c r="D1395" s="292"/>
      <c r="E1395" s="292"/>
      <c r="F1395" s="292"/>
      <c r="G1395" s="292"/>
      <c r="H1395" s="292"/>
      <c r="I1395" s="292"/>
      <c r="J1395" s="292"/>
      <c r="K1395" s="292"/>
      <c r="L1395" s="292"/>
      <c r="M1395" s="292"/>
      <c r="N1395" s="292"/>
      <c r="O1395" s="292"/>
      <c r="P1395" s="292"/>
      <c r="Q1395" s="288"/>
      <c r="R1395" s="292"/>
      <c r="S1395" s="292"/>
      <c r="T1395" s="292"/>
      <c r="U1395" s="292"/>
      <c r="V1395" s="292"/>
      <c r="W1395" s="292"/>
      <c r="X1395" s="292"/>
      <c r="Y1395" s="292"/>
      <c r="Z1395" s="292"/>
      <c r="AA1395" s="292"/>
      <c r="AB1395" s="292"/>
      <c r="AC1395" s="292"/>
      <c r="AD1395" s="292"/>
      <c r="AE1395" s="411"/>
      <c r="AF1395" s="411"/>
      <c r="AG1395" s="411"/>
      <c r="AH1395" s="411"/>
      <c r="AI1395" s="411"/>
      <c r="AJ1395" s="411"/>
      <c r="AK1395" s="411"/>
      <c r="AL1395" s="406"/>
      <c r="AM1395" s="406"/>
      <c r="AN1395" s="406"/>
      <c r="AO1395" s="406"/>
      <c r="AP1395" s="406"/>
      <c r="AQ1395" s="406"/>
      <c r="AR1395" s="406"/>
      <c r="AS1395" s="293">
        <f>SUM(AE1395:AR1395)</f>
        <v>0</v>
      </c>
    </row>
    <row r="1396" spans="1:45" ht="15" customHeight="1" outlineLevel="1">
      <c r="A1396" s="521"/>
      <c r="B1396" s="291" t="s">
        <v>736</v>
      </c>
      <c r="C1396" s="288" t="s">
        <v>163</v>
      </c>
      <c r="D1396" s="292"/>
      <c r="E1396" s="292"/>
      <c r="F1396" s="292"/>
      <c r="G1396" s="292"/>
      <c r="H1396" s="292"/>
      <c r="I1396" s="292"/>
      <c r="J1396" s="292"/>
      <c r="K1396" s="292"/>
      <c r="L1396" s="292"/>
      <c r="M1396" s="292"/>
      <c r="N1396" s="292"/>
      <c r="O1396" s="292"/>
      <c r="P1396" s="292"/>
      <c r="Q1396" s="464"/>
      <c r="R1396" s="292"/>
      <c r="S1396" s="292"/>
      <c r="T1396" s="292"/>
      <c r="U1396" s="292"/>
      <c r="V1396" s="292"/>
      <c r="W1396" s="292"/>
      <c r="X1396" s="292"/>
      <c r="Y1396" s="292"/>
      <c r="Z1396" s="292"/>
      <c r="AA1396" s="292"/>
      <c r="AB1396" s="292"/>
      <c r="AC1396" s="292"/>
      <c r="AD1396" s="292"/>
      <c r="AE1396" s="407">
        <f>AE1395</f>
        <v>0</v>
      </c>
      <c r="AF1396" s="407">
        <f t="shared" ref="AF1396:AR1396" si="3453">AF1395</f>
        <v>0</v>
      </c>
      <c r="AG1396" s="407">
        <f t="shared" si="3453"/>
        <v>0</v>
      </c>
      <c r="AH1396" s="407">
        <f t="shared" si="3453"/>
        <v>0</v>
      </c>
      <c r="AI1396" s="407">
        <f t="shared" si="3453"/>
        <v>0</v>
      </c>
      <c r="AJ1396" s="407">
        <f t="shared" si="3453"/>
        <v>0</v>
      </c>
      <c r="AK1396" s="407">
        <f t="shared" si="3453"/>
        <v>0</v>
      </c>
      <c r="AL1396" s="407">
        <f t="shared" si="3453"/>
        <v>0</v>
      </c>
      <c r="AM1396" s="407">
        <f t="shared" si="3453"/>
        <v>0</v>
      </c>
      <c r="AN1396" s="407">
        <f t="shared" si="3453"/>
        <v>0</v>
      </c>
      <c r="AO1396" s="407">
        <f t="shared" si="3453"/>
        <v>0</v>
      </c>
      <c r="AP1396" s="407">
        <f t="shared" si="3453"/>
        <v>0</v>
      </c>
      <c r="AQ1396" s="407">
        <f t="shared" si="3453"/>
        <v>0</v>
      </c>
      <c r="AR1396" s="407">
        <f t="shared" si="3453"/>
        <v>0</v>
      </c>
      <c r="AS1396" s="294"/>
    </row>
    <row r="1397" spans="1:45" ht="15" customHeight="1" outlineLevel="1">
      <c r="A1397" s="521"/>
      <c r="B1397" s="291"/>
      <c r="C1397" s="302"/>
      <c r="D1397" s="301"/>
      <c r="E1397" s="301"/>
      <c r="F1397" s="301"/>
      <c r="G1397" s="301"/>
      <c r="H1397" s="301"/>
      <c r="I1397" s="301"/>
      <c r="J1397" s="301"/>
      <c r="K1397" s="301"/>
      <c r="L1397" s="301"/>
      <c r="M1397" s="301"/>
      <c r="N1397" s="301"/>
      <c r="O1397" s="301"/>
      <c r="P1397" s="301"/>
      <c r="Q1397" s="288"/>
      <c r="R1397" s="301"/>
      <c r="S1397" s="301"/>
      <c r="T1397" s="301"/>
      <c r="U1397" s="301"/>
      <c r="V1397" s="301"/>
      <c r="W1397" s="301"/>
      <c r="X1397" s="301"/>
      <c r="Y1397" s="301"/>
      <c r="Z1397" s="301"/>
      <c r="AA1397" s="301"/>
      <c r="AB1397" s="301"/>
      <c r="AC1397" s="301"/>
      <c r="AD1397" s="301"/>
      <c r="AE1397" s="408"/>
      <c r="AF1397" s="408"/>
      <c r="AG1397" s="408"/>
      <c r="AH1397" s="408"/>
      <c r="AI1397" s="408"/>
      <c r="AJ1397" s="408"/>
      <c r="AK1397" s="408"/>
      <c r="AL1397" s="408"/>
      <c r="AM1397" s="408"/>
      <c r="AN1397" s="408"/>
      <c r="AO1397" s="408"/>
      <c r="AP1397" s="408"/>
      <c r="AQ1397" s="408"/>
      <c r="AR1397" s="408"/>
      <c r="AS1397" s="303"/>
    </row>
    <row r="1398" spans="1:45" ht="15" customHeight="1" outlineLevel="1">
      <c r="A1398" s="521">
        <v>5</v>
      </c>
      <c r="B1398" s="424" t="s">
        <v>98</v>
      </c>
      <c r="C1398" s="288" t="s">
        <v>25</v>
      </c>
      <c r="D1398" s="292"/>
      <c r="E1398" s="292"/>
      <c r="F1398" s="292"/>
      <c r="G1398" s="292"/>
      <c r="H1398" s="292"/>
      <c r="I1398" s="292"/>
      <c r="J1398" s="292"/>
      <c r="K1398" s="292"/>
      <c r="L1398" s="292"/>
      <c r="M1398" s="292"/>
      <c r="N1398" s="292"/>
      <c r="O1398" s="292"/>
      <c r="P1398" s="292"/>
      <c r="Q1398" s="288"/>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06"/>
      <c r="AM1398" s="406"/>
      <c r="AN1398" s="406"/>
      <c r="AO1398" s="406"/>
      <c r="AP1398" s="406"/>
      <c r="AQ1398" s="406"/>
      <c r="AR1398" s="406"/>
      <c r="AS1398" s="293">
        <f>SUM(AE1398:AR1398)</f>
        <v>0</v>
      </c>
    </row>
    <row r="1399" spans="1:45" ht="15" customHeight="1" outlineLevel="1">
      <c r="A1399" s="521"/>
      <c r="B1399" s="291" t="s">
        <v>736</v>
      </c>
      <c r="C1399" s="288" t="s">
        <v>163</v>
      </c>
      <c r="D1399" s="292"/>
      <c r="E1399" s="292"/>
      <c r="F1399" s="292"/>
      <c r="G1399" s="292"/>
      <c r="H1399" s="292"/>
      <c r="I1399" s="292"/>
      <c r="J1399" s="292"/>
      <c r="K1399" s="292"/>
      <c r="L1399" s="292"/>
      <c r="M1399" s="292"/>
      <c r="N1399" s="292"/>
      <c r="O1399" s="292"/>
      <c r="P1399" s="292"/>
      <c r="Q1399" s="464"/>
      <c r="R1399" s="292"/>
      <c r="S1399" s="292"/>
      <c r="T1399" s="292"/>
      <c r="U1399" s="292"/>
      <c r="V1399" s="292"/>
      <c r="W1399" s="292"/>
      <c r="X1399" s="292"/>
      <c r="Y1399" s="292"/>
      <c r="Z1399" s="292"/>
      <c r="AA1399" s="292"/>
      <c r="AB1399" s="292"/>
      <c r="AC1399" s="292"/>
      <c r="AD1399" s="292"/>
      <c r="AE1399" s="407">
        <f>AE1398</f>
        <v>0</v>
      </c>
      <c r="AF1399" s="407">
        <f t="shared" ref="AF1399:AR1399" si="3454">AF1398</f>
        <v>0</v>
      </c>
      <c r="AG1399" s="407">
        <f t="shared" si="3454"/>
        <v>0</v>
      </c>
      <c r="AH1399" s="407">
        <f t="shared" si="3454"/>
        <v>0</v>
      </c>
      <c r="AI1399" s="407">
        <f t="shared" si="3454"/>
        <v>0</v>
      </c>
      <c r="AJ1399" s="407">
        <f t="shared" si="3454"/>
        <v>0</v>
      </c>
      <c r="AK1399" s="407">
        <f t="shared" si="3454"/>
        <v>0</v>
      </c>
      <c r="AL1399" s="407">
        <f t="shared" si="3454"/>
        <v>0</v>
      </c>
      <c r="AM1399" s="407">
        <f t="shared" si="3454"/>
        <v>0</v>
      </c>
      <c r="AN1399" s="407">
        <f t="shared" si="3454"/>
        <v>0</v>
      </c>
      <c r="AO1399" s="407">
        <f t="shared" si="3454"/>
        <v>0</v>
      </c>
      <c r="AP1399" s="407">
        <f t="shared" si="3454"/>
        <v>0</v>
      </c>
      <c r="AQ1399" s="407">
        <f t="shared" si="3454"/>
        <v>0</v>
      </c>
      <c r="AR1399" s="407">
        <f t="shared" si="3454"/>
        <v>0</v>
      </c>
      <c r="AS1399" s="294"/>
    </row>
    <row r="1400" spans="1:45" ht="15" customHeight="1" outlineLevel="1">
      <c r="A1400" s="521"/>
      <c r="B1400" s="291"/>
      <c r="C1400" s="288"/>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8"/>
      <c r="AF1400" s="419"/>
      <c r="AG1400" s="419"/>
      <c r="AH1400" s="419"/>
      <c r="AI1400" s="419"/>
      <c r="AJ1400" s="419"/>
      <c r="AK1400" s="419"/>
      <c r="AL1400" s="419"/>
      <c r="AM1400" s="419"/>
      <c r="AN1400" s="419"/>
      <c r="AO1400" s="419"/>
      <c r="AP1400" s="419"/>
      <c r="AQ1400" s="419"/>
      <c r="AR1400" s="419"/>
      <c r="AS1400" s="294"/>
    </row>
    <row r="1401" spans="1:45" ht="15.75" outlineLevel="1">
      <c r="A1401" s="521"/>
      <c r="B1401" s="316" t="s">
        <v>495</v>
      </c>
      <c r="C1401" s="286"/>
      <c r="D1401" s="286"/>
      <c r="E1401" s="286"/>
      <c r="F1401" s="286"/>
      <c r="G1401" s="286"/>
      <c r="H1401" s="286"/>
      <c r="I1401" s="286"/>
      <c r="J1401" s="286"/>
      <c r="K1401" s="286"/>
      <c r="L1401" s="286"/>
      <c r="M1401" s="286"/>
      <c r="N1401" s="286"/>
      <c r="O1401" s="286"/>
      <c r="P1401" s="286"/>
      <c r="Q1401" s="287"/>
      <c r="R1401" s="286"/>
      <c r="S1401" s="286"/>
      <c r="T1401" s="286"/>
      <c r="U1401" s="286"/>
      <c r="V1401" s="286"/>
      <c r="W1401" s="286"/>
      <c r="X1401" s="286"/>
      <c r="Y1401" s="286"/>
      <c r="Z1401" s="286"/>
      <c r="AA1401" s="286"/>
      <c r="AB1401" s="286"/>
      <c r="AC1401" s="286"/>
      <c r="AD1401" s="286"/>
      <c r="AE1401" s="410"/>
      <c r="AF1401" s="410"/>
      <c r="AG1401" s="410"/>
      <c r="AH1401" s="410"/>
      <c r="AI1401" s="410"/>
      <c r="AJ1401" s="410"/>
      <c r="AK1401" s="410"/>
      <c r="AL1401" s="410"/>
      <c r="AM1401" s="410"/>
      <c r="AN1401" s="410"/>
      <c r="AO1401" s="410"/>
      <c r="AP1401" s="410"/>
      <c r="AQ1401" s="410"/>
      <c r="AR1401" s="410"/>
      <c r="AS1401" s="289"/>
    </row>
    <row r="1402" spans="1:45" ht="15" customHeight="1" outlineLevel="1">
      <c r="A1402" s="521">
        <v>6</v>
      </c>
      <c r="B1402" s="424" t="s">
        <v>99</v>
      </c>
      <c r="C1402" s="288" t="s">
        <v>25</v>
      </c>
      <c r="D1402" s="292"/>
      <c r="E1402" s="292"/>
      <c r="F1402" s="292"/>
      <c r="G1402" s="292"/>
      <c r="H1402" s="292"/>
      <c r="I1402" s="292"/>
      <c r="J1402" s="292"/>
      <c r="K1402" s="292"/>
      <c r="L1402" s="292"/>
      <c r="M1402" s="292"/>
      <c r="N1402" s="292"/>
      <c r="O1402" s="292"/>
      <c r="P1402" s="292"/>
      <c r="Q1402" s="292">
        <v>12</v>
      </c>
      <c r="R1402" s="292"/>
      <c r="S1402" s="292"/>
      <c r="T1402" s="292"/>
      <c r="U1402" s="292"/>
      <c r="V1402" s="292"/>
      <c r="W1402" s="292"/>
      <c r="X1402" s="292"/>
      <c r="Y1402" s="292"/>
      <c r="Z1402" s="292"/>
      <c r="AA1402" s="292"/>
      <c r="AB1402" s="292"/>
      <c r="AC1402" s="292"/>
      <c r="AD1402" s="292"/>
      <c r="AE1402" s="411"/>
      <c r="AF1402" s="411"/>
      <c r="AG1402" s="411"/>
      <c r="AH1402" s="411"/>
      <c r="AI1402" s="411"/>
      <c r="AJ1402" s="411"/>
      <c r="AK1402" s="411"/>
      <c r="AL1402" s="411"/>
      <c r="AM1402" s="411"/>
      <c r="AN1402" s="411"/>
      <c r="AO1402" s="411"/>
      <c r="AP1402" s="411"/>
      <c r="AQ1402" s="411"/>
      <c r="AR1402" s="411"/>
      <c r="AS1402" s="293">
        <f>SUM(AE1402:AR1402)</f>
        <v>0</v>
      </c>
    </row>
    <row r="1403" spans="1:45" ht="15" customHeight="1" outlineLevel="1">
      <c r="A1403" s="521"/>
      <c r="B1403" s="291" t="s">
        <v>736</v>
      </c>
      <c r="C1403" s="288" t="s">
        <v>163</v>
      </c>
      <c r="D1403" s="292"/>
      <c r="E1403" s="292"/>
      <c r="F1403" s="292"/>
      <c r="G1403" s="292"/>
      <c r="H1403" s="292"/>
      <c r="I1403" s="292"/>
      <c r="J1403" s="292"/>
      <c r="K1403" s="292"/>
      <c r="L1403" s="292"/>
      <c r="M1403" s="292"/>
      <c r="N1403" s="292"/>
      <c r="O1403" s="292"/>
      <c r="P1403" s="292"/>
      <c r="Q1403" s="292">
        <f>Q1402</f>
        <v>12</v>
      </c>
      <c r="R1403" s="292"/>
      <c r="S1403" s="292"/>
      <c r="T1403" s="292"/>
      <c r="U1403" s="292"/>
      <c r="V1403" s="292"/>
      <c r="W1403" s="292"/>
      <c r="X1403" s="292"/>
      <c r="Y1403" s="292"/>
      <c r="Z1403" s="292"/>
      <c r="AA1403" s="292"/>
      <c r="AB1403" s="292"/>
      <c r="AC1403" s="292"/>
      <c r="AD1403" s="292"/>
      <c r="AE1403" s="407">
        <f>AE1402</f>
        <v>0</v>
      </c>
      <c r="AF1403" s="407">
        <f t="shared" ref="AF1403:AR1403" si="3455">AF1402</f>
        <v>0</v>
      </c>
      <c r="AG1403" s="407">
        <f t="shared" si="3455"/>
        <v>0</v>
      </c>
      <c r="AH1403" s="407">
        <f t="shared" si="3455"/>
        <v>0</v>
      </c>
      <c r="AI1403" s="407">
        <f t="shared" si="3455"/>
        <v>0</v>
      </c>
      <c r="AJ1403" s="407">
        <f t="shared" si="3455"/>
        <v>0</v>
      </c>
      <c r="AK1403" s="407">
        <f t="shared" si="3455"/>
        <v>0</v>
      </c>
      <c r="AL1403" s="407">
        <f t="shared" si="3455"/>
        <v>0</v>
      </c>
      <c r="AM1403" s="407">
        <f t="shared" si="3455"/>
        <v>0</v>
      </c>
      <c r="AN1403" s="407">
        <f t="shared" si="3455"/>
        <v>0</v>
      </c>
      <c r="AO1403" s="407">
        <f t="shared" si="3455"/>
        <v>0</v>
      </c>
      <c r="AP1403" s="407">
        <f t="shared" si="3455"/>
        <v>0</v>
      </c>
      <c r="AQ1403" s="407">
        <f t="shared" si="3455"/>
        <v>0</v>
      </c>
      <c r="AR1403" s="407">
        <f t="shared" si="3455"/>
        <v>0</v>
      </c>
      <c r="AS1403" s="308"/>
    </row>
    <row r="1404" spans="1:45" ht="15" customHeight="1" outlineLevel="1">
      <c r="A1404" s="521"/>
      <c r="B1404" s="307"/>
      <c r="C1404" s="309"/>
      <c r="D1404" s="288"/>
      <c r="E1404" s="288"/>
      <c r="F1404" s="288"/>
      <c r="G1404" s="288"/>
      <c r="H1404" s="288"/>
      <c r="I1404" s="288"/>
      <c r="J1404" s="288"/>
      <c r="K1404" s="288"/>
      <c r="L1404" s="288"/>
      <c r="M1404" s="288"/>
      <c r="N1404" s="288"/>
      <c r="O1404" s="288"/>
      <c r="P1404" s="288"/>
      <c r="Q1404" s="288"/>
      <c r="R1404" s="288"/>
      <c r="S1404" s="288"/>
      <c r="T1404" s="288"/>
      <c r="U1404" s="288"/>
      <c r="V1404" s="288"/>
      <c r="W1404" s="288"/>
      <c r="X1404" s="288"/>
      <c r="Y1404" s="288"/>
      <c r="Z1404" s="288"/>
      <c r="AA1404" s="288"/>
      <c r="AB1404" s="288"/>
      <c r="AC1404" s="288"/>
      <c r="AD1404" s="288"/>
      <c r="AE1404" s="412"/>
      <c r="AF1404" s="412"/>
      <c r="AG1404" s="412"/>
      <c r="AH1404" s="412"/>
      <c r="AI1404" s="412"/>
      <c r="AJ1404" s="412"/>
      <c r="AK1404" s="412"/>
      <c r="AL1404" s="412"/>
      <c r="AM1404" s="412"/>
      <c r="AN1404" s="412"/>
      <c r="AO1404" s="412"/>
      <c r="AP1404" s="412"/>
      <c r="AQ1404" s="412"/>
      <c r="AR1404" s="412"/>
      <c r="AS1404" s="310"/>
    </row>
    <row r="1405" spans="1:45" ht="15" customHeight="1" outlineLevel="1">
      <c r="A1405" s="521">
        <v>7</v>
      </c>
      <c r="B1405" s="424" t="s">
        <v>100</v>
      </c>
      <c r="C1405" s="288" t="s">
        <v>25</v>
      </c>
      <c r="D1405" s="292"/>
      <c r="E1405" s="292"/>
      <c r="F1405" s="292"/>
      <c r="G1405" s="292"/>
      <c r="H1405" s="292"/>
      <c r="I1405" s="292"/>
      <c r="J1405" s="292"/>
      <c r="K1405" s="292"/>
      <c r="L1405" s="292"/>
      <c r="M1405" s="292"/>
      <c r="N1405" s="292"/>
      <c r="O1405" s="292"/>
      <c r="P1405" s="292"/>
      <c r="Q1405" s="292">
        <v>12</v>
      </c>
      <c r="R1405" s="292"/>
      <c r="S1405" s="292"/>
      <c r="T1405" s="292"/>
      <c r="U1405" s="292"/>
      <c r="V1405" s="292"/>
      <c r="W1405" s="292"/>
      <c r="X1405" s="292"/>
      <c r="Y1405" s="292"/>
      <c r="Z1405" s="292"/>
      <c r="AA1405" s="292"/>
      <c r="AB1405" s="292"/>
      <c r="AC1405" s="292"/>
      <c r="AD1405" s="292"/>
      <c r="AE1405" s="411"/>
      <c r="AF1405" s="411"/>
      <c r="AG1405" s="411"/>
      <c r="AH1405" s="411"/>
      <c r="AI1405" s="411"/>
      <c r="AJ1405" s="411"/>
      <c r="AK1405" s="411"/>
      <c r="AL1405" s="411"/>
      <c r="AM1405" s="411"/>
      <c r="AN1405" s="411"/>
      <c r="AO1405" s="411"/>
      <c r="AP1405" s="411"/>
      <c r="AQ1405" s="411"/>
      <c r="AR1405" s="411"/>
      <c r="AS1405" s="293">
        <f>SUM(AE1405:AR1405)</f>
        <v>0</v>
      </c>
    </row>
    <row r="1406" spans="1:45" ht="15" customHeight="1" outlineLevel="1">
      <c r="A1406" s="521"/>
      <c r="B1406" s="291" t="s">
        <v>736</v>
      </c>
      <c r="C1406" s="288" t="s">
        <v>163</v>
      </c>
      <c r="D1406" s="292"/>
      <c r="E1406" s="292"/>
      <c r="F1406" s="292"/>
      <c r="G1406" s="292"/>
      <c r="H1406" s="292"/>
      <c r="I1406" s="292"/>
      <c r="J1406" s="292"/>
      <c r="K1406" s="292"/>
      <c r="L1406" s="292"/>
      <c r="M1406" s="292"/>
      <c r="N1406" s="292"/>
      <c r="O1406" s="292"/>
      <c r="P1406" s="292"/>
      <c r="Q1406" s="292">
        <f>Q1405</f>
        <v>12</v>
      </c>
      <c r="R1406" s="292"/>
      <c r="S1406" s="292"/>
      <c r="T1406" s="292"/>
      <c r="U1406" s="292"/>
      <c r="V1406" s="292"/>
      <c r="W1406" s="292"/>
      <c r="X1406" s="292"/>
      <c r="Y1406" s="292"/>
      <c r="Z1406" s="292"/>
      <c r="AA1406" s="292"/>
      <c r="AB1406" s="292"/>
      <c r="AC1406" s="292"/>
      <c r="AD1406" s="292"/>
      <c r="AE1406" s="407">
        <f>AE1405</f>
        <v>0</v>
      </c>
      <c r="AF1406" s="407">
        <f t="shared" ref="AF1406:AR1406" si="3456">AF1405</f>
        <v>0</v>
      </c>
      <c r="AG1406" s="407">
        <f t="shared" si="3456"/>
        <v>0</v>
      </c>
      <c r="AH1406" s="407">
        <f t="shared" si="3456"/>
        <v>0</v>
      </c>
      <c r="AI1406" s="407">
        <f t="shared" si="3456"/>
        <v>0</v>
      </c>
      <c r="AJ1406" s="407">
        <f t="shared" si="3456"/>
        <v>0</v>
      </c>
      <c r="AK1406" s="407">
        <f t="shared" si="3456"/>
        <v>0</v>
      </c>
      <c r="AL1406" s="407">
        <f t="shared" si="3456"/>
        <v>0</v>
      </c>
      <c r="AM1406" s="407">
        <f t="shared" si="3456"/>
        <v>0</v>
      </c>
      <c r="AN1406" s="407">
        <f t="shared" si="3456"/>
        <v>0</v>
      </c>
      <c r="AO1406" s="407">
        <f t="shared" si="3456"/>
        <v>0</v>
      </c>
      <c r="AP1406" s="407">
        <f t="shared" si="3456"/>
        <v>0</v>
      </c>
      <c r="AQ1406" s="407">
        <f t="shared" si="3456"/>
        <v>0</v>
      </c>
      <c r="AR1406" s="407">
        <f t="shared" si="3456"/>
        <v>0</v>
      </c>
      <c r="AS1406" s="308"/>
    </row>
    <row r="1407" spans="1:45" ht="15" customHeight="1" outlineLevel="1">
      <c r="A1407" s="521"/>
      <c r="B1407" s="311"/>
      <c r="C1407" s="309"/>
      <c r="D1407" s="288"/>
      <c r="E1407" s="288"/>
      <c r="F1407" s="288"/>
      <c r="G1407" s="288"/>
      <c r="H1407" s="288"/>
      <c r="I1407" s="288"/>
      <c r="J1407" s="288"/>
      <c r="K1407" s="288"/>
      <c r="L1407" s="288"/>
      <c r="M1407" s="288"/>
      <c r="N1407" s="288"/>
      <c r="O1407" s="288"/>
      <c r="P1407" s="288"/>
      <c r="Q1407" s="288"/>
      <c r="R1407" s="288"/>
      <c r="S1407" s="288"/>
      <c r="T1407" s="288"/>
      <c r="U1407" s="288"/>
      <c r="V1407" s="288"/>
      <c r="W1407" s="288"/>
      <c r="X1407" s="288"/>
      <c r="Y1407" s="288"/>
      <c r="Z1407" s="288"/>
      <c r="AA1407" s="288"/>
      <c r="AB1407" s="288"/>
      <c r="AC1407" s="288"/>
      <c r="AD1407" s="288"/>
      <c r="AE1407" s="412"/>
      <c r="AF1407" s="413"/>
      <c r="AG1407" s="412"/>
      <c r="AH1407" s="412"/>
      <c r="AI1407" s="412"/>
      <c r="AJ1407" s="412"/>
      <c r="AK1407" s="412"/>
      <c r="AL1407" s="412"/>
      <c r="AM1407" s="412"/>
      <c r="AN1407" s="412"/>
      <c r="AO1407" s="412"/>
      <c r="AP1407" s="412"/>
      <c r="AQ1407" s="412"/>
      <c r="AR1407" s="412"/>
      <c r="AS1407" s="310"/>
    </row>
    <row r="1408" spans="1:45" ht="15" customHeight="1" outlineLevel="1">
      <c r="A1408" s="521">
        <v>8</v>
      </c>
      <c r="B1408" s="424" t="s">
        <v>101</v>
      </c>
      <c r="C1408" s="288" t="s">
        <v>25</v>
      </c>
      <c r="D1408" s="292"/>
      <c r="E1408" s="292"/>
      <c r="F1408" s="292"/>
      <c r="G1408" s="292"/>
      <c r="H1408" s="292"/>
      <c r="I1408" s="292"/>
      <c r="J1408" s="292"/>
      <c r="K1408" s="292"/>
      <c r="L1408" s="292"/>
      <c r="M1408" s="292"/>
      <c r="N1408" s="292"/>
      <c r="O1408" s="292"/>
      <c r="P1408" s="292"/>
      <c r="Q1408" s="292">
        <v>12</v>
      </c>
      <c r="R1408" s="292"/>
      <c r="S1408" s="292"/>
      <c r="T1408" s="292"/>
      <c r="U1408" s="292"/>
      <c r="V1408" s="292"/>
      <c r="W1408" s="292"/>
      <c r="X1408" s="292"/>
      <c r="Y1408" s="292"/>
      <c r="Z1408" s="292"/>
      <c r="AA1408" s="292"/>
      <c r="AB1408" s="292"/>
      <c r="AC1408" s="292"/>
      <c r="AD1408" s="292"/>
      <c r="AE1408" s="411"/>
      <c r="AF1408" s="411"/>
      <c r="AG1408" s="411"/>
      <c r="AH1408" s="411"/>
      <c r="AI1408" s="411"/>
      <c r="AJ1408" s="411"/>
      <c r="AK1408" s="411"/>
      <c r="AL1408" s="411"/>
      <c r="AM1408" s="411"/>
      <c r="AN1408" s="411"/>
      <c r="AO1408" s="411"/>
      <c r="AP1408" s="411"/>
      <c r="AQ1408" s="411"/>
      <c r="AR1408" s="411"/>
      <c r="AS1408" s="293">
        <f>SUM(AE1408:AR1408)</f>
        <v>0</v>
      </c>
    </row>
    <row r="1409" spans="1:45" ht="15" customHeight="1" outlineLevel="1">
      <c r="A1409" s="521"/>
      <c r="B1409" s="291" t="s">
        <v>736</v>
      </c>
      <c r="C1409" s="288" t="s">
        <v>163</v>
      </c>
      <c r="D1409" s="292"/>
      <c r="E1409" s="292"/>
      <c r="F1409" s="292"/>
      <c r="G1409" s="292"/>
      <c r="H1409" s="292"/>
      <c r="I1409" s="292"/>
      <c r="J1409" s="292"/>
      <c r="K1409" s="292"/>
      <c r="L1409" s="292"/>
      <c r="M1409" s="292"/>
      <c r="N1409" s="292"/>
      <c r="O1409" s="292"/>
      <c r="P1409" s="292"/>
      <c r="Q1409" s="292">
        <f>Q1408</f>
        <v>12</v>
      </c>
      <c r="R1409" s="292"/>
      <c r="S1409" s="292"/>
      <c r="T1409" s="292"/>
      <c r="U1409" s="292"/>
      <c r="V1409" s="292"/>
      <c r="W1409" s="292"/>
      <c r="X1409" s="292"/>
      <c r="Y1409" s="292"/>
      <c r="Z1409" s="292"/>
      <c r="AA1409" s="292"/>
      <c r="AB1409" s="292"/>
      <c r="AC1409" s="292"/>
      <c r="AD1409" s="292"/>
      <c r="AE1409" s="407">
        <f>AE1408</f>
        <v>0</v>
      </c>
      <c r="AF1409" s="407">
        <f t="shared" ref="AF1409:AR1409" si="3457">AF1408</f>
        <v>0</v>
      </c>
      <c r="AG1409" s="407">
        <f t="shared" si="3457"/>
        <v>0</v>
      </c>
      <c r="AH1409" s="407">
        <f t="shared" si="3457"/>
        <v>0</v>
      </c>
      <c r="AI1409" s="407">
        <f t="shared" si="3457"/>
        <v>0</v>
      </c>
      <c r="AJ1409" s="407">
        <f t="shared" si="3457"/>
        <v>0</v>
      </c>
      <c r="AK1409" s="407">
        <f t="shared" si="3457"/>
        <v>0</v>
      </c>
      <c r="AL1409" s="407">
        <f t="shared" si="3457"/>
        <v>0</v>
      </c>
      <c r="AM1409" s="407">
        <f t="shared" si="3457"/>
        <v>0</v>
      </c>
      <c r="AN1409" s="407">
        <f t="shared" si="3457"/>
        <v>0</v>
      </c>
      <c r="AO1409" s="407">
        <f t="shared" si="3457"/>
        <v>0</v>
      </c>
      <c r="AP1409" s="407">
        <f t="shared" si="3457"/>
        <v>0</v>
      </c>
      <c r="AQ1409" s="407">
        <f t="shared" si="3457"/>
        <v>0</v>
      </c>
      <c r="AR1409" s="407">
        <f t="shared" si="3457"/>
        <v>0</v>
      </c>
      <c r="AS1409" s="308"/>
    </row>
    <row r="1410" spans="1:45" ht="15" customHeight="1" outlineLevel="1">
      <c r="A1410" s="521"/>
      <c r="B1410" s="311"/>
      <c r="C1410" s="309"/>
      <c r="D1410" s="313"/>
      <c r="E1410" s="313"/>
      <c r="F1410" s="313"/>
      <c r="G1410" s="313"/>
      <c r="H1410" s="313"/>
      <c r="I1410" s="313"/>
      <c r="J1410" s="313"/>
      <c r="K1410" s="313"/>
      <c r="L1410" s="313"/>
      <c r="M1410" s="313"/>
      <c r="N1410" s="313"/>
      <c r="O1410" s="313"/>
      <c r="P1410" s="313"/>
      <c r="Q1410" s="288"/>
      <c r="R1410" s="313"/>
      <c r="S1410" s="313"/>
      <c r="T1410" s="313"/>
      <c r="U1410" s="313"/>
      <c r="V1410" s="313"/>
      <c r="W1410" s="313"/>
      <c r="X1410" s="313"/>
      <c r="Y1410" s="313"/>
      <c r="Z1410" s="313"/>
      <c r="AA1410" s="313"/>
      <c r="AB1410" s="313"/>
      <c r="AC1410" s="313"/>
      <c r="AD1410" s="313"/>
      <c r="AE1410" s="412"/>
      <c r="AF1410" s="413"/>
      <c r="AG1410" s="412"/>
      <c r="AH1410" s="412"/>
      <c r="AI1410" s="412"/>
      <c r="AJ1410" s="412"/>
      <c r="AK1410" s="412"/>
      <c r="AL1410" s="412"/>
      <c r="AM1410" s="412"/>
      <c r="AN1410" s="412"/>
      <c r="AO1410" s="412"/>
      <c r="AP1410" s="412"/>
      <c r="AQ1410" s="412"/>
      <c r="AR1410" s="412"/>
      <c r="AS1410" s="310"/>
    </row>
    <row r="1411" spans="1:45" ht="15" customHeight="1" outlineLevel="1">
      <c r="A1411" s="521">
        <v>9</v>
      </c>
      <c r="B1411" s="424" t="s">
        <v>102</v>
      </c>
      <c r="C1411" s="288" t="s">
        <v>25</v>
      </c>
      <c r="D1411" s="292"/>
      <c r="E1411" s="292"/>
      <c r="F1411" s="292"/>
      <c r="G1411" s="292"/>
      <c r="H1411" s="292"/>
      <c r="I1411" s="292"/>
      <c r="J1411" s="292"/>
      <c r="K1411" s="292"/>
      <c r="L1411" s="292"/>
      <c r="M1411" s="292"/>
      <c r="N1411" s="292"/>
      <c r="O1411" s="292"/>
      <c r="P1411" s="292"/>
      <c r="Q1411" s="292">
        <v>12</v>
      </c>
      <c r="R1411" s="292"/>
      <c r="S1411" s="292"/>
      <c r="T1411" s="292"/>
      <c r="U1411" s="292"/>
      <c r="V1411" s="292"/>
      <c r="W1411" s="292"/>
      <c r="X1411" s="292"/>
      <c r="Y1411" s="292"/>
      <c r="Z1411" s="292"/>
      <c r="AA1411" s="292"/>
      <c r="AB1411" s="292"/>
      <c r="AC1411" s="292"/>
      <c r="AD1411" s="292"/>
      <c r="AE1411" s="411"/>
      <c r="AF1411" s="411"/>
      <c r="AG1411" s="411"/>
      <c r="AH1411" s="411"/>
      <c r="AI1411" s="411"/>
      <c r="AJ1411" s="411"/>
      <c r="AK1411" s="411"/>
      <c r="AL1411" s="411"/>
      <c r="AM1411" s="411"/>
      <c r="AN1411" s="411"/>
      <c r="AO1411" s="411"/>
      <c r="AP1411" s="411"/>
      <c r="AQ1411" s="411"/>
      <c r="AR1411" s="411"/>
      <c r="AS1411" s="293">
        <f>SUM(AE1411:AR1411)</f>
        <v>0</v>
      </c>
    </row>
    <row r="1412" spans="1:45" ht="15" customHeight="1" outlineLevel="1">
      <c r="A1412" s="521"/>
      <c r="B1412" s="291" t="s">
        <v>736</v>
      </c>
      <c r="C1412" s="288" t="s">
        <v>163</v>
      </c>
      <c r="D1412" s="292"/>
      <c r="E1412" s="292"/>
      <c r="F1412" s="292"/>
      <c r="G1412" s="292"/>
      <c r="H1412" s="292"/>
      <c r="I1412" s="292"/>
      <c r="J1412" s="292"/>
      <c r="K1412" s="292"/>
      <c r="L1412" s="292"/>
      <c r="M1412" s="292"/>
      <c r="N1412" s="292"/>
      <c r="O1412" s="292"/>
      <c r="P1412" s="292"/>
      <c r="Q1412" s="292">
        <f>Q1411</f>
        <v>12</v>
      </c>
      <c r="R1412" s="292"/>
      <c r="S1412" s="292"/>
      <c r="T1412" s="292"/>
      <c r="U1412" s="292"/>
      <c r="V1412" s="292"/>
      <c r="W1412" s="292"/>
      <c r="X1412" s="292"/>
      <c r="Y1412" s="292"/>
      <c r="Z1412" s="292"/>
      <c r="AA1412" s="292"/>
      <c r="AB1412" s="292"/>
      <c r="AC1412" s="292"/>
      <c r="AD1412" s="292"/>
      <c r="AE1412" s="407">
        <f>AE1411</f>
        <v>0</v>
      </c>
      <c r="AF1412" s="407">
        <f t="shared" ref="AF1412:AR1412" si="3458">AF1411</f>
        <v>0</v>
      </c>
      <c r="AG1412" s="407">
        <f t="shared" si="3458"/>
        <v>0</v>
      </c>
      <c r="AH1412" s="407">
        <f t="shared" si="3458"/>
        <v>0</v>
      </c>
      <c r="AI1412" s="407">
        <f t="shared" si="3458"/>
        <v>0</v>
      </c>
      <c r="AJ1412" s="407">
        <f t="shared" si="3458"/>
        <v>0</v>
      </c>
      <c r="AK1412" s="407">
        <f t="shared" si="3458"/>
        <v>0</v>
      </c>
      <c r="AL1412" s="407">
        <f t="shared" si="3458"/>
        <v>0</v>
      </c>
      <c r="AM1412" s="407">
        <f t="shared" si="3458"/>
        <v>0</v>
      </c>
      <c r="AN1412" s="407">
        <f t="shared" si="3458"/>
        <v>0</v>
      </c>
      <c r="AO1412" s="407">
        <f t="shared" si="3458"/>
        <v>0</v>
      </c>
      <c r="AP1412" s="407">
        <f t="shared" si="3458"/>
        <v>0</v>
      </c>
      <c r="AQ1412" s="407">
        <f t="shared" si="3458"/>
        <v>0</v>
      </c>
      <c r="AR1412" s="407">
        <f t="shared" si="3458"/>
        <v>0</v>
      </c>
      <c r="AS1412" s="308"/>
    </row>
    <row r="1413" spans="1:45" ht="15" customHeight="1" outlineLevel="1">
      <c r="A1413" s="521"/>
      <c r="B1413" s="311"/>
      <c r="C1413" s="309"/>
      <c r="D1413" s="313"/>
      <c r="E1413" s="313"/>
      <c r="F1413" s="313"/>
      <c r="G1413" s="313"/>
      <c r="H1413" s="313"/>
      <c r="I1413" s="313"/>
      <c r="J1413" s="313"/>
      <c r="K1413" s="313"/>
      <c r="L1413" s="313"/>
      <c r="M1413" s="313"/>
      <c r="N1413" s="313"/>
      <c r="O1413" s="313"/>
      <c r="P1413" s="313"/>
      <c r="Q1413" s="288"/>
      <c r="R1413" s="313"/>
      <c r="S1413" s="313"/>
      <c r="T1413" s="313"/>
      <c r="U1413" s="313"/>
      <c r="V1413" s="313"/>
      <c r="W1413" s="313"/>
      <c r="X1413" s="313"/>
      <c r="Y1413" s="313"/>
      <c r="Z1413" s="313"/>
      <c r="AA1413" s="313"/>
      <c r="AB1413" s="313"/>
      <c r="AC1413" s="313"/>
      <c r="AD1413" s="313"/>
      <c r="AE1413" s="412"/>
      <c r="AF1413" s="412"/>
      <c r="AG1413" s="412"/>
      <c r="AH1413" s="412"/>
      <c r="AI1413" s="412"/>
      <c r="AJ1413" s="412"/>
      <c r="AK1413" s="412"/>
      <c r="AL1413" s="412"/>
      <c r="AM1413" s="412"/>
      <c r="AN1413" s="412"/>
      <c r="AO1413" s="412"/>
      <c r="AP1413" s="412"/>
      <c r="AQ1413" s="412"/>
      <c r="AR1413" s="412"/>
      <c r="AS1413" s="310"/>
    </row>
    <row r="1414" spans="1:45" ht="15" customHeight="1" outlineLevel="1">
      <c r="A1414" s="521">
        <v>10</v>
      </c>
      <c r="B1414" s="424" t="s">
        <v>103</v>
      </c>
      <c r="C1414" s="288" t="s">
        <v>25</v>
      </c>
      <c r="D1414" s="292"/>
      <c r="E1414" s="292"/>
      <c r="F1414" s="292"/>
      <c r="G1414" s="292"/>
      <c r="H1414" s="292"/>
      <c r="I1414" s="292"/>
      <c r="J1414" s="292"/>
      <c r="K1414" s="292"/>
      <c r="L1414" s="292"/>
      <c r="M1414" s="292"/>
      <c r="N1414" s="292"/>
      <c r="O1414" s="292"/>
      <c r="P1414" s="292"/>
      <c r="Q1414" s="292">
        <v>3</v>
      </c>
      <c r="R1414" s="292"/>
      <c r="S1414" s="292"/>
      <c r="T1414" s="292"/>
      <c r="U1414" s="292"/>
      <c r="V1414" s="292"/>
      <c r="W1414" s="292"/>
      <c r="X1414" s="292"/>
      <c r="Y1414" s="292"/>
      <c r="Z1414" s="292"/>
      <c r="AA1414" s="292"/>
      <c r="AB1414" s="292"/>
      <c r="AC1414" s="292"/>
      <c r="AD1414" s="292"/>
      <c r="AE1414" s="411"/>
      <c r="AF1414" s="411"/>
      <c r="AG1414" s="411"/>
      <c r="AH1414" s="411"/>
      <c r="AI1414" s="411"/>
      <c r="AJ1414" s="411"/>
      <c r="AK1414" s="411"/>
      <c r="AL1414" s="411"/>
      <c r="AM1414" s="411"/>
      <c r="AN1414" s="411"/>
      <c r="AO1414" s="411"/>
      <c r="AP1414" s="411"/>
      <c r="AQ1414" s="411"/>
      <c r="AR1414" s="411"/>
      <c r="AS1414" s="293">
        <f>SUM(AE1414:AR1414)</f>
        <v>0</v>
      </c>
    </row>
    <row r="1415" spans="1:45" ht="15" customHeight="1" outlineLevel="1">
      <c r="A1415" s="521"/>
      <c r="B1415" s="291" t="s">
        <v>736</v>
      </c>
      <c r="C1415" s="288" t="s">
        <v>163</v>
      </c>
      <c r="D1415" s="292"/>
      <c r="E1415" s="292"/>
      <c r="F1415" s="292"/>
      <c r="G1415" s="292"/>
      <c r="H1415" s="292"/>
      <c r="I1415" s="292"/>
      <c r="J1415" s="292"/>
      <c r="K1415" s="292"/>
      <c r="L1415" s="292"/>
      <c r="M1415" s="292"/>
      <c r="N1415" s="292"/>
      <c r="O1415" s="292"/>
      <c r="P1415" s="292"/>
      <c r="Q1415" s="292">
        <f>Q1414</f>
        <v>3</v>
      </c>
      <c r="R1415" s="292"/>
      <c r="S1415" s="292"/>
      <c r="T1415" s="292"/>
      <c r="U1415" s="292"/>
      <c r="V1415" s="292"/>
      <c r="W1415" s="292"/>
      <c r="X1415" s="292"/>
      <c r="Y1415" s="292"/>
      <c r="Z1415" s="292"/>
      <c r="AA1415" s="292"/>
      <c r="AB1415" s="292"/>
      <c r="AC1415" s="292"/>
      <c r="AD1415" s="292"/>
      <c r="AE1415" s="407">
        <f>AE1414</f>
        <v>0</v>
      </c>
      <c r="AF1415" s="407">
        <f t="shared" ref="AF1415:AR1415" si="3459">AF1414</f>
        <v>0</v>
      </c>
      <c r="AG1415" s="407">
        <f t="shared" si="3459"/>
        <v>0</v>
      </c>
      <c r="AH1415" s="407">
        <f t="shared" si="3459"/>
        <v>0</v>
      </c>
      <c r="AI1415" s="407">
        <f t="shared" si="3459"/>
        <v>0</v>
      </c>
      <c r="AJ1415" s="407">
        <f t="shared" si="3459"/>
        <v>0</v>
      </c>
      <c r="AK1415" s="407">
        <f t="shared" si="3459"/>
        <v>0</v>
      </c>
      <c r="AL1415" s="407">
        <f t="shared" si="3459"/>
        <v>0</v>
      </c>
      <c r="AM1415" s="407">
        <f t="shared" si="3459"/>
        <v>0</v>
      </c>
      <c r="AN1415" s="407">
        <f t="shared" si="3459"/>
        <v>0</v>
      </c>
      <c r="AO1415" s="407">
        <f t="shared" si="3459"/>
        <v>0</v>
      </c>
      <c r="AP1415" s="407">
        <f t="shared" si="3459"/>
        <v>0</v>
      </c>
      <c r="AQ1415" s="407">
        <f t="shared" si="3459"/>
        <v>0</v>
      </c>
      <c r="AR1415" s="407">
        <f t="shared" si="3459"/>
        <v>0</v>
      </c>
      <c r="AS1415" s="308"/>
    </row>
    <row r="1416" spans="1:45" ht="15" customHeight="1" outlineLevel="1">
      <c r="A1416" s="521"/>
      <c r="B1416" s="311"/>
      <c r="C1416" s="309"/>
      <c r="D1416" s="313"/>
      <c r="E1416" s="313"/>
      <c r="F1416" s="313"/>
      <c r="G1416" s="313"/>
      <c r="H1416" s="313"/>
      <c r="I1416" s="313"/>
      <c r="J1416" s="313"/>
      <c r="K1416" s="313"/>
      <c r="L1416" s="313"/>
      <c r="M1416" s="313"/>
      <c r="N1416" s="313"/>
      <c r="O1416" s="313"/>
      <c r="P1416" s="313"/>
      <c r="Q1416" s="288"/>
      <c r="R1416" s="313"/>
      <c r="S1416" s="313"/>
      <c r="T1416" s="313"/>
      <c r="U1416" s="313"/>
      <c r="V1416" s="313"/>
      <c r="W1416" s="313"/>
      <c r="X1416" s="313"/>
      <c r="Y1416" s="313"/>
      <c r="Z1416" s="313"/>
      <c r="AA1416" s="313"/>
      <c r="AB1416" s="313"/>
      <c r="AC1416" s="313"/>
      <c r="AD1416" s="313"/>
      <c r="AE1416" s="412"/>
      <c r="AF1416" s="413"/>
      <c r="AG1416" s="412"/>
      <c r="AH1416" s="412"/>
      <c r="AI1416" s="412"/>
      <c r="AJ1416" s="412"/>
      <c r="AK1416" s="412"/>
      <c r="AL1416" s="412"/>
      <c r="AM1416" s="412"/>
      <c r="AN1416" s="412"/>
      <c r="AO1416" s="412"/>
      <c r="AP1416" s="412"/>
      <c r="AQ1416" s="412"/>
      <c r="AR1416" s="412"/>
      <c r="AS1416" s="310"/>
    </row>
    <row r="1417" spans="1:45" ht="15" customHeight="1" outlineLevel="1">
      <c r="A1417" s="521"/>
      <c r="B1417" s="285" t="s">
        <v>10</v>
      </c>
      <c r="C1417" s="286"/>
      <c r="D1417" s="286"/>
      <c r="E1417" s="286"/>
      <c r="F1417" s="286"/>
      <c r="G1417" s="286"/>
      <c r="H1417" s="286"/>
      <c r="I1417" s="286"/>
      <c r="J1417" s="286"/>
      <c r="K1417" s="286"/>
      <c r="L1417" s="286"/>
      <c r="M1417" s="286"/>
      <c r="N1417" s="286"/>
      <c r="O1417" s="286"/>
      <c r="P1417" s="286"/>
      <c r="Q1417" s="287"/>
      <c r="R1417" s="286"/>
      <c r="S1417" s="286"/>
      <c r="T1417" s="286"/>
      <c r="U1417" s="286"/>
      <c r="V1417" s="286"/>
      <c r="W1417" s="286"/>
      <c r="X1417" s="286"/>
      <c r="Y1417" s="286"/>
      <c r="Z1417" s="286"/>
      <c r="AA1417" s="286"/>
      <c r="AB1417" s="286"/>
      <c r="AC1417" s="286"/>
      <c r="AD1417" s="286"/>
      <c r="AE1417" s="410"/>
      <c r="AF1417" s="410"/>
      <c r="AG1417" s="410"/>
      <c r="AH1417" s="410"/>
      <c r="AI1417" s="410"/>
      <c r="AJ1417" s="410"/>
      <c r="AK1417" s="410"/>
      <c r="AL1417" s="410"/>
      <c r="AM1417" s="410"/>
      <c r="AN1417" s="410"/>
      <c r="AO1417" s="410"/>
      <c r="AP1417" s="410"/>
      <c r="AQ1417" s="410"/>
      <c r="AR1417" s="410"/>
      <c r="AS1417" s="289"/>
    </row>
    <row r="1418" spans="1:45" ht="15" customHeight="1" outlineLevel="1">
      <c r="A1418" s="521">
        <v>11</v>
      </c>
      <c r="B1418" s="424" t="s">
        <v>104</v>
      </c>
      <c r="C1418" s="288" t="s">
        <v>25</v>
      </c>
      <c r="D1418" s="292"/>
      <c r="E1418" s="292"/>
      <c r="F1418" s="292"/>
      <c r="G1418" s="292"/>
      <c r="H1418" s="292"/>
      <c r="I1418" s="292"/>
      <c r="J1418" s="292"/>
      <c r="K1418" s="292"/>
      <c r="L1418" s="292"/>
      <c r="M1418" s="292"/>
      <c r="N1418" s="292"/>
      <c r="O1418" s="292"/>
      <c r="P1418" s="292"/>
      <c r="Q1418" s="292">
        <v>12</v>
      </c>
      <c r="R1418" s="292"/>
      <c r="S1418" s="292"/>
      <c r="T1418" s="292"/>
      <c r="U1418" s="292"/>
      <c r="V1418" s="292"/>
      <c r="W1418" s="292"/>
      <c r="X1418" s="292"/>
      <c r="Y1418" s="292"/>
      <c r="Z1418" s="292"/>
      <c r="AA1418" s="292"/>
      <c r="AB1418" s="292"/>
      <c r="AC1418" s="292"/>
      <c r="AD1418" s="292"/>
      <c r="AE1418" s="422"/>
      <c r="AF1418" s="411"/>
      <c r="AG1418" s="411"/>
      <c r="AH1418" s="411"/>
      <c r="AI1418" s="411"/>
      <c r="AJ1418" s="411"/>
      <c r="AK1418" s="411"/>
      <c r="AL1418" s="411"/>
      <c r="AM1418" s="411"/>
      <c r="AN1418" s="411"/>
      <c r="AO1418" s="411"/>
      <c r="AP1418" s="411"/>
      <c r="AQ1418" s="411"/>
      <c r="AR1418" s="411"/>
      <c r="AS1418" s="293">
        <f>SUM(AE1418:AR1418)</f>
        <v>0</v>
      </c>
    </row>
    <row r="1419" spans="1:45" ht="15" customHeight="1" outlineLevel="1">
      <c r="A1419" s="521"/>
      <c r="B1419" s="291" t="s">
        <v>736</v>
      </c>
      <c r="C1419" s="288" t="s">
        <v>163</v>
      </c>
      <c r="D1419" s="292"/>
      <c r="E1419" s="292"/>
      <c r="F1419" s="292"/>
      <c r="G1419" s="292"/>
      <c r="H1419" s="292"/>
      <c r="I1419" s="292"/>
      <c r="J1419" s="292"/>
      <c r="K1419" s="292"/>
      <c r="L1419" s="292"/>
      <c r="M1419" s="292"/>
      <c r="N1419" s="292"/>
      <c r="O1419" s="292"/>
      <c r="P1419" s="292"/>
      <c r="Q1419" s="292">
        <f>Q1418</f>
        <v>12</v>
      </c>
      <c r="R1419" s="292"/>
      <c r="S1419" s="292"/>
      <c r="T1419" s="292"/>
      <c r="U1419" s="292"/>
      <c r="V1419" s="292"/>
      <c r="W1419" s="292"/>
      <c r="X1419" s="292"/>
      <c r="Y1419" s="292"/>
      <c r="Z1419" s="292"/>
      <c r="AA1419" s="292"/>
      <c r="AB1419" s="292"/>
      <c r="AC1419" s="292"/>
      <c r="AD1419" s="292"/>
      <c r="AE1419" s="407">
        <f>AE1418</f>
        <v>0</v>
      </c>
      <c r="AF1419" s="407">
        <f t="shared" ref="AF1419:AR1419" si="3460">AF1418</f>
        <v>0</v>
      </c>
      <c r="AG1419" s="407">
        <f t="shared" si="3460"/>
        <v>0</v>
      </c>
      <c r="AH1419" s="407">
        <f t="shared" si="3460"/>
        <v>0</v>
      </c>
      <c r="AI1419" s="407">
        <f t="shared" si="3460"/>
        <v>0</v>
      </c>
      <c r="AJ1419" s="407">
        <f t="shared" si="3460"/>
        <v>0</v>
      </c>
      <c r="AK1419" s="407">
        <f t="shared" si="3460"/>
        <v>0</v>
      </c>
      <c r="AL1419" s="407">
        <f t="shared" si="3460"/>
        <v>0</v>
      </c>
      <c r="AM1419" s="407">
        <f t="shared" si="3460"/>
        <v>0</v>
      </c>
      <c r="AN1419" s="407">
        <f t="shared" si="3460"/>
        <v>0</v>
      </c>
      <c r="AO1419" s="407">
        <f t="shared" si="3460"/>
        <v>0</v>
      </c>
      <c r="AP1419" s="407">
        <f t="shared" si="3460"/>
        <v>0</v>
      </c>
      <c r="AQ1419" s="407">
        <f t="shared" si="3460"/>
        <v>0</v>
      </c>
      <c r="AR1419" s="407">
        <f t="shared" si="3460"/>
        <v>0</v>
      </c>
      <c r="AS1419" s="294"/>
    </row>
    <row r="1420" spans="1:45" ht="15" customHeight="1" outlineLevel="1">
      <c r="A1420" s="521"/>
      <c r="B1420" s="312"/>
      <c r="C1420" s="302"/>
      <c r="D1420" s="288"/>
      <c r="E1420" s="288"/>
      <c r="F1420" s="288"/>
      <c r="G1420" s="288"/>
      <c r="H1420" s="288"/>
      <c r="I1420" s="288"/>
      <c r="J1420" s="288"/>
      <c r="K1420" s="288"/>
      <c r="L1420" s="288"/>
      <c r="M1420" s="288"/>
      <c r="N1420" s="288"/>
      <c r="O1420" s="288"/>
      <c r="P1420" s="288"/>
      <c r="Q1420" s="288"/>
      <c r="R1420" s="288"/>
      <c r="S1420" s="288"/>
      <c r="T1420" s="288"/>
      <c r="U1420" s="288"/>
      <c r="V1420" s="288"/>
      <c r="W1420" s="288"/>
      <c r="X1420" s="288"/>
      <c r="Y1420" s="288"/>
      <c r="Z1420" s="288"/>
      <c r="AA1420" s="288"/>
      <c r="AB1420" s="288"/>
      <c r="AC1420" s="288"/>
      <c r="AD1420" s="288"/>
      <c r="AE1420" s="408"/>
      <c r="AF1420" s="417"/>
      <c r="AG1420" s="417"/>
      <c r="AH1420" s="417"/>
      <c r="AI1420" s="417"/>
      <c r="AJ1420" s="417"/>
      <c r="AK1420" s="417"/>
      <c r="AL1420" s="417"/>
      <c r="AM1420" s="417"/>
      <c r="AN1420" s="417"/>
      <c r="AO1420" s="417"/>
      <c r="AP1420" s="417"/>
      <c r="AQ1420" s="417"/>
      <c r="AR1420" s="417"/>
      <c r="AS1420" s="303"/>
    </row>
    <row r="1421" spans="1:45" ht="28.5" customHeight="1" outlineLevel="1">
      <c r="A1421" s="521">
        <v>12</v>
      </c>
      <c r="B1421" s="424" t="s">
        <v>105</v>
      </c>
      <c r="C1421" s="288" t="s">
        <v>25</v>
      </c>
      <c r="D1421" s="292"/>
      <c r="E1421" s="292"/>
      <c r="F1421" s="292"/>
      <c r="G1421" s="292"/>
      <c r="H1421" s="292"/>
      <c r="I1421" s="292"/>
      <c r="J1421" s="292"/>
      <c r="K1421" s="292"/>
      <c r="L1421" s="292"/>
      <c r="M1421" s="292"/>
      <c r="N1421" s="292"/>
      <c r="O1421" s="292"/>
      <c r="P1421" s="292"/>
      <c r="Q1421" s="292">
        <v>12</v>
      </c>
      <c r="R1421" s="292"/>
      <c r="S1421" s="292"/>
      <c r="T1421" s="292"/>
      <c r="U1421" s="292"/>
      <c r="V1421" s="292"/>
      <c r="W1421" s="292"/>
      <c r="X1421" s="292"/>
      <c r="Y1421" s="292"/>
      <c r="Z1421" s="292"/>
      <c r="AA1421" s="292"/>
      <c r="AB1421" s="292"/>
      <c r="AC1421" s="292"/>
      <c r="AD1421" s="292"/>
      <c r="AE1421" s="406"/>
      <c r="AF1421" s="411"/>
      <c r="AG1421" s="411"/>
      <c r="AH1421" s="411"/>
      <c r="AI1421" s="411"/>
      <c r="AJ1421" s="411"/>
      <c r="AK1421" s="411"/>
      <c r="AL1421" s="411"/>
      <c r="AM1421" s="411"/>
      <c r="AN1421" s="411"/>
      <c r="AO1421" s="411"/>
      <c r="AP1421" s="411"/>
      <c r="AQ1421" s="411"/>
      <c r="AR1421" s="411"/>
      <c r="AS1421" s="293">
        <f>SUM(AE1421:AR1421)</f>
        <v>0</v>
      </c>
    </row>
    <row r="1422" spans="1:45" ht="15" customHeight="1" outlineLevel="1">
      <c r="A1422" s="521"/>
      <c r="B1422" s="291" t="s">
        <v>736</v>
      </c>
      <c r="C1422" s="288" t="s">
        <v>163</v>
      </c>
      <c r="D1422" s="292"/>
      <c r="E1422" s="292"/>
      <c r="F1422" s="292"/>
      <c r="G1422" s="292"/>
      <c r="H1422" s="292"/>
      <c r="I1422" s="292"/>
      <c r="J1422" s="292"/>
      <c r="K1422" s="292"/>
      <c r="L1422" s="292"/>
      <c r="M1422" s="292"/>
      <c r="N1422" s="292"/>
      <c r="O1422" s="292"/>
      <c r="P1422" s="292"/>
      <c r="Q1422" s="292">
        <f>Q1421</f>
        <v>12</v>
      </c>
      <c r="R1422" s="292"/>
      <c r="S1422" s="292"/>
      <c r="T1422" s="292"/>
      <c r="U1422" s="292"/>
      <c r="V1422" s="292"/>
      <c r="W1422" s="292"/>
      <c r="X1422" s="292"/>
      <c r="Y1422" s="292"/>
      <c r="Z1422" s="292"/>
      <c r="AA1422" s="292"/>
      <c r="AB1422" s="292"/>
      <c r="AC1422" s="292"/>
      <c r="AD1422" s="292"/>
      <c r="AE1422" s="407">
        <f>AE1421</f>
        <v>0</v>
      </c>
      <c r="AF1422" s="407">
        <f t="shared" ref="AF1422:AR1422" si="3461">AF1421</f>
        <v>0</v>
      </c>
      <c r="AG1422" s="407">
        <f t="shared" si="3461"/>
        <v>0</v>
      </c>
      <c r="AH1422" s="407">
        <f t="shared" si="3461"/>
        <v>0</v>
      </c>
      <c r="AI1422" s="407">
        <f t="shared" si="3461"/>
        <v>0</v>
      </c>
      <c r="AJ1422" s="407">
        <f t="shared" si="3461"/>
        <v>0</v>
      </c>
      <c r="AK1422" s="407">
        <f t="shared" si="3461"/>
        <v>0</v>
      </c>
      <c r="AL1422" s="407">
        <f t="shared" si="3461"/>
        <v>0</v>
      </c>
      <c r="AM1422" s="407">
        <f t="shared" si="3461"/>
        <v>0</v>
      </c>
      <c r="AN1422" s="407">
        <f t="shared" si="3461"/>
        <v>0</v>
      </c>
      <c r="AO1422" s="407">
        <f t="shared" si="3461"/>
        <v>0</v>
      </c>
      <c r="AP1422" s="407">
        <f t="shared" si="3461"/>
        <v>0</v>
      </c>
      <c r="AQ1422" s="407">
        <f t="shared" si="3461"/>
        <v>0</v>
      </c>
      <c r="AR1422" s="407">
        <f t="shared" si="3461"/>
        <v>0</v>
      </c>
      <c r="AS1422" s="294"/>
    </row>
    <row r="1423" spans="1:45" ht="15" customHeight="1" outlineLevel="1">
      <c r="A1423" s="521"/>
      <c r="B1423" s="312"/>
      <c r="C1423" s="302"/>
      <c r="D1423" s="288"/>
      <c r="E1423" s="288"/>
      <c r="F1423" s="288"/>
      <c r="G1423" s="288"/>
      <c r="H1423" s="288"/>
      <c r="I1423" s="288"/>
      <c r="J1423" s="288"/>
      <c r="K1423" s="288"/>
      <c r="L1423" s="288"/>
      <c r="M1423" s="288"/>
      <c r="N1423" s="288"/>
      <c r="O1423" s="288"/>
      <c r="P1423" s="288"/>
      <c r="Q1423" s="288"/>
      <c r="R1423" s="288"/>
      <c r="S1423" s="288"/>
      <c r="T1423" s="288"/>
      <c r="U1423" s="288"/>
      <c r="V1423" s="288"/>
      <c r="W1423" s="288"/>
      <c r="X1423" s="288"/>
      <c r="Y1423" s="288"/>
      <c r="Z1423" s="288"/>
      <c r="AA1423" s="288"/>
      <c r="AB1423" s="288"/>
      <c r="AC1423" s="288"/>
      <c r="AD1423" s="288"/>
      <c r="AE1423" s="418"/>
      <c r="AF1423" s="418"/>
      <c r="AG1423" s="408"/>
      <c r="AH1423" s="408"/>
      <c r="AI1423" s="408"/>
      <c r="AJ1423" s="408"/>
      <c r="AK1423" s="408"/>
      <c r="AL1423" s="408"/>
      <c r="AM1423" s="408"/>
      <c r="AN1423" s="408"/>
      <c r="AO1423" s="408"/>
      <c r="AP1423" s="408"/>
      <c r="AQ1423" s="408"/>
      <c r="AR1423" s="408"/>
      <c r="AS1423" s="303"/>
    </row>
    <row r="1424" spans="1:45" ht="15" customHeight="1" outlineLevel="1">
      <c r="A1424" s="521">
        <v>13</v>
      </c>
      <c r="B1424" s="424" t="s">
        <v>106</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11"/>
      <c r="AG1424" s="411"/>
      <c r="AH1424" s="411"/>
      <c r="AI1424" s="411"/>
      <c r="AJ1424" s="411"/>
      <c r="AK1424" s="411"/>
      <c r="AL1424" s="411"/>
      <c r="AM1424" s="411"/>
      <c r="AN1424" s="411"/>
      <c r="AO1424" s="411"/>
      <c r="AP1424" s="411"/>
      <c r="AQ1424" s="411"/>
      <c r="AR1424" s="411"/>
      <c r="AS1424" s="293">
        <f>SUM(AE1424:AR1424)</f>
        <v>0</v>
      </c>
    </row>
    <row r="1425" spans="1:46" ht="15" customHeight="1" outlineLevel="1">
      <c r="A1425" s="521"/>
      <c r="B1425" s="291" t="s">
        <v>736</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462">AF1424</f>
        <v>0</v>
      </c>
      <c r="AG1425" s="407">
        <f t="shared" si="3462"/>
        <v>0</v>
      </c>
      <c r="AH1425" s="407">
        <f t="shared" si="3462"/>
        <v>0</v>
      </c>
      <c r="AI1425" s="407">
        <f t="shared" si="3462"/>
        <v>0</v>
      </c>
      <c r="AJ1425" s="407">
        <f t="shared" si="3462"/>
        <v>0</v>
      </c>
      <c r="AK1425" s="407">
        <f t="shared" si="3462"/>
        <v>0</v>
      </c>
      <c r="AL1425" s="407">
        <f t="shared" si="3462"/>
        <v>0</v>
      </c>
      <c r="AM1425" s="407">
        <f t="shared" si="3462"/>
        <v>0</v>
      </c>
      <c r="AN1425" s="407">
        <f t="shared" si="3462"/>
        <v>0</v>
      </c>
      <c r="AO1425" s="407">
        <f t="shared" si="3462"/>
        <v>0</v>
      </c>
      <c r="AP1425" s="407">
        <f t="shared" si="3462"/>
        <v>0</v>
      </c>
      <c r="AQ1425" s="407">
        <f t="shared" si="3462"/>
        <v>0</v>
      </c>
      <c r="AR1425" s="407">
        <f t="shared" si="3462"/>
        <v>0</v>
      </c>
      <c r="AS1425" s="303"/>
    </row>
    <row r="1426" spans="1:46" ht="15" customHeight="1" outlineLevel="1">
      <c r="A1426" s="521"/>
      <c r="B1426" s="312"/>
      <c r="C1426" s="302"/>
      <c r="D1426" s="288"/>
      <c r="E1426" s="288"/>
      <c r="F1426" s="288"/>
      <c r="G1426" s="288"/>
      <c r="H1426" s="288"/>
      <c r="I1426" s="288"/>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303"/>
    </row>
    <row r="1427" spans="1:46" ht="15" customHeight="1" outlineLevel="1">
      <c r="A1427" s="521"/>
      <c r="B1427" s="285" t="s">
        <v>107</v>
      </c>
      <c r="C1427" s="286"/>
      <c r="D1427" s="287"/>
      <c r="E1427" s="287"/>
      <c r="F1427" s="287"/>
      <c r="G1427" s="287"/>
      <c r="H1427" s="287"/>
      <c r="I1427" s="287"/>
      <c r="J1427" s="287"/>
      <c r="K1427" s="287"/>
      <c r="L1427" s="287"/>
      <c r="M1427" s="287"/>
      <c r="N1427" s="287"/>
      <c r="O1427" s="287"/>
      <c r="P1427" s="287"/>
      <c r="Q1427" s="287"/>
      <c r="R1427" s="287"/>
      <c r="S1427" s="286"/>
      <c r="T1427" s="286"/>
      <c r="U1427" s="286"/>
      <c r="V1427" s="286"/>
      <c r="W1427" s="286"/>
      <c r="X1427" s="286"/>
      <c r="Y1427" s="286"/>
      <c r="Z1427" s="286"/>
      <c r="AA1427" s="286"/>
      <c r="AB1427" s="286"/>
      <c r="AC1427" s="286"/>
      <c r="AD1427" s="286"/>
      <c r="AE1427" s="410"/>
      <c r="AF1427" s="410"/>
      <c r="AG1427" s="410"/>
      <c r="AH1427" s="410"/>
      <c r="AI1427" s="410"/>
      <c r="AJ1427" s="410"/>
      <c r="AK1427" s="410"/>
      <c r="AL1427" s="410"/>
      <c r="AM1427" s="410"/>
      <c r="AN1427" s="410"/>
      <c r="AO1427" s="410"/>
      <c r="AP1427" s="410"/>
      <c r="AQ1427" s="410"/>
      <c r="AR1427" s="410"/>
      <c r="AS1427" s="289"/>
    </row>
    <row r="1428" spans="1:46" ht="15" customHeight="1" outlineLevel="1">
      <c r="A1428" s="521">
        <v>14</v>
      </c>
      <c r="B1428" s="312" t="s">
        <v>108</v>
      </c>
      <c r="C1428" s="288" t="s">
        <v>25</v>
      </c>
      <c r="D1428" s="292"/>
      <c r="E1428" s="292"/>
      <c r="F1428" s="292"/>
      <c r="G1428" s="292"/>
      <c r="H1428" s="292"/>
      <c r="I1428" s="292"/>
      <c r="J1428" s="292"/>
      <c r="K1428" s="292"/>
      <c r="L1428" s="292"/>
      <c r="M1428" s="292"/>
      <c r="N1428" s="292"/>
      <c r="O1428" s="292"/>
      <c r="P1428" s="292"/>
      <c r="Q1428" s="292">
        <v>12</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293">
        <f>SUM(AE1428:AR1428)</f>
        <v>0</v>
      </c>
    </row>
    <row r="1429" spans="1:46" ht="15" customHeight="1" outlineLevel="1">
      <c r="A1429" s="521"/>
      <c r="B1429" s="291" t="s">
        <v>736</v>
      </c>
      <c r="C1429" s="288" t="s">
        <v>163</v>
      </c>
      <c r="D1429" s="292"/>
      <c r="E1429" s="292"/>
      <c r="F1429" s="292"/>
      <c r="G1429" s="292"/>
      <c r="H1429" s="292"/>
      <c r="I1429" s="292"/>
      <c r="J1429" s="292"/>
      <c r="K1429" s="292"/>
      <c r="L1429" s="292"/>
      <c r="M1429" s="292"/>
      <c r="N1429" s="292"/>
      <c r="O1429" s="292"/>
      <c r="P1429" s="292"/>
      <c r="Q1429" s="292">
        <f>Q1428</f>
        <v>12</v>
      </c>
      <c r="R1429" s="292"/>
      <c r="S1429" s="292"/>
      <c r="T1429" s="292"/>
      <c r="U1429" s="292"/>
      <c r="V1429" s="292"/>
      <c r="W1429" s="292"/>
      <c r="X1429" s="292"/>
      <c r="Y1429" s="292"/>
      <c r="Z1429" s="292"/>
      <c r="AA1429" s="292"/>
      <c r="AB1429" s="292"/>
      <c r="AC1429" s="292"/>
      <c r="AD1429" s="292"/>
      <c r="AE1429" s="407">
        <f>AE1428</f>
        <v>0</v>
      </c>
      <c r="AF1429" s="407">
        <f t="shared" ref="AF1429:AR1429" si="3463">AF1428</f>
        <v>0</v>
      </c>
      <c r="AG1429" s="407">
        <f t="shared" si="3463"/>
        <v>0</v>
      </c>
      <c r="AH1429" s="407">
        <f t="shared" si="3463"/>
        <v>0</v>
      </c>
      <c r="AI1429" s="407">
        <f t="shared" si="3463"/>
        <v>0</v>
      </c>
      <c r="AJ1429" s="407">
        <f t="shared" si="3463"/>
        <v>0</v>
      </c>
      <c r="AK1429" s="407">
        <f t="shared" si="3463"/>
        <v>0</v>
      </c>
      <c r="AL1429" s="407">
        <f t="shared" si="3463"/>
        <v>0</v>
      </c>
      <c r="AM1429" s="407">
        <f t="shared" si="3463"/>
        <v>0</v>
      </c>
      <c r="AN1429" s="407">
        <f t="shared" si="3463"/>
        <v>0</v>
      </c>
      <c r="AO1429" s="407">
        <f t="shared" si="3463"/>
        <v>0</v>
      </c>
      <c r="AP1429" s="407">
        <f t="shared" si="3463"/>
        <v>0</v>
      </c>
      <c r="AQ1429" s="407">
        <f t="shared" si="3463"/>
        <v>0</v>
      </c>
      <c r="AR1429" s="407">
        <f t="shared" si="3463"/>
        <v>0</v>
      </c>
      <c r="AS1429" s="294"/>
    </row>
    <row r="1430" spans="1:46" ht="15" customHeight="1" outlineLevel="1">
      <c r="A1430" s="521"/>
      <c r="B1430" s="312"/>
      <c r="C1430" s="302"/>
      <c r="D1430" s="288"/>
      <c r="E1430" s="288"/>
      <c r="F1430" s="288"/>
      <c r="G1430" s="288"/>
      <c r="H1430" s="288"/>
      <c r="I1430" s="288"/>
      <c r="J1430" s="288"/>
      <c r="K1430" s="288"/>
      <c r="L1430" s="288"/>
      <c r="M1430" s="288"/>
      <c r="N1430" s="288"/>
      <c r="O1430" s="288"/>
      <c r="P1430" s="288"/>
      <c r="Q1430" s="464"/>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298"/>
      <c r="AT1430" s="616"/>
    </row>
    <row r="1431" spans="1:46" s="306" customFormat="1" ht="15.75" outlineLevel="1">
      <c r="A1431" s="521"/>
      <c r="B1431" s="285" t="s">
        <v>487</v>
      </c>
      <c r="C1431" s="288"/>
      <c r="D1431" s="288"/>
      <c r="E1431" s="288"/>
      <c r="F1431" s="288"/>
      <c r="G1431" s="288"/>
      <c r="H1431" s="288"/>
      <c r="I1431" s="288"/>
      <c r="J1431" s="288"/>
      <c r="K1431" s="288"/>
      <c r="L1431" s="288"/>
      <c r="M1431" s="288"/>
      <c r="N1431" s="288"/>
      <c r="O1431" s="288"/>
      <c r="P1431" s="288"/>
      <c r="Q1431" s="288"/>
      <c r="R1431" s="288"/>
      <c r="S1431" s="288"/>
      <c r="T1431" s="288"/>
      <c r="U1431" s="288"/>
      <c r="V1431" s="288"/>
      <c r="W1431" s="288"/>
      <c r="X1431" s="288"/>
      <c r="Y1431" s="288"/>
      <c r="Z1431" s="288"/>
      <c r="AA1431" s="288"/>
      <c r="AB1431" s="288"/>
      <c r="AC1431" s="288"/>
      <c r="AD1431" s="288"/>
      <c r="AE1431" s="408"/>
      <c r="AF1431" s="408"/>
      <c r="AG1431" s="408"/>
      <c r="AH1431" s="408"/>
      <c r="AI1431" s="408"/>
      <c r="AJ1431" s="408"/>
      <c r="AK1431" s="412"/>
      <c r="AL1431" s="412"/>
      <c r="AM1431" s="412"/>
      <c r="AN1431" s="412"/>
      <c r="AO1431" s="412"/>
      <c r="AP1431" s="412"/>
      <c r="AQ1431" s="412"/>
      <c r="AR1431" s="412"/>
      <c r="AS1431" s="506"/>
      <c r="AT1431" s="617"/>
    </row>
    <row r="1432" spans="1:46" outlineLevel="1">
      <c r="A1432" s="521">
        <v>15</v>
      </c>
      <c r="B1432" s="291" t="s">
        <v>492</v>
      </c>
      <c r="C1432" s="288" t="s">
        <v>25</v>
      </c>
      <c r="D1432" s="292"/>
      <c r="E1432" s="292"/>
      <c r="F1432" s="292"/>
      <c r="G1432" s="292"/>
      <c r="H1432" s="292"/>
      <c r="I1432" s="292"/>
      <c r="J1432" s="292"/>
      <c r="K1432" s="292"/>
      <c r="L1432" s="292"/>
      <c r="M1432" s="292"/>
      <c r="N1432" s="292"/>
      <c r="O1432" s="292"/>
      <c r="P1432" s="292"/>
      <c r="Q1432" s="292">
        <v>0</v>
      </c>
      <c r="R1432" s="292"/>
      <c r="S1432" s="292"/>
      <c r="T1432" s="292"/>
      <c r="U1432" s="292"/>
      <c r="V1432" s="292"/>
      <c r="W1432" s="292"/>
      <c r="X1432" s="292"/>
      <c r="Y1432" s="292"/>
      <c r="Z1432" s="292"/>
      <c r="AA1432" s="292"/>
      <c r="AB1432" s="292"/>
      <c r="AC1432" s="292"/>
      <c r="AD1432" s="292"/>
      <c r="AE1432" s="406"/>
      <c r="AF1432" s="406"/>
      <c r="AG1432" s="406"/>
      <c r="AH1432" s="406"/>
      <c r="AI1432" s="406"/>
      <c r="AJ1432" s="406"/>
      <c r="AK1432" s="406"/>
      <c r="AL1432" s="406"/>
      <c r="AM1432" s="406"/>
      <c r="AN1432" s="406"/>
      <c r="AO1432" s="406"/>
      <c r="AP1432" s="406"/>
      <c r="AQ1432" s="406"/>
      <c r="AR1432" s="406"/>
      <c r="AS1432" s="618">
        <f>SUM(AE1432:AR1432)</f>
        <v>0</v>
      </c>
      <c r="AT1432" s="616"/>
    </row>
    <row r="1433" spans="1:46" outlineLevel="1">
      <c r="A1433" s="521"/>
      <c r="B1433" s="291" t="s">
        <v>736</v>
      </c>
      <c r="C1433" s="288" t="s">
        <v>163</v>
      </c>
      <c r="D1433" s="292"/>
      <c r="E1433" s="292"/>
      <c r="F1433" s="292"/>
      <c r="G1433" s="292"/>
      <c r="H1433" s="292"/>
      <c r="I1433" s="292"/>
      <c r="J1433" s="292"/>
      <c r="K1433" s="292"/>
      <c r="L1433" s="292"/>
      <c r="M1433" s="292"/>
      <c r="N1433" s="292"/>
      <c r="O1433" s="292"/>
      <c r="P1433" s="292"/>
      <c r="Q1433" s="292">
        <f>Q1432</f>
        <v>0</v>
      </c>
      <c r="R1433" s="292"/>
      <c r="S1433" s="292"/>
      <c r="T1433" s="292"/>
      <c r="U1433" s="292"/>
      <c r="V1433" s="292"/>
      <c r="W1433" s="292"/>
      <c r="X1433" s="292"/>
      <c r="Y1433" s="292"/>
      <c r="Z1433" s="292"/>
      <c r="AA1433" s="292"/>
      <c r="AB1433" s="292"/>
      <c r="AC1433" s="292"/>
      <c r="AD1433" s="292"/>
      <c r="AE1433" s="407">
        <f>AE1432</f>
        <v>0</v>
      </c>
      <c r="AF1433" s="407">
        <f>AF1432</f>
        <v>0</v>
      </c>
      <c r="AG1433" s="407">
        <f t="shared" ref="AG1433:AI1433" si="3464">AG1432</f>
        <v>0</v>
      </c>
      <c r="AH1433" s="407">
        <f t="shared" si="3464"/>
        <v>0</v>
      </c>
      <c r="AI1433" s="407">
        <f t="shared" si="3464"/>
        <v>0</v>
      </c>
      <c r="AJ1433" s="407">
        <f>AJ1432</f>
        <v>0</v>
      </c>
      <c r="AK1433" s="407">
        <f t="shared" ref="AK1433:AR1433" si="3465">AK1432</f>
        <v>0</v>
      </c>
      <c r="AL1433" s="407">
        <f t="shared" si="3465"/>
        <v>0</v>
      </c>
      <c r="AM1433" s="407">
        <f t="shared" si="3465"/>
        <v>0</v>
      </c>
      <c r="AN1433" s="407">
        <f t="shared" si="3465"/>
        <v>0</v>
      </c>
      <c r="AO1433" s="407">
        <f t="shared" si="3465"/>
        <v>0</v>
      </c>
      <c r="AP1433" s="407">
        <f t="shared" si="3465"/>
        <v>0</v>
      </c>
      <c r="AQ1433" s="407">
        <f t="shared" si="3465"/>
        <v>0</v>
      </c>
      <c r="AR1433" s="407">
        <f t="shared" si="3465"/>
        <v>0</v>
      </c>
      <c r="AS1433" s="294"/>
    </row>
    <row r="1434" spans="1:46" outlineLevel="1">
      <c r="A1434" s="521"/>
      <c r="B1434" s="312"/>
      <c r="C1434" s="302"/>
      <c r="D1434" s="288"/>
      <c r="E1434" s="288"/>
      <c r="F1434" s="288"/>
      <c r="G1434" s="288"/>
      <c r="H1434" s="288"/>
      <c r="I1434" s="288"/>
      <c r="J1434" s="288"/>
      <c r="K1434" s="288"/>
      <c r="L1434" s="288"/>
      <c r="M1434" s="288"/>
      <c r="N1434" s="288"/>
      <c r="O1434" s="288"/>
      <c r="P1434" s="288"/>
      <c r="Q1434" s="288"/>
      <c r="R1434" s="288"/>
      <c r="S1434" s="288"/>
      <c r="T1434" s="288"/>
      <c r="U1434" s="288"/>
      <c r="V1434" s="288"/>
      <c r="W1434" s="288"/>
      <c r="X1434" s="288"/>
      <c r="Y1434" s="288"/>
      <c r="Z1434" s="288"/>
      <c r="AA1434" s="288"/>
      <c r="AB1434" s="288"/>
      <c r="AC1434" s="288"/>
      <c r="AD1434" s="288"/>
      <c r="AE1434" s="408"/>
      <c r="AF1434" s="408"/>
      <c r="AG1434" s="408"/>
      <c r="AH1434" s="408"/>
      <c r="AI1434" s="408"/>
      <c r="AJ1434" s="408"/>
      <c r="AK1434" s="408"/>
      <c r="AL1434" s="408"/>
      <c r="AM1434" s="408"/>
      <c r="AN1434" s="408"/>
      <c r="AO1434" s="408"/>
      <c r="AP1434" s="408"/>
      <c r="AQ1434" s="408"/>
      <c r="AR1434" s="408"/>
      <c r="AS1434" s="303"/>
    </row>
    <row r="1435" spans="1:46" s="280" customFormat="1" outlineLevel="1">
      <c r="A1435" s="521">
        <v>16</v>
      </c>
      <c r="B1435" s="321" t="s">
        <v>488</v>
      </c>
      <c r="C1435" s="288" t="s">
        <v>25</v>
      </c>
      <c r="D1435" s="292"/>
      <c r="E1435" s="292"/>
      <c r="F1435" s="292"/>
      <c r="G1435" s="292"/>
      <c r="H1435" s="292"/>
      <c r="I1435" s="292"/>
      <c r="J1435" s="292"/>
      <c r="K1435" s="292"/>
      <c r="L1435" s="292"/>
      <c r="M1435" s="292"/>
      <c r="N1435" s="292"/>
      <c r="O1435" s="292"/>
      <c r="P1435" s="292"/>
      <c r="Q1435" s="292">
        <v>0</v>
      </c>
      <c r="R1435" s="292"/>
      <c r="S1435" s="292"/>
      <c r="T1435" s="292"/>
      <c r="U1435" s="292"/>
      <c r="V1435" s="292"/>
      <c r="W1435" s="292"/>
      <c r="X1435" s="292"/>
      <c r="Y1435" s="292"/>
      <c r="Z1435" s="292"/>
      <c r="AA1435" s="292"/>
      <c r="AB1435" s="292"/>
      <c r="AC1435" s="292"/>
      <c r="AD1435" s="292"/>
      <c r="AE1435" s="406"/>
      <c r="AF1435" s="406"/>
      <c r="AG1435" s="406"/>
      <c r="AH1435" s="406"/>
      <c r="AI1435" s="406"/>
      <c r="AJ1435" s="406"/>
      <c r="AK1435" s="406"/>
      <c r="AL1435" s="406"/>
      <c r="AM1435" s="406"/>
      <c r="AN1435" s="406"/>
      <c r="AO1435" s="406"/>
      <c r="AP1435" s="406"/>
      <c r="AQ1435" s="406"/>
      <c r="AR1435" s="406"/>
      <c r="AS1435" s="293">
        <f>SUM(AE1435:AR1435)</f>
        <v>0</v>
      </c>
    </row>
    <row r="1436" spans="1:46" s="280" customFormat="1" outlineLevel="1">
      <c r="A1436" s="521"/>
      <c r="B1436" s="291" t="s">
        <v>736</v>
      </c>
      <c r="C1436" s="288" t="s">
        <v>163</v>
      </c>
      <c r="D1436" s="292"/>
      <c r="E1436" s="292"/>
      <c r="F1436" s="292"/>
      <c r="G1436" s="292"/>
      <c r="H1436" s="292"/>
      <c r="I1436" s="292"/>
      <c r="J1436" s="292"/>
      <c r="K1436" s="292"/>
      <c r="L1436" s="292"/>
      <c r="M1436" s="292"/>
      <c r="N1436" s="292"/>
      <c r="O1436" s="292"/>
      <c r="P1436" s="292"/>
      <c r="Q1436" s="292">
        <f>Q1435</f>
        <v>0</v>
      </c>
      <c r="R1436" s="292"/>
      <c r="S1436" s="292"/>
      <c r="T1436" s="292"/>
      <c r="U1436" s="292"/>
      <c r="V1436" s="292"/>
      <c r="W1436" s="292"/>
      <c r="X1436" s="292"/>
      <c r="Y1436" s="292"/>
      <c r="Z1436" s="292"/>
      <c r="AA1436" s="292"/>
      <c r="AB1436" s="292"/>
      <c r="AC1436" s="292"/>
      <c r="AD1436" s="292"/>
      <c r="AE1436" s="407">
        <f>AE1435</f>
        <v>0</v>
      </c>
      <c r="AF1436" s="407">
        <f t="shared" ref="AF1436:AQ1436" si="3466">AF1435</f>
        <v>0</v>
      </c>
      <c r="AG1436" s="407">
        <f t="shared" si="3466"/>
        <v>0</v>
      </c>
      <c r="AH1436" s="407">
        <f t="shared" si="3466"/>
        <v>0</v>
      </c>
      <c r="AI1436" s="407">
        <f t="shared" si="3466"/>
        <v>0</v>
      </c>
      <c r="AJ1436" s="407">
        <f t="shared" si="3466"/>
        <v>0</v>
      </c>
      <c r="AK1436" s="407">
        <f t="shared" si="3466"/>
        <v>0</v>
      </c>
      <c r="AL1436" s="407">
        <f t="shared" si="3466"/>
        <v>0</v>
      </c>
      <c r="AM1436" s="407">
        <f t="shared" si="3466"/>
        <v>0</v>
      </c>
      <c r="AN1436" s="407">
        <f t="shared" si="3466"/>
        <v>0</v>
      </c>
      <c r="AO1436" s="407">
        <f t="shared" si="3466"/>
        <v>0</v>
      </c>
      <c r="AP1436" s="407">
        <f t="shared" si="3466"/>
        <v>0</v>
      </c>
      <c r="AQ1436" s="407">
        <f t="shared" si="3466"/>
        <v>0</v>
      </c>
      <c r="AR1436" s="407">
        <f>AR1435</f>
        <v>0</v>
      </c>
      <c r="AS1436" s="294"/>
    </row>
    <row r="1437" spans="1:46" s="280" customFormat="1" outlineLevel="1">
      <c r="A1437" s="521"/>
      <c r="B1437" s="32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08"/>
      <c r="AF1437" s="408"/>
      <c r="AG1437" s="408"/>
      <c r="AH1437" s="408"/>
      <c r="AI1437" s="408"/>
      <c r="AJ1437" s="408"/>
      <c r="AK1437" s="412"/>
      <c r="AL1437" s="412"/>
      <c r="AM1437" s="412"/>
      <c r="AN1437" s="412"/>
      <c r="AO1437" s="412"/>
      <c r="AP1437" s="412"/>
      <c r="AQ1437" s="412"/>
      <c r="AR1437" s="412"/>
      <c r="AS1437" s="310"/>
    </row>
    <row r="1438" spans="1:46" ht="15.75" outlineLevel="1">
      <c r="A1438" s="521"/>
      <c r="B1438" s="508" t="s">
        <v>493</v>
      </c>
      <c r="C1438" s="317"/>
      <c r="D1438" s="287"/>
      <c r="E1438" s="286"/>
      <c r="F1438" s="286"/>
      <c r="G1438" s="286"/>
      <c r="H1438" s="286"/>
      <c r="I1438" s="286"/>
      <c r="J1438" s="286"/>
      <c r="K1438" s="286"/>
      <c r="L1438" s="286"/>
      <c r="M1438" s="286"/>
      <c r="N1438" s="286"/>
      <c r="O1438" s="286"/>
      <c r="P1438" s="286"/>
      <c r="Q1438" s="287"/>
      <c r="R1438" s="286"/>
      <c r="S1438" s="286"/>
      <c r="T1438" s="286"/>
      <c r="U1438" s="286"/>
      <c r="V1438" s="286"/>
      <c r="W1438" s="286"/>
      <c r="X1438" s="286"/>
      <c r="Y1438" s="286"/>
      <c r="Z1438" s="286"/>
      <c r="AA1438" s="286"/>
      <c r="AB1438" s="286"/>
      <c r="AC1438" s="286"/>
      <c r="AD1438" s="286"/>
      <c r="AE1438" s="410"/>
      <c r="AF1438" s="410"/>
      <c r="AG1438" s="410"/>
      <c r="AH1438" s="410"/>
      <c r="AI1438" s="410"/>
      <c r="AJ1438" s="410"/>
      <c r="AK1438" s="410"/>
      <c r="AL1438" s="410"/>
      <c r="AM1438" s="410"/>
      <c r="AN1438" s="410"/>
      <c r="AO1438" s="410"/>
      <c r="AP1438" s="410"/>
      <c r="AQ1438" s="410"/>
      <c r="AR1438" s="410"/>
      <c r="AS1438" s="289"/>
    </row>
    <row r="1439" spans="1:46" outlineLevel="1">
      <c r="A1439" s="521">
        <v>17</v>
      </c>
      <c r="B1439" s="424" t="s">
        <v>112</v>
      </c>
      <c r="C1439" s="288" t="s">
        <v>25</v>
      </c>
      <c r="D1439" s="292"/>
      <c r="E1439" s="292"/>
      <c r="F1439" s="292"/>
      <c r="G1439" s="292"/>
      <c r="H1439" s="292"/>
      <c r="I1439" s="292"/>
      <c r="J1439" s="292"/>
      <c r="K1439" s="292"/>
      <c r="L1439" s="292"/>
      <c r="M1439" s="292"/>
      <c r="N1439" s="292"/>
      <c r="O1439" s="292"/>
      <c r="P1439" s="292"/>
      <c r="Q1439" s="292">
        <v>12</v>
      </c>
      <c r="R1439" s="292"/>
      <c r="S1439" s="292"/>
      <c r="T1439" s="292"/>
      <c r="U1439" s="292"/>
      <c r="V1439" s="292"/>
      <c r="W1439" s="292"/>
      <c r="X1439" s="292"/>
      <c r="Y1439" s="292"/>
      <c r="Z1439" s="292"/>
      <c r="AA1439" s="292"/>
      <c r="AB1439" s="292"/>
      <c r="AC1439" s="292"/>
      <c r="AD1439" s="292"/>
      <c r="AE1439" s="422"/>
      <c r="AF1439" s="406"/>
      <c r="AG1439" s="406"/>
      <c r="AH1439" s="406"/>
      <c r="AI1439" s="406"/>
      <c r="AJ1439" s="406"/>
      <c r="AK1439" s="406"/>
      <c r="AL1439" s="411"/>
      <c r="AM1439" s="411"/>
      <c r="AN1439" s="411"/>
      <c r="AO1439" s="411"/>
      <c r="AP1439" s="411"/>
      <c r="AQ1439" s="411"/>
      <c r="AR1439" s="411"/>
      <c r="AS1439" s="293">
        <f>SUM(AE1439:AR1439)</f>
        <v>0</v>
      </c>
    </row>
    <row r="1440" spans="1:46" outlineLevel="1">
      <c r="A1440" s="521"/>
      <c r="B1440" s="291" t="s">
        <v>736</v>
      </c>
      <c r="C1440" s="288" t="s">
        <v>163</v>
      </c>
      <c r="D1440" s="292"/>
      <c r="E1440" s="292"/>
      <c r="F1440" s="292"/>
      <c r="G1440" s="292"/>
      <c r="H1440" s="292"/>
      <c r="I1440" s="292"/>
      <c r="J1440" s="292"/>
      <c r="K1440" s="292"/>
      <c r="L1440" s="292"/>
      <c r="M1440" s="292"/>
      <c r="N1440" s="292"/>
      <c r="O1440" s="292"/>
      <c r="P1440" s="292"/>
      <c r="Q1440" s="292">
        <f>Q1439</f>
        <v>12</v>
      </c>
      <c r="R1440" s="292"/>
      <c r="S1440" s="292"/>
      <c r="T1440" s="292"/>
      <c r="U1440" s="292"/>
      <c r="V1440" s="292"/>
      <c r="W1440" s="292"/>
      <c r="X1440" s="292"/>
      <c r="Y1440" s="292"/>
      <c r="Z1440" s="292"/>
      <c r="AA1440" s="292"/>
      <c r="AB1440" s="292"/>
      <c r="AC1440" s="292"/>
      <c r="AD1440" s="292"/>
      <c r="AE1440" s="407">
        <f>AE1439</f>
        <v>0</v>
      </c>
      <c r="AF1440" s="407">
        <f t="shared" ref="AF1440:AR1440" si="3467">AF1439</f>
        <v>0</v>
      </c>
      <c r="AG1440" s="407">
        <f t="shared" si="3467"/>
        <v>0</v>
      </c>
      <c r="AH1440" s="407">
        <f t="shared" si="3467"/>
        <v>0</v>
      </c>
      <c r="AI1440" s="407">
        <f t="shared" si="3467"/>
        <v>0</v>
      </c>
      <c r="AJ1440" s="407">
        <f t="shared" si="3467"/>
        <v>0</v>
      </c>
      <c r="AK1440" s="407">
        <f t="shared" si="3467"/>
        <v>0</v>
      </c>
      <c r="AL1440" s="407">
        <f t="shared" si="3467"/>
        <v>0</v>
      </c>
      <c r="AM1440" s="407">
        <f t="shared" si="3467"/>
        <v>0</v>
      </c>
      <c r="AN1440" s="407">
        <f t="shared" si="3467"/>
        <v>0</v>
      </c>
      <c r="AO1440" s="407">
        <f t="shared" si="3467"/>
        <v>0</v>
      </c>
      <c r="AP1440" s="407">
        <f t="shared" si="3467"/>
        <v>0</v>
      </c>
      <c r="AQ1440" s="407">
        <f t="shared" si="3467"/>
        <v>0</v>
      </c>
      <c r="AR1440" s="407">
        <f t="shared" si="3467"/>
        <v>0</v>
      </c>
      <c r="AS1440" s="303"/>
    </row>
    <row r="1441" spans="1:45" outlineLevel="1">
      <c r="A1441" s="521"/>
      <c r="B1441" s="291"/>
      <c r="C1441" s="288"/>
      <c r="D1441" s="288"/>
      <c r="E1441" s="288"/>
      <c r="F1441" s="288"/>
      <c r="G1441" s="288"/>
      <c r="H1441" s="288"/>
      <c r="I1441" s="288"/>
      <c r="J1441" s="288"/>
      <c r="K1441" s="288"/>
      <c r="L1441" s="288"/>
      <c r="M1441" s="288"/>
      <c r="N1441" s="288"/>
      <c r="O1441" s="288"/>
      <c r="P1441" s="288"/>
      <c r="Q1441" s="288"/>
      <c r="R1441" s="288"/>
      <c r="S1441" s="288"/>
      <c r="T1441" s="288"/>
      <c r="U1441" s="288"/>
      <c r="V1441" s="288"/>
      <c r="W1441" s="288"/>
      <c r="X1441" s="288"/>
      <c r="Y1441" s="288"/>
      <c r="Z1441" s="288"/>
      <c r="AA1441" s="288"/>
      <c r="AB1441" s="288"/>
      <c r="AC1441" s="288"/>
      <c r="AD1441" s="288"/>
      <c r="AE1441" s="418"/>
      <c r="AF1441" s="421"/>
      <c r="AG1441" s="421"/>
      <c r="AH1441" s="421"/>
      <c r="AI1441" s="421"/>
      <c r="AJ1441" s="421"/>
      <c r="AK1441" s="421"/>
      <c r="AL1441" s="421"/>
      <c r="AM1441" s="421"/>
      <c r="AN1441" s="421"/>
      <c r="AO1441" s="421"/>
      <c r="AP1441" s="421"/>
      <c r="AQ1441" s="421"/>
      <c r="AR1441" s="421"/>
      <c r="AS1441" s="303"/>
    </row>
    <row r="1442" spans="1:45" outlineLevel="1">
      <c r="A1442" s="521">
        <v>18</v>
      </c>
      <c r="B1442" s="424" t="s">
        <v>109</v>
      </c>
      <c r="C1442" s="288" t="s">
        <v>25</v>
      </c>
      <c r="D1442" s="292"/>
      <c r="E1442" s="292"/>
      <c r="F1442" s="292"/>
      <c r="G1442" s="292"/>
      <c r="H1442" s="292"/>
      <c r="I1442" s="292"/>
      <c r="J1442" s="292"/>
      <c r="K1442" s="292"/>
      <c r="L1442" s="292"/>
      <c r="M1442" s="292"/>
      <c r="N1442" s="292"/>
      <c r="O1442" s="292"/>
      <c r="P1442" s="292"/>
      <c r="Q1442" s="292">
        <v>12</v>
      </c>
      <c r="R1442" s="292"/>
      <c r="S1442" s="292"/>
      <c r="T1442" s="292"/>
      <c r="U1442" s="292"/>
      <c r="V1442" s="292"/>
      <c r="W1442" s="292"/>
      <c r="X1442" s="292"/>
      <c r="Y1442" s="292"/>
      <c r="Z1442" s="292"/>
      <c r="AA1442" s="292"/>
      <c r="AB1442" s="292"/>
      <c r="AC1442" s="292"/>
      <c r="AD1442" s="292"/>
      <c r="AE1442" s="422"/>
      <c r="AF1442" s="406"/>
      <c r="AG1442" s="406"/>
      <c r="AH1442" s="406"/>
      <c r="AI1442" s="406"/>
      <c r="AJ1442" s="406"/>
      <c r="AK1442" s="406"/>
      <c r="AL1442" s="411"/>
      <c r="AM1442" s="411"/>
      <c r="AN1442" s="411"/>
      <c r="AO1442" s="411"/>
      <c r="AP1442" s="411"/>
      <c r="AQ1442" s="411"/>
      <c r="AR1442" s="411"/>
      <c r="AS1442" s="293">
        <f>SUM(AE1442:AR1442)</f>
        <v>0</v>
      </c>
    </row>
    <row r="1443" spans="1:45" outlineLevel="1">
      <c r="A1443" s="521"/>
      <c r="B1443" s="291" t="s">
        <v>736</v>
      </c>
      <c r="C1443" s="288" t="s">
        <v>163</v>
      </c>
      <c r="D1443" s="292"/>
      <c r="E1443" s="292"/>
      <c r="F1443" s="292"/>
      <c r="G1443" s="292"/>
      <c r="H1443" s="292"/>
      <c r="I1443" s="292"/>
      <c r="J1443" s="292"/>
      <c r="K1443" s="292"/>
      <c r="L1443" s="292"/>
      <c r="M1443" s="292"/>
      <c r="N1443" s="292"/>
      <c r="O1443" s="292"/>
      <c r="P1443" s="292"/>
      <c r="Q1443" s="292">
        <f>Q1442</f>
        <v>12</v>
      </c>
      <c r="R1443" s="292"/>
      <c r="S1443" s="292"/>
      <c r="T1443" s="292"/>
      <c r="U1443" s="292"/>
      <c r="V1443" s="292"/>
      <c r="W1443" s="292"/>
      <c r="X1443" s="292"/>
      <c r="Y1443" s="292"/>
      <c r="Z1443" s="292"/>
      <c r="AA1443" s="292"/>
      <c r="AB1443" s="292"/>
      <c r="AC1443" s="292"/>
      <c r="AD1443" s="292"/>
      <c r="AE1443" s="407">
        <f>AE1442</f>
        <v>0</v>
      </c>
      <c r="AF1443" s="407">
        <f t="shared" ref="AF1443:AR1443" si="3468">AF1442</f>
        <v>0</v>
      </c>
      <c r="AG1443" s="407">
        <f t="shared" si="3468"/>
        <v>0</v>
      </c>
      <c r="AH1443" s="407">
        <f t="shared" si="3468"/>
        <v>0</v>
      </c>
      <c r="AI1443" s="407">
        <f t="shared" si="3468"/>
        <v>0</v>
      </c>
      <c r="AJ1443" s="407">
        <f t="shared" si="3468"/>
        <v>0</v>
      </c>
      <c r="AK1443" s="407">
        <f t="shared" si="3468"/>
        <v>0</v>
      </c>
      <c r="AL1443" s="407">
        <f t="shared" si="3468"/>
        <v>0</v>
      </c>
      <c r="AM1443" s="407">
        <f t="shared" si="3468"/>
        <v>0</v>
      </c>
      <c r="AN1443" s="407">
        <f t="shared" si="3468"/>
        <v>0</v>
      </c>
      <c r="AO1443" s="407">
        <f t="shared" si="3468"/>
        <v>0</v>
      </c>
      <c r="AP1443" s="407">
        <f t="shared" si="3468"/>
        <v>0</v>
      </c>
      <c r="AQ1443" s="407">
        <f t="shared" si="3468"/>
        <v>0</v>
      </c>
      <c r="AR1443" s="407">
        <f t="shared" si="3468"/>
        <v>0</v>
      </c>
      <c r="AS1443" s="303"/>
    </row>
    <row r="1444" spans="1:45" outlineLevel="1">
      <c r="A1444" s="521"/>
      <c r="B1444" s="319"/>
      <c r="C1444" s="288"/>
      <c r="D1444" s="288"/>
      <c r="E1444" s="288"/>
      <c r="F1444" s="288"/>
      <c r="G1444" s="288"/>
      <c r="H1444" s="288"/>
      <c r="I1444" s="288"/>
      <c r="J1444" s="288"/>
      <c r="K1444" s="288"/>
      <c r="L1444" s="288"/>
      <c r="M1444" s="288"/>
      <c r="N1444" s="288"/>
      <c r="O1444" s="288"/>
      <c r="P1444" s="288"/>
      <c r="Q1444" s="288"/>
      <c r="R1444" s="288"/>
      <c r="S1444" s="288"/>
      <c r="T1444" s="288"/>
      <c r="U1444" s="288"/>
      <c r="V1444" s="288"/>
      <c r="W1444" s="288"/>
      <c r="X1444" s="288"/>
      <c r="Y1444" s="288"/>
      <c r="Z1444" s="288"/>
      <c r="AA1444" s="288"/>
      <c r="AB1444" s="288"/>
      <c r="AC1444" s="288"/>
      <c r="AD1444" s="288"/>
      <c r="AE1444" s="419"/>
      <c r="AF1444" s="420"/>
      <c r="AG1444" s="420"/>
      <c r="AH1444" s="420"/>
      <c r="AI1444" s="420"/>
      <c r="AJ1444" s="420"/>
      <c r="AK1444" s="420"/>
      <c r="AL1444" s="420"/>
      <c r="AM1444" s="420"/>
      <c r="AN1444" s="420"/>
      <c r="AO1444" s="420"/>
      <c r="AP1444" s="420"/>
      <c r="AQ1444" s="420"/>
      <c r="AR1444" s="420"/>
      <c r="AS1444" s="294"/>
    </row>
    <row r="1445" spans="1:45" outlineLevel="1">
      <c r="A1445" s="521">
        <v>19</v>
      </c>
      <c r="B1445" s="424" t="s">
        <v>111</v>
      </c>
      <c r="C1445" s="288" t="s">
        <v>25</v>
      </c>
      <c r="D1445" s="292"/>
      <c r="E1445" s="292"/>
      <c r="F1445" s="292"/>
      <c r="G1445" s="292"/>
      <c r="H1445" s="292"/>
      <c r="I1445" s="292"/>
      <c r="J1445" s="292"/>
      <c r="K1445" s="292"/>
      <c r="L1445" s="292"/>
      <c r="M1445" s="292"/>
      <c r="N1445" s="292"/>
      <c r="O1445" s="292"/>
      <c r="P1445" s="292"/>
      <c r="Q1445" s="292">
        <v>12</v>
      </c>
      <c r="R1445" s="292"/>
      <c r="S1445" s="292"/>
      <c r="T1445" s="292"/>
      <c r="U1445" s="292"/>
      <c r="V1445" s="292"/>
      <c r="W1445" s="292"/>
      <c r="X1445" s="292"/>
      <c r="Y1445" s="292"/>
      <c r="Z1445" s="292"/>
      <c r="AA1445" s="292"/>
      <c r="AB1445" s="292"/>
      <c r="AC1445" s="292"/>
      <c r="AD1445" s="292"/>
      <c r="AE1445" s="422"/>
      <c r="AF1445" s="406"/>
      <c r="AG1445" s="406"/>
      <c r="AH1445" s="406"/>
      <c r="AI1445" s="406"/>
      <c r="AJ1445" s="406"/>
      <c r="AK1445" s="406"/>
      <c r="AL1445" s="411"/>
      <c r="AM1445" s="411"/>
      <c r="AN1445" s="411"/>
      <c r="AO1445" s="411"/>
      <c r="AP1445" s="411"/>
      <c r="AQ1445" s="411"/>
      <c r="AR1445" s="411"/>
      <c r="AS1445" s="293">
        <f>SUM(AE1445:AR1445)</f>
        <v>0</v>
      </c>
    </row>
    <row r="1446" spans="1:45" outlineLevel="1">
      <c r="A1446" s="521"/>
      <c r="B1446" s="291" t="s">
        <v>736</v>
      </c>
      <c r="C1446" s="288" t="s">
        <v>163</v>
      </c>
      <c r="D1446" s="292"/>
      <c r="E1446" s="292"/>
      <c r="F1446" s="292"/>
      <c r="G1446" s="292"/>
      <c r="H1446" s="292"/>
      <c r="I1446" s="292"/>
      <c r="J1446" s="292"/>
      <c r="K1446" s="292"/>
      <c r="L1446" s="292"/>
      <c r="M1446" s="292"/>
      <c r="N1446" s="292"/>
      <c r="O1446" s="292"/>
      <c r="P1446" s="292"/>
      <c r="Q1446" s="292">
        <f>Q1445</f>
        <v>12</v>
      </c>
      <c r="R1446" s="292"/>
      <c r="S1446" s="292"/>
      <c r="T1446" s="292"/>
      <c r="U1446" s="292"/>
      <c r="V1446" s="292"/>
      <c r="W1446" s="292"/>
      <c r="X1446" s="292"/>
      <c r="Y1446" s="292"/>
      <c r="Z1446" s="292"/>
      <c r="AA1446" s="292"/>
      <c r="AB1446" s="292"/>
      <c r="AC1446" s="292"/>
      <c r="AD1446" s="292"/>
      <c r="AE1446" s="407">
        <f>AE1445</f>
        <v>0</v>
      </c>
      <c r="AF1446" s="407">
        <f t="shared" ref="AF1446:AR1446" si="3469">AF1445</f>
        <v>0</v>
      </c>
      <c r="AG1446" s="407">
        <f t="shared" si="3469"/>
        <v>0</v>
      </c>
      <c r="AH1446" s="407">
        <f t="shared" si="3469"/>
        <v>0</v>
      </c>
      <c r="AI1446" s="407">
        <f t="shared" si="3469"/>
        <v>0</v>
      </c>
      <c r="AJ1446" s="407">
        <f t="shared" si="3469"/>
        <v>0</v>
      </c>
      <c r="AK1446" s="407">
        <f t="shared" si="3469"/>
        <v>0</v>
      </c>
      <c r="AL1446" s="407">
        <f t="shared" si="3469"/>
        <v>0</v>
      </c>
      <c r="AM1446" s="407">
        <f t="shared" si="3469"/>
        <v>0</v>
      </c>
      <c r="AN1446" s="407">
        <f t="shared" si="3469"/>
        <v>0</v>
      </c>
      <c r="AO1446" s="407">
        <f t="shared" si="3469"/>
        <v>0</v>
      </c>
      <c r="AP1446" s="407">
        <f t="shared" si="3469"/>
        <v>0</v>
      </c>
      <c r="AQ1446" s="407">
        <f t="shared" si="3469"/>
        <v>0</v>
      </c>
      <c r="AR1446" s="407">
        <f t="shared" si="3469"/>
        <v>0</v>
      </c>
      <c r="AS1446" s="294"/>
    </row>
    <row r="1447" spans="1:45" outlineLevel="1">
      <c r="A1447" s="521"/>
      <c r="B1447" s="319"/>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08"/>
      <c r="AF1447" s="408"/>
      <c r="AG1447" s="408"/>
      <c r="AH1447" s="408"/>
      <c r="AI1447" s="408"/>
      <c r="AJ1447" s="408"/>
      <c r="AK1447" s="408"/>
      <c r="AL1447" s="408"/>
      <c r="AM1447" s="408"/>
      <c r="AN1447" s="408"/>
      <c r="AO1447" s="408"/>
      <c r="AP1447" s="408"/>
      <c r="AQ1447" s="408"/>
      <c r="AR1447" s="408"/>
      <c r="AS1447" s="303"/>
    </row>
    <row r="1448" spans="1:45" outlineLevel="1">
      <c r="A1448" s="521">
        <v>20</v>
      </c>
      <c r="B1448" s="424" t="s">
        <v>110</v>
      </c>
      <c r="C1448" s="288" t="s">
        <v>25</v>
      </c>
      <c r="D1448" s="292"/>
      <c r="E1448" s="292"/>
      <c r="F1448" s="292"/>
      <c r="G1448" s="292"/>
      <c r="H1448" s="292"/>
      <c r="I1448" s="292"/>
      <c r="J1448" s="292"/>
      <c r="K1448" s="292"/>
      <c r="L1448" s="292"/>
      <c r="M1448" s="292"/>
      <c r="N1448" s="292"/>
      <c r="O1448" s="292"/>
      <c r="P1448" s="292"/>
      <c r="Q1448" s="292">
        <v>12</v>
      </c>
      <c r="R1448" s="292"/>
      <c r="S1448" s="292"/>
      <c r="T1448" s="292"/>
      <c r="U1448" s="292"/>
      <c r="V1448" s="292"/>
      <c r="W1448" s="292"/>
      <c r="X1448" s="292"/>
      <c r="Y1448" s="292"/>
      <c r="Z1448" s="292"/>
      <c r="AA1448" s="292"/>
      <c r="AB1448" s="292"/>
      <c r="AC1448" s="292"/>
      <c r="AD1448" s="292"/>
      <c r="AE1448" s="422"/>
      <c r="AF1448" s="406"/>
      <c r="AG1448" s="406"/>
      <c r="AH1448" s="406"/>
      <c r="AI1448" s="406"/>
      <c r="AJ1448" s="406"/>
      <c r="AK1448" s="406"/>
      <c r="AL1448" s="411"/>
      <c r="AM1448" s="411"/>
      <c r="AN1448" s="411"/>
      <c r="AO1448" s="411"/>
      <c r="AP1448" s="411"/>
      <c r="AQ1448" s="411"/>
      <c r="AR1448" s="411"/>
      <c r="AS1448" s="293">
        <f>SUM(AE1448:AR1448)</f>
        <v>0</v>
      </c>
    </row>
    <row r="1449" spans="1:45" outlineLevel="1">
      <c r="A1449" s="521"/>
      <c r="B1449" s="291" t="s">
        <v>736</v>
      </c>
      <c r="C1449" s="288" t="s">
        <v>163</v>
      </c>
      <c r="D1449" s="292"/>
      <c r="E1449" s="292"/>
      <c r="F1449" s="292"/>
      <c r="G1449" s="292"/>
      <c r="H1449" s="292"/>
      <c r="I1449" s="292"/>
      <c r="J1449" s="292"/>
      <c r="K1449" s="292"/>
      <c r="L1449" s="292"/>
      <c r="M1449" s="292"/>
      <c r="N1449" s="292"/>
      <c r="O1449" s="292"/>
      <c r="P1449" s="292"/>
      <c r="Q1449" s="292">
        <f>Q1448</f>
        <v>12</v>
      </c>
      <c r="R1449" s="292"/>
      <c r="S1449" s="292"/>
      <c r="T1449" s="292"/>
      <c r="U1449" s="292"/>
      <c r="V1449" s="292"/>
      <c r="W1449" s="292"/>
      <c r="X1449" s="292"/>
      <c r="Y1449" s="292"/>
      <c r="Z1449" s="292"/>
      <c r="AA1449" s="292"/>
      <c r="AB1449" s="292"/>
      <c r="AC1449" s="292"/>
      <c r="AD1449" s="292"/>
      <c r="AE1449" s="407">
        <f t="shared" ref="AE1449:AR1449" si="3470">AE1448</f>
        <v>0</v>
      </c>
      <c r="AF1449" s="407">
        <f t="shared" si="3470"/>
        <v>0</v>
      </c>
      <c r="AG1449" s="407">
        <f t="shared" si="3470"/>
        <v>0</v>
      </c>
      <c r="AH1449" s="407">
        <f t="shared" si="3470"/>
        <v>0</v>
      </c>
      <c r="AI1449" s="407">
        <f t="shared" si="3470"/>
        <v>0</v>
      </c>
      <c r="AJ1449" s="407">
        <f t="shared" si="3470"/>
        <v>0</v>
      </c>
      <c r="AK1449" s="407">
        <f t="shared" si="3470"/>
        <v>0</v>
      </c>
      <c r="AL1449" s="407">
        <f t="shared" si="3470"/>
        <v>0</v>
      </c>
      <c r="AM1449" s="407">
        <f t="shared" si="3470"/>
        <v>0</v>
      </c>
      <c r="AN1449" s="407">
        <f t="shared" si="3470"/>
        <v>0</v>
      </c>
      <c r="AO1449" s="407">
        <f t="shared" si="3470"/>
        <v>0</v>
      </c>
      <c r="AP1449" s="407">
        <f t="shared" si="3470"/>
        <v>0</v>
      </c>
      <c r="AQ1449" s="407">
        <f t="shared" si="3470"/>
        <v>0</v>
      </c>
      <c r="AR1449" s="407">
        <f t="shared" si="3470"/>
        <v>0</v>
      </c>
      <c r="AS1449" s="303"/>
    </row>
    <row r="1450" spans="1:45" ht="15.75" outlineLevel="1">
      <c r="A1450" s="521"/>
      <c r="B1450" s="320"/>
      <c r="C1450" s="297"/>
      <c r="D1450" s="288"/>
      <c r="E1450" s="288"/>
      <c r="F1450" s="288"/>
      <c r="G1450" s="288"/>
      <c r="H1450" s="288"/>
      <c r="I1450" s="288"/>
      <c r="J1450" s="288"/>
      <c r="K1450" s="288"/>
      <c r="L1450" s="288"/>
      <c r="M1450" s="288"/>
      <c r="N1450" s="288"/>
      <c r="O1450" s="288"/>
      <c r="P1450" s="288"/>
      <c r="Q1450" s="297"/>
      <c r="R1450" s="288"/>
      <c r="S1450" s="288"/>
      <c r="T1450" s="288"/>
      <c r="U1450" s="288"/>
      <c r="V1450" s="288"/>
      <c r="W1450" s="288"/>
      <c r="X1450" s="288"/>
      <c r="Y1450" s="288"/>
      <c r="Z1450" s="288"/>
      <c r="AA1450" s="288"/>
      <c r="AB1450" s="288"/>
      <c r="AC1450" s="288"/>
      <c r="AD1450" s="288"/>
      <c r="AE1450" s="408"/>
      <c r="AF1450" s="408"/>
      <c r="AG1450" s="408"/>
      <c r="AH1450" s="408"/>
      <c r="AI1450" s="408"/>
      <c r="AJ1450" s="408"/>
      <c r="AK1450" s="408"/>
      <c r="AL1450" s="408"/>
      <c r="AM1450" s="408"/>
      <c r="AN1450" s="408"/>
      <c r="AO1450" s="408"/>
      <c r="AP1450" s="408"/>
      <c r="AQ1450" s="408"/>
      <c r="AR1450" s="408"/>
      <c r="AS1450" s="303"/>
    </row>
    <row r="1451" spans="1:45" ht="15.75" outlineLevel="1">
      <c r="A1451" s="521"/>
      <c r="B1451" s="507" t="s">
        <v>500</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75" outlineLevel="1">
      <c r="A1452" s="521"/>
      <c r="B1452" s="493" t="s">
        <v>496</v>
      </c>
      <c r="C1452" s="288"/>
      <c r="D1452" s="288"/>
      <c r="E1452" s="288"/>
      <c r="F1452" s="288"/>
      <c r="G1452" s="288"/>
      <c r="H1452" s="288"/>
      <c r="I1452" s="288"/>
      <c r="J1452" s="288"/>
      <c r="K1452" s="288"/>
      <c r="L1452" s="288"/>
      <c r="M1452" s="288"/>
      <c r="N1452" s="288"/>
      <c r="O1452" s="288"/>
      <c r="P1452" s="288"/>
      <c r="Q1452" s="288"/>
      <c r="R1452" s="288"/>
      <c r="S1452" s="288"/>
      <c r="T1452" s="288"/>
      <c r="U1452" s="288"/>
      <c r="V1452" s="288"/>
      <c r="W1452" s="288"/>
      <c r="X1452" s="288"/>
      <c r="Y1452" s="288"/>
      <c r="Z1452" s="288"/>
      <c r="AA1452" s="288"/>
      <c r="AB1452" s="288"/>
      <c r="AC1452" s="288"/>
      <c r="AD1452" s="288"/>
      <c r="AE1452" s="418"/>
      <c r="AF1452" s="421"/>
      <c r="AG1452" s="421"/>
      <c r="AH1452" s="421"/>
      <c r="AI1452" s="421"/>
      <c r="AJ1452" s="421"/>
      <c r="AK1452" s="421"/>
      <c r="AL1452" s="421"/>
      <c r="AM1452" s="421"/>
      <c r="AN1452" s="421"/>
      <c r="AO1452" s="421"/>
      <c r="AP1452" s="421"/>
      <c r="AQ1452" s="421"/>
      <c r="AR1452" s="421"/>
      <c r="AS1452" s="303"/>
    </row>
    <row r="1453" spans="1:45" ht="15" customHeight="1" outlineLevel="1">
      <c r="A1453" s="521">
        <v>21</v>
      </c>
      <c r="B1453" s="424" t="s">
        <v>113</v>
      </c>
      <c r="C1453" s="288" t="s">
        <v>25</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6"/>
      <c r="AF1453" s="406"/>
      <c r="AG1453" s="406"/>
      <c r="AH1453" s="406"/>
      <c r="AI1453" s="406"/>
      <c r="AJ1453" s="406"/>
      <c r="AK1453" s="406"/>
      <c r="AL1453" s="406"/>
      <c r="AM1453" s="406"/>
      <c r="AN1453" s="406"/>
      <c r="AO1453" s="406"/>
      <c r="AP1453" s="406"/>
      <c r="AQ1453" s="406"/>
      <c r="AR1453" s="406"/>
      <c r="AS1453" s="293">
        <f>SUM(AE1453:AR1453)</f>
        <v>0</v>
      </c>
    </row>
    <row r="1454" spans="1:45" ht="15" customHeight="1" outlineLevel="1">
      <c r="A1454" s="521"/>
      <c r="B1454" s="291" t="s">
        <v>736</v>
      </c>
      <c r="C1454" s="288" t="s">
        <v>163</v>
      </c>
      <c r="D1454" s="292"/>
      <c r="E1454" s="292"/>
      <c r="F1454" s="292"/>
      <c r="G1454" s="292"/>
      <c r="H1454" s="292"/>
      <c r="I1454" s="292"/>
      <c r="J1454" s="292"/>
      <c r="K1454" s="292"/>
      <c r="L1454" s="292"/>
      <c r="M1454" s="292"/>
      <c r="N1454" s="292"/>
      <c r="O1454" s="292"/>
      <c r="P1454" s="292"/>
      <c r="Q1454" s="288"/>
      <c r="R1454" s="292"/>
      <c r="S1454" s="292"/>
      <c r="T1454" s="292"/>
      <c r="U1454" s="292"/>
      <c r="V1454" s="292"/>
      <c r="W1454" s="292"/>
      <c r="X1454" s="292"/>
      <c r="Y1454" s="292"/>
      <c r="Z1454" s="292"/>
      <c r="AA1454" s="292"/>
      <c r="AB1454" s="292"/>
      <c r="AC1454" s="292"/>
      <c r="AD1454" s="292"/>
      <c r="AE1454" s="407">
        <f>AE1453</f>
        <v>0</v>
      </c>
      <c r="AF1454" s="407">
        <f t="shared" ref="AF1454:AR1454" si="3471">AF1453</f>
        <v>0</v>
      </c>
      <c r="AG1454" s="407">
        <f t="shared" si="3471"/>
        <v>0</v>
      </c>
      <c r="AH1454" s="407">
        <f t="shared" si="3471"/>
        <v>0</v>
      </c>
      <c r="AI1454" s="407">
        <f t="shared" si="3471"/>
        <v>0</v>
      </c>
      <c r="AJ1454" s="407">
        <f t="shared" si="3471"/>
        <v>0</v>
      </c>
      <c r="AK1454" s="407">
        <f t="shared" si="3471"/>
        <v>0</v>
      </c>
      <c r="AL1454" s="407">
        <f t="shared" si="3471"/>
        <v>0</v>
      </c>
      <c r="AM1454" s="407">
        <f t="shared" si="3471"/>
        <v>0</v>
      </c>
      <c r="AN1454" s="407">
        <f t="shared" si="3471"/>
        <v>0</v>
      </c>
      <c r="AO1454" s="407">
        <f t="shared" si="3471"/>
        <v>0</v>
      </c>
      <c r="AP1454" s="407">
        <f t="shared" si="3471"/>
        <v>0</v>
      </c>
      <c r="AQ1454" s="407">
        <f t="shared" si="3471"/>
        <v>0</v>
      </c>
      <c r="AR1454" s="407">
        <f t="shared" si="3471"/>
        <v>0</v>
      </c>
      <c r="AS1454" s="303"/>
    </row>
    <row r="1455" spans="1:45" ht="15" customHeight="1" outlineLevel="1">
      <c r="A1455" s="521"/>
      <c r="B1455" s="291"/>
      <c r="C1455" s="288"/>
      <c r="D1455" s="288"/>
      <c r="E1455" s="288"/>
      <c r="F1455" s="288"/>
      <c r="G1455" s="288"/>
      <c r="H1455" s="288"/>
      <c r="I1455" s="288"/>
      <c r="J1455" s="288"/>
      <c r="K1455" s="288"/>
      <c r="L1455" s="288"/>
      <c r="M1455" s="288"/>
      <c r="N1455" s="288"/>
      <c r="O1455" s="288"/>
      <c r="P1455" s="288"/>
      <c r="Q1455" s="288"/>
      <c r="R1455" s="288"/>
      <c r="S1455" s="288"/>
      <c r="T1455" s="288"/>
      <c r="U1455" s="288"/>
      <c r="V1455" s="288"/>
      <c r="W1455" s="288"/>
      <c r="X1455" s="288"/>
      <c r="Y1455" s="288"/>
      <c r="Z1455" s="288"/>
      <c r="AA1455" s="288"/>
      <c r="AB1455" s="288"/>
      <c r="AC1455" s="288"/>
      <c r="AD1455" s="288"/>
      <c r="AE1455" s="418"/>
      <c r="AF1455" s="421"/>
      <c r="AG1455" s="421"/>
      <c r="AH1455" s="421"/>
      <c r="AI1455" s="421"/>
      <c r="AJ1455" s="421"/>
      <c r="AK1455" s="421"/>
      <c r="AL1455" s="421"/>
      <c r="AM1455" s="421"/>
      <c r="AN1455" s="421"/>
      <c r="AO1455" s="421"/>
      <c r="AP1455" s="421"/>
      <c r="AQ1455" s="421"/>
      <c r="AR1455" s="421"/>
      <c r="AS1455" s="303"/>
    </row>
    <row r="1456" spans="1:45" ht="15" customHeight="1" outlineLevel="1">
      <c r="A1456" s="521">
        <v>22</v>
      </c>
      <c r="B1456" s="424" t="s">
        <v>114</v>
      </c>
      <c r="C1456" s="288" t="s">
        <v>25</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6"/>
      <c r="AF1456" s="406"/>
      <c r="AG1456" s="406"/>
      <c r="AH1456" s="406"/>
      <c r="AI1456" s="406"/>
      <c r="AJ1456" s="406"/>
      <c r="AK1456" s="406"/>
      <c r="AL1456" s="406"/>
      <c r="AM1456" s="406"/>
      <c r="AN1456" s="406"/>
      <c r="AO1456" s="406"/>
      <c r="AP1456" s="406"/>
      <c r="AQ1456" s="406"/>
      <c r="AR1456" s="406"/>
      <c r="AS1456" s="293">
        <f>SUM(AE1456:AR1456)</f>
        <v>0</v>
      </c>
    </row>
    <row r="1457" spans="1:45" ht="15" customHeight="1" outlineLevel="1">
      <c r="A1457" s="521"/>
      <c r="B1457" s="291" t="s">
        <v>736</v>
      </c>
      <c r="C1457" s="288" t="s">
        <v>163</v>
      </c>
      <c r="D1457" s="292"/>
      <c r="E1457" s="292"/>
      <c r="F1457" s="292"/>
      <c r="G1457" s="292"/>
      <c r="H1457" s="292"/>
      <c r="I1457" s="292"/>
      <c r="J1457" s="292"/>
      <c r="K1457" s="292"/>
      <c r="L1457" s="292"/>
      <c r="M1457" s="292"/>
      <c r="N1457" s="292"/>
      <c r="O1457" s="292"/>
      <c r="P1457" s="292"/>
      <c r="Q1457" s="288"/>
      <c r="R1457" s="292"/>
      <c r="S1457" s="292"/>
      <c r="T1457" s="292"/>
      <c r="U1457" s="292"/>
      <c r="V1457" s="292"/>
      <c r="W1457" s="292"/>
      <c r="X1457" s="292"/>
      <c r="Y1457" s="292"/>
      <c r="Z1457" s="292"/>
      <c r="AA1457" s="292"/>
      <c r="AB1457" s="292"/>
      <c r="AC1457" s="292"/>
      <c r="AD1457" s="292"/>
      <c r="AE1457" s="407">
        <f>AE1456</f>
        <v>0</v>
      </c>
      <c r="AF1457" s="407">
        <f t="shared" ref="AF1457:AR1457" si="3472">AF1456</f>
        <v>0</v>
      </c>
      <c r="AG1457" s="407">
        <f t="shared" si="3472"/>
        <v>0</v>
      </c>
      <c r="AH1457" s="407">
        <f t="shared" si="3472"/>
        <v>0</v>
      </c>
      <c r="AI1457" s="407">
        <f t="shared" si="3472"/>
        <v>0</v>
      </c>
      <c r="AJ1457" s="407">
        <f t="shared" si="3472"/>
        <v>0</v>
      </c>
      <c r="AK1457" s="407">
        <f t="shared" si="3472"/>
        <v>0</v>
      </c>
      <c r="AL1457" s="407">
        <f t="shared" si="3472"/>
        <v>0</v>
      </c>
      <c r="AM1457" s="407">
        <f t="shared" si="3472"/>
        <v>0</v>
      </c>
      <c r="AN1457" s="407">
        <f t="shared" si="3472"/>
        <v>0</v>
      </c>
      <c r="AO1457" s="407">
        <f t="shared" si="3472"/>
        <v>0</v>
      </c>
      <c r="AP1457" s="407">
        <f t="shared" si="3472"/>
        <v>0</v>
      </c>
      <c r="AQ1457" s="407">
        <f t="shared" si="3472"/>
        <v>0</v>
      </c>
      <c r="AR1457" s="407">
        <f t="shared" si="3472"/>
        <v>0</v>
      </c>
      <c r="AS1457" s="303"/>
    </row>
    <row r="1458" spans="1:45" ht="15" customHeight="1" outlineLevel="1">
      <c r="A1458" s="521"/>
      <c r="B1458" s="291"/>
      <c r="C1458" s="288"/>
      <c r="D1458" s="288"/>
      <c r="E1458" s="288"/>
      <c r="F1458" s="288"/>
      <c r="G1458" s="288"/>
      <c r="H1458" s="288"/>
      <c r="I1458" s="288"/>
      <c r="J1458" s="288"/>
      <c r="K1458" s="288"/>
      <c r="L1458" s="288"/>
      <c r="M1458" s="288"/>
      <c r="N1458" s="288"/>
      <c r="O1458" s="288"/>
      <c r="P1458" s="288"/>
      <c r="Q1458" s="288"/>
      <c r="R1458" s="288"/>
      <c r="S1458" s="288"/>
      <c r="T1458" s="288"/>
      <c r="U1458" s="288"/>
      <c r="V1458" s="288"/>
      <c r="W1458" s="288"/>
      <c r="X1458" s="288"/>
      <c r="Y1458" s="288"/>
      <c r="Z1458" s="288"/>
      <c r="AA1458" s="288"/>
      <c r="AB1458" s="288"/>
      <c r="AC1458" s="288"/>
      <c r="AD1458" s="288"/>
      <c r="AE1458" s="418"/>
      <c r="AF1458" s="421"/>
      <c r="AG1458" s="421"/>
      <c r="AH1458" s="421"/>
      <c r="AI1458" s="421"/>
      <c r="AJ1458" s="421"/>
      <c r="AK1458" s="421"/>
      <c r="AL1458" s="421"/>
      <c r="AM1458" s="421"/>
      <c r="AN1458" s="421"/>
      <c r="AO1458" s="421"/>
      <c r="AP1458" s="421"/>
      <c r="AQ1458" s="421"/>
      <c r="AR1458" s="421"/>
      <c r="AS1458" s="303"/>
    </row>
    <row r="1459" spans="1:45" ht="15" customHeight="1" outlineLevel="1">
      <c r="A1459" s="521">
        <v>23</v>
      </c>
      <c r="B1459" s="424" t="s">
        <v>115</v>
      </c>
      <c r="C1459" s="288" t="s">
        <v>25</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6"/>
      <c r="AF1459" s="406"/>
      <c r="AG1459" s="406"/>
      <c r="AH1459" s="406"/>
      <c r="AI1459" s="406"/>
      <c r="AJ1459" s="406"/>
      <c r="AK1459" s="406"/>
      <c r="AL1459" s="406"/>
      <c r="AM1459" s="406"/>
      <c r="AN1459" s="406"/>
      <c r="AO1459" s="406"/>
      <c r="AP1459" s="406"/>
      <c r="AQ1459" s="406"/>
      <c r="AR1459" s="406"/>
      <c r="AS1459" s="293">
        <f>SUM(AE1459:AR1459)</f>
        <v>0</v>
      </c>
    </row>
    <row r="1460" spans="1:45" ht="15" customHeight="1" outlineLevel="1">
      <c r="A1460" s="521"/>
      <c r="B1460" s="291" t="s">
        <v>736</v>
      </c>
      <c r="C1460" s="288" t="s">
        <v>163</v>
      </c>
      <c r="D1460" s="292"/>
      <c r="E1460" s="292"/>
      <c r="F1460" s="292"/>
      <c r="G1460" s="292"/>
      <c r="H1460" s="292"/>
      <c r="I1460" s="292"/>
      <c r="J1460" s="292"/>
      <c r="K1460" s="292"/>
      <c r="L1460" s="292"/>
      <c r="M1460" s="292"/>
      <c r="N1460" s="292"/>
      <c r="O1460" s="292"/>
      <c r="P1460" s="292"/>
      <c r="Q1460" s="288"/>
      <c r="R1460" s="292"/>
      <c r="S1460" s="292"/>
      <c r="T1460" s="292"/>
      <c r="U1460" s="292"/>
      <c r="V1460" s="292"/>
      <c r="W1460" s="292"/>
      <c r="X1460" s="292"/>
      <c r="Y1460" s="292"/>
      <c r="Z1460" s="292"/>
      <c r="AA1460" s="292"/>
      <c r="AB1460" s="292"/>
      <c r="AC1460" s="292"/>
      <c r="AD1460" s="292"/>
      <c r="AE1460" s="407">
        <f>AE1459</f>
        <v>0</v>
      </c>
      <c r="AF1460" s="407">
        <f t="shared" ref="AF1460:AR1460" si="3473">AF1459</f>
        <v>0</v>
      </c>
      <c r="AG1460" s="407">
        <f t="shared" si="3473"/>
        <v>0</v>
      </c>
      <c r="AH1460" s="407">
        <f t="shared" si="3473"/>
        <v>0</v>
      </c>
      <c r="AI1460" s="407">
        <f t="shared" si="3473"/>
        <v>0</v>
      </c>
      <c r="AJ1460" s="407">
        <f t="shared" si="3473"/>
        <v>0</v>
      </c>
      <c r="AK1460" s="407">
        <f t="shared" si="3473"/>
        <v>0</v>
      </c>
      <c r="AL1460" s="407">
        <f t="shared" si="3473"/>
        <v>0</v>
      </c>
      <c r="AM1460" s="407">
        <f t="shared" si="3473"/>
        <v>0</v>
      </c>
      <c r="AN1460" s="407">
        <f t="shared" si="3473"/>
        <v>0</v>
      </c>
      <c r="AO1460" s="407">
        <f t="shared" si="3473"/>
        <v>0</v>
      </c>
      <c r="AP1460" s="407">
        <f t="shared" si="3473"/>
        <v>0</v>
      </c>
      <c r="AQ1460" s="407">
        <f t="shared" si="3473"/>
        <v>0</v>
      </c>
      <c r="AR1460" s="407">
        <f t="shared" si="3473"/>
        <v>0</v>
      </c>
      <c r="AS1460" s="303"/>
    </row>
    <row r="1461" spans="1:45" ht="15" customHeight="1" outlineLevel="1">
      <c r="A1461" s="521"/>
      <c r="B1461" s="426"/>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18"/>
      <c r="AF1461" s="421"/>
      <c r="AG1461" s="421"/>
      <c r="AH1461" s="421"/>
      <c r="AI1461" s="421"/>
      <c r="AJ1461" s="421"/>
      <c r="AK1461" s="421"/>
      <c r="AL1461" s="421"/>
      <c r="AM1461" s="421"/>
      <c r="AN1461" s="421"/>
      <c r="AO1461" s="421"/>
      <c r="AP1461" s="421"/>
      <c r="AQ1461" s="421"/>
      <c r="AR1461" s="421"/>
      <c r="AS1461" s="303"/>
    </row>
    <row r="1462" spans="1:45" ht="15" customHeight="1" outlineLevel="1">
      <c r="A1462" s="521">
        <v>24</v>
      </c>
      <c r="B1462" s="424" t="s">
        <v>116</v>
      </c>
      <c r="C1462" s="288" t="s">
        <v>25</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6"/>
      <c r="AF1462" s="406"/>
      <c r="AG1462" s="406"/>
      <c r="AH1462" s="406"/>
      <c r="AI1462" s="406"/>
      <c r="AJ1462" s="406"/>
      <c r="AK1462" s="406"/>
      <c r="AL1462" s="406"/>
      <c r="AM1462" s="406"/>
      <c r="AN1462" s="406"/>
      <c r="AO1462" s="406"/>
      <c r="AP1462" s="406"/>
      <c r="AQ1462" s="406"/>
      <c r="AR1462" s="406"/>
      <c r="AS1462" s="293">
        <f>SUM(AE1462:AR1462)</f>
        <v>0</v>
      </c>
    </row>
    <row r="1463" spans="1:45" ht="15" customHeight="1" outlineLevel="1">
      <c r="A1463" s="521"/>
      <c r="B1463" s="291" t="s">
        <v>736</v>
      </c>
      <c r="C1463" s="288" t="s">
        <v>163</v>
      </c>
      <c r="D1463" s="292"/>
      <c r="E1463" s="292"/>
      <c r="F1463" s="292"/>
      <c r="G1463" s="292"/>
      <c r="H1463" s="292"/>
      <c r="I1463" s="292"/>
      <c r="J1463" s="292"/>
      <c r="K1463" s="292"/>
      <c r="L1463" s="292"/>
      <c r="M1463" s="292"/>
      <c r="N1463" s="292"/>
      <c r="O1463" s="292"/>
      <c r="P1463" s="292"/>
      <c r="Q1463" s="288"/>
      <c r="R1463" s="292"/>
      <c r="S1463" s="292"/>
      <c r="T1463" s="292"/>
      <c r="U1463" s="292"/>
      <c r="V1463" s="292"/>
      <c r="W1463" s="292"/>
      <c r="X1463" s="292"/>
      <c r="Y1463" s="292"/>
      <c r="Z1463" s="292"/>
      <c r="AA1463" s="292"/>
      <c r="AB1463" s="292"/>
      <c r="AC1463" s="292"/>
      <c r="AD1463" s="292"/>
      <c r="AE1463" s="407">
        <f>AE1462</f>
        <v>0</v>
      </c>
      <c r="AF1463" s="407">
        <f t="shared" ref="AF1463:AR1463" si="3474">AF1462</f>
        <v>0</v>
      </c>
      <c r="AG1463" s="407">
        <f t="shared" si="3474"/>
        <v>0</v>
      </c>
      <c r="AH1463" s="407">
        <f t="shared" si="3474"/>
        <v>0</v>
      </c>
      <c r="AI1463" s="407">
        <f t="shared" si="3474"/>
        <v>0</v>
      </c>
      <c r="AJ1463" s="407">
        <f t="shared" si="3474"/>
        <v>0</v>
      </c>
      <c r="AK1463" s="407">
        <f t="shared" si="3474"/>
        <v>0</v>
      </c>
      <c r="AL1463" s="407">
        <f t="shared" si="3474"/>
        <v>0</v>
      </c>
      <c r="AM1463" s="407">
        <f t="shared" si="3474"/>
        <v>0</v>
      </c>
      <c r="AN1463" s="407">
        <f t="shared" si="3474"/>
        <v>0</v>
      </c>
      <c r="AO1463" s="407">
        <f t="shared" si="3474"/>
        <v>0</v>
      </c>
      <c r="AP1463" s="407">
        <f t="shared" si="3474"/>
        <v>0</v>
      </c>
      <c r="AQ1463" s="407">
        <f t="shared" si="3474"/>
        <v>0</v>
      </c>
      <c r="AR1463" s="407">
        <f t="shared" si="3474"/>
        <v>0</v>
      </c>
      <c r="AS1463" s="303"/>
    </row>
    <row r="1464" spans="1:45" ht="15"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customHeight="1" outlineLevel="1">
      <c r="A1465" s="521"/>
      <c r="B1465" s="285" t="s">
        <v>497</v>
      </c>
      <c r="C1465" s="288"/>
      <c r="D1465" s="288"/>
      <c r="E1465" s="288"/>
      <c r="F1465" s="288"/>
      <c r="G1465" s="288"/>
      <c r="H1465" s="288"/>
      <c r="I1465" s="288"/>
      <c r="J1465" s="288"/>
      <c r="K1465" s="288"/>
      <c r="L1465" s="288"/>
      <c r="M1465" s="288"/>
      <c r="N1465" s="288"/>
      <c r="O1465" s="288"/>
      <c r="P1465" s="288"/>
      <c r="Q1465" s="288"/>
      <c r="R1465" s="288"/>
      <c r="S1465" s="288"/>
      <c r="T1465" s="288"/>
      <c r="U1465" s="288"/>
      <c r="V1465" s="288"/>
      <c r="W1465" s="288"/>
      <c r="X1465" s="288"/>
      <c r="Y1465" s="288"/>
      <c r="Z1465" s="288"/>
      <c r="AA1465" s="288"/>
      <c r="AB1465" s="288"/>
      <c r="AC1465" s="288"/>
      <c r="AD1465" s="288"/>
      <c r="AE1465" s="408"/>
      <c r="AF1465" s="421"/>
      <c r="AG1465" s="421"/>
      <c r="AH1465" s="421"/>
      <c r="AI1465" s="421"/>
      <c r="AJ1465" s="421"/>
      <c r="AK1465" s="421"/>
      <c r="AL1465" s="421"/>
      <c r="AM1465" s="421"/>
      <c r="AN1465" s="421"/>
      <c r="AO1465" s="421"/>
      <c r="AP1465" s="421"/>
      <c r="AQ1465" s="421"/>
      <c r="AR1465" s="421"/>
      <c r="AS1465" s="303"/>
    </row>
    <row r="1466" spans="1:45" ht="15" customHeight="1" outlineLevel="1">
      <c r="A1466" s="521">
        <v>25</v>
      </c>
      <c r="B1466" s="424" t="s">
        <v>117</v>
      </c>
      <c r="C1466" s="288" t="s">
        <v>25</v>
      </c>
      <c r="D1466" s="292"/>
      <c r="E1466" s="292"/>
      <c r="F1466" s="292"/>
      <c r="G1466" s="292"/>
      <c r="H1466" s="292"/>
      <c r="I1466" s="292"/>
      <c r="J1466" s="292"/>
      <c r="K1466" s="292"/>
      <c r="L1466" s="292"/>
      <c r="M1466" s="292"/>
      <c r="N1466" s="292"/>
      <c r="O1466" s="292"/>
      <c r="P1466" s="292"/>
      <c r="Q1466" s="292">
        <v>12</v>
      </c>
      <c r="R1466" s="292"/>
      <c r="S1466" s="292"/>
      <c r="T1466" s="292"/>
      <c r="U1466" s="292"/>
      <c r="V1466" s="292"/>
      <c r="W1466" s="292"/>
      <c r="X1466" s="292"/>
      <c r="Y1466" s="292"/>
      <c r="Z1466" s="292"/>
      <c r="AA1466" s="292"/>
      <c r="AB1466" s="292"/>
      <c r="AC1466" s="292"/>
      <c r="AD1466" s="292"/>
      <c r="AE1466" s="422"/>
      <c r="AF1466" s="411"/>
      <c r="AG1466" s="411"/>
      <c r="AH1466" s="411"/>
      <c r="AI1466" s="411"/>
      <c r="AJ1466" s="411"/>
      <c r="AK1466" s="411"/>
      <c r="AL1466" s="411"/>
      <c r="AM1466" s="411"/>
      <c r="AN1466" s="411"/>
      <c r="AO1466" s="411"/>
      <c r="AP1466" s="411"/>
      <c r="AQ1466" s="411"/>
      <c r="AR1466" s="411"/>
      <c r="AS1466" s="293">
        <f>SUM(AE1466:AR1466)</f>
        <v>0</v>
      </c>
    </row>
    <row r="1467" spans="1:45" ht="15" customHeight="1" outlineLevel="1">
      <c r="A1467" s="521"/>
      <c r="B1467" s="291" t="s">
        <v>736</v>
      </c>
      <c r="C1467" s="288" t="s">
        <v>163</v>
      </c>
      <c r="D1467" s="292"/>
      <c r="E1467" s="292"/>
      <c r="F1467" s="292"/>
      <c r="G1467" s="292"/>
      <c r="H1467" s="292"/>
      <c r="I1467" s="292"/>
      <c r="J1467" s="292"/>
      <c r="K1467" s="292"/>
      <c r="L1467" s="292"/>
      <c r="M1467" s="292"/>
      <c r="N1467" s="292"/>
      <c r="O1467" s="292"/>
      <c r="P1467" s="292"/>
      <c r="Q1467" s="292">
        <f>Q1466</f>
        <v>12</v>
      </c>
      <c r="R1467" s="292"/>
      <c r="S1467" s="292"/>
      <c r="T1467" s="292"/>
      <c r="U1467" s="292"/>
      <c r="V1467" s="292"/>
      <c r="W1467" s="292"/>
      <c r="X1467" s="292"/>
      <c r="Y1467" s="292"/>
      <c r="Z1467" s="292"/>
      <c r="AA1467" s="292"/>
      <c r="AB1467" s="292"/>
      <c r="AC1467" s="292"/>
      <c r="AD1467" s="292"/>
      <c r="AE1467" s="407">
        <f>AE1466</f>
        <v>0</v>
      </c>
      <c r="AF1467" s="407">
        <f t="shared" ref="AF1467:AR1467" si="3475">AF1466</f>
        <v>0</v>
      </c>
      <c r="AG1467" s="407">
        <f t="shared" si="3475"/>
        <v>0</v>
      </c>
      <c r="AH1467" s="407">
        <f t="shared" si="3475"/>
        <v>0</v>
      </c>
      <c r="AI1467" s="407">
        <f t="shared" si="3475"/>
        <v>0</v>
      </c>
      <c r="AJ1467" s="407">
        <f t="shared" si="3475"/>
        <v>0</v>
      </c>
      <c r="AK1467" s="407">
        <f t="shared" si="3475"/>
        <v>0</v>
      </c>
      <c r="AL1467" s="407">
        <f t="shared" si="3475"/>
        <v>0</v>
      </c>
      <c r="AM1467" s="407">
        <f t="shared" si="3475"/>
        <v>0</v>
      </c>
      <c r="AN1467" s="407">
        <f t="shared" si="3475"/>
        <v>0</v>
      </c>
      <c r="AO1467" s="407">
        <f t="shared" si="3475"/>
        <v>0</v>
      </c>
      <c r="AP1467" s="407">
        <f t="shared" si="3475"/>
        <v>0</v>
      </c>
      <c r="AQ1467" s="407">
        <f t="shared" si="3475"/>
        <v>0</v>
      </c>
      <c r="AR1467" s="407">
        <f t="shared" si="3475"/>
        <v>0</v>
      </c>
      <c r="AS1467" s="303"/>
    </row>
    <row r="1468" spans="1:45" ht="15" customHeight="1" outlineLevel="1">
      <c r="A1468" s="521"/>
      <c r="B1468" s="291"/>
      <c r="C1468" s="288"/>
      <c r="D1468" s="288"/>
      <c r="E1468" s="288"/>
      <c r="F1468" s="288"/>
      <c r="G1468" s="288"/>
      <c r="H1468" s="288"/>
      <c r="I1468" s="288"/>
      <c r="J1468" s="288"/>
      <c r="K1468" s="288"/>
      <c r="L1468" s="288"/>
      <c r="M1468" s="288"/>
      <c r="N1468" s="288"/>
      <c r="O1468" s="288"/>
      <c r="P1468" s="288"/>
      <c r="Q1468" s="288"/>
      <c r="R1468" s="288"/>
      <c r="S1468" s="288"/>
      <c r="T1468" s="288"/>
      <c r="U1468" s="288"/>
      <c r="V1468" s="288"/>
      <c r="W1468" s="288"/>
      <c r="X1468" s="288"/>
      <c r="Y1468" s="288"/>
      <c r="Z1468" s="288"/>
      <c r="AA1468" s="288"/>
      <c r="AB1468" s="288"/>
      <c r="AC1468" s="288"/>
      <c r="AD1468" s="288"/>
      <c r="AE1468" s="408"/>
      <c r="AF1468" s="421"/>
      <c r="AG1468" s="421"/>
      <c r="AH1468" s="421"/>
      <c r="AI1468" s="421"/>
      <c r="AJ1468" s="421"/>
      <c r="AK1468" s="421"/>
      <c r="AL1468" s="421"/>
      <c r="AM1468" s="421"/>
      <c r="AN1468" s="421"/>
      <c r="AO1468" s="421"/>
      <c r="AP1468" s="421"/>
      <c r="AQ1468" s="421"/>
      <c r="AR1468" s="421"/>
      <c r="AS1468" s="303"/>
    </row>
    <row r="1469" spans="1:45" ht="15" customHeight="1" outlineLevel="1">
      <c r="A1469" s="521">
        <v>26</v>
      </c>
      <c r="B1469" s="424" t="s">
        <v>118</v>
      </c>
      <c r="C1469" s="288" t="s">
        <v>25</v>
      </c>
      <c r="D1469" s="292"/>
      <c r="E1469" s="292"/>
      <c r="F1469" s="292"/>
      <c r="G1469" s="292"/>
      <c r="H1469" s="292"/>
      <c r="I1469" s="292"/>
      <c r="J1469" s="292"/>
      <c r="K1469" s="292"/>
      <c r="L1469" s="292"/>
      <c r="M1469" s="292"/>
      <c r="N1469" s="292"/>
      <c r="O1469" s="292"/>
      <c r="P1469" s="292"/>
      <c r="Q1469" s="292">
        <v>12</v>
      </c>
      <c r="R1469" s="292"/>
      <c r="S1469" s="292"/>
      <c r="T1469" s="292"/>
      <c r="U1469" s="292"/>
      <c r="V1469" s="292"/>
      <c r="W1469" s="292"/>
      <c r="X1469" s="292"/>
      <c r="Y1469" s="292"/>
      <c r="Z1469" s="292"/>
      <c r="AA1469" s="292"/>
      <c r="AB1469" s="292"/>
      <c r="AC1469" s="292"/>
      <c r="AD1469" s="292"/>
      <c r="AE1469" s="422"/>
      <c r="AF1469" s="411"/>
      <c r="AG1469" s="411"/>
      <c r="AH1469" s="411"/>
      <c r="AI1469" s="411"/>
      <c r="AJ1469" s="411"/>
      <c r="AK1469" s="411"/>
      <c r="AL1469" s="411"/>
      <c r="AM1469" s="411"/>
      <c r="AN1469" s="411"/>
      <c r="AO1469" s="411"/>
      <c r="AP1469" s="411"/>
      <c r="AQ1469" s="411"/>
      <c r="AR1469" s="411"/>
      <c r="AS1469" s="293">
        <f>SUM(AE1469:AR1469)</f>
        <v>0</v>
      </c>
    </row>
    <row r="1470" spans="1:45" ht="15" customHeight="1" outlineLevel="1">
      <c r="A1470" s="521"/>
      <c r="B1470" s="291" t="s">
        <v>736</v>
      </c>
      <c r="C1470" s="288" t="s">
        <v>163</v>
      </c>
      <c r="D1470" s="292"/>
      <c r="E1470" s="292"/>
      <c r="F1470" s="292"/>
      <c r="G1470" s="292"/>
      <c r="H1470" s="292"/>
      <c r="I1470" s="292"/>
      <c r="J1470" s="292"/>
      <c r="K1470" s="292"/>
      <c r="L1470" s="292"/>
      <c r="M1470" s="292"/>
      <c r="N1470" s="292"/>
      <c r="O1470" s="292"/>
      <c r="P1470" s="292"/>
      <c r="Q1470" s="292">
        <f>Q1469</f>
        <v>12</v>
      </c>
      <c r="R1470" s="292"/>
      <c r="S1470" s="292"/>
      <c r="T1470" s="292"/>
      <c r="U1470" s="292"/>
      <c r="V1470" s="292"/>
      <c r="W1470" s="292"/>
      <c r="X1470" s="292"/>
      <c r="Y1470" s="292"/>
      <c r="Z1470" s="292"/>
      <c r="AA1470" s="292"/>
      <c r="AB1470" s="292"/>
      <c r="AC1470" s="292"/>
      <c r="AD1470" s="292"/>
      <c r="AE1470" s="407">
        <f>AE1469</f>
        <v>0</v>
      </c>
      <c r="AF1470" s="407">
        <f t="shared" ref="AF1470:AR1470" si="3476">AF1469</f>
        <v>0</v>
      </c>
      <c r="AG1470" s="407">
        <f t="shared" si="3476"/>
        <v>0</v>
      </c>
      <c r="AH1470" s="407">
        <f t="shared" si="3476"/>
        <v>0</v>
      </c>
      <c r="AI1470" s="407">
        <f t="shared" si="3476"/>
        <v>0</v>
      </c>
      <c r="AJ1470" s="407">
        <f t="shared" si="3476"/>
        <v>0</v>
      </c>
      <c r="AK1470" s="407">
        <f t="shared" si="3476"/>
        <v>0</v>
      </c>
      <c r="AL1470" s="407">
        <f t="shared" si="3476"/>
        <v>0</v>
      </c>
      <c r="AM1470" s="407">
        <f t="shared" si="3476"/>
        <v>0</v>
      </c>
      <c r="AN1470" s="407">
        <f t="shared" si="3476"/>
        <v>0</v>
      </c>
      <c r="AO1470" s="407">
        <f t="shared" si="3476"/>
        <v>0</v>
      </c>
      <c r="AP1470" s="407">
        <f t="shared" si="3476"/>
        <v>0</v>
      </c>
      <c r="AQ1470" s="407">
        <f t="shared" si="3476"/>
        <v>0</v>
      </c>
      <c r="AR1470" s="407">
        <f t="shared" si="3476"/>
        <v>0</v>
      </c>
      <c r="AS1470" s="303"/>
    </row>
    <row r="1471" spans="1:45" ht="15" customHeight="1" outlineLevel="1">
      <c r="A1471" s="521"/>
      <c r="B1471" s="291"/>
      <c r="C1471" s="288"/>
      <c r="D1471" s="288"/>
      <c r="E1471" s="288"/>
      <c r="F1471" s="288"/>
      <c r="G1471" s="288"/>
      <c r="H1471" s="288"/>
      <c r="I1471" s="288"/>
      <c r="J1471" s="288"/>
      <c r="K1471" s="288"/>
      <c r="L1471" s="288"/>
      <c r="M1471" s="288"/>
      <c r="N1471" s="288"/>
      <c r="O1471" s="288"/>
      <c r="P1471" s="288"/>
      <c r="Q1471" s="288"/>
      <c r="R1471" s="288"/>
      <c r="S1471" s="288"/>
      <c r="T1471" s="288"/>
      <c r="U1471" s="288"/>
      <c r="V1471" s="288"/>
      <c r="W1471" s="288"/>
      <c r="X1471" s="288"/>
      <c r="Y1471" s="288"/>
      <c r="Z1471" s="288"/>
      <c r="AA1471" s="288"/>
      <c r="AB1471" s="288"/>
      <c r="AC1471" s="288"/>
      <c r="AD1471" s="288"/>
      <c r="AE1471" s="408"/>
      <c r="AF1471" s="421"/>
      <c r="AG1471" s="421"/>
      <c r="AH1471" s="421"/>
      <c r="AI1471" s="421"/>
      <c r="AJ1471" s="421"/>
      <c r="AK1471" s="421"/>
      <c r="AL1471" s="421"/>
      <c r="AM1471" s="421"/>
      <c r="AN1471" s="421"/>
      <c r="AO1471" s="421"/>
      <c r="AP1471" s="421"/>
      <c r="AQ1471" s="421"/>
      <c r="AR1471" s="421"/>
      <c r="AS1471" s="303"/>
    </row>
    <row r="1472" spans="1:45" ht="15" customHeight="1" outlineLevel="1">
      <c r="A1472" s="521">
        <v>27</v>
      </c>
      <c r="B1472" s="424" t="s">
        <v>119</v>
      </c>
      <c r="C1472" s="288" t="s">
        <v>25</v>
      </c>
      <c r="D1472" s="292"/>
      <c r="E1472" s="292"/>
      <c r="F1472" s="292"/>
      <c r="G1472" s="292"/>
      <c r="H1472" s="292"/>
      <c r="I1472" s="292"/>
      <c r="J1472" s="292"/>
      <c r="K1472" s="292"/>
      <c r="L1472" s="292"/>
      <c r="M1472" s="292"/>
      <c r="N1472" s="292"/>
      <c r="O1472" s="292"/>
      <c r="P1472" s="292"/>
      <c r="Q1472" s="292">
        <v>12</v>
      </c>
      <c r="R1472" s="292"/>
      <c r="S1472" s="292"/>
      <c r="T1472" s="292"/>
      <c r="U1472" s="292"/>
      <c r="V1472" s="292"/>
      <c r="W1472" s="292"/>
      <c r="X1472" s="292"/>
      <c r="Y1472" s="292"/>
      <c r="Z1472" s="292"/>
      <c r="AA1472" s="292"/>
      <c r="AB1472" s="292"/>
      <c r="AC1472" s="292"/>
      <c r="AD1472" s="292"/>
      <c r="AE1472" s="422"/>
      <c r="AF1472" s="411"/>
      <c r="AG1472" s="411"/>
      <c r="AH1472" s="411"/>
      <c r="AI1472" s="411"/>
      <c r="AJ1472" s="411"/>
      <c r="AK1472" s="411"/>
      <c r="AL1472" s="411"/>
      <c r="AM1472" s="411"/>
      <c r="AN1472" s="411"/>
      <c r="AO1472" s="411"/>
      <c r="AP1472" s="411"/>
      <c r="AQ1472" s="411"/>
      <c r="AR1472" s="411"/>
      <c r="AS1472" s="293">
        <f>SUM(AE1472:AR1472)</f>
        <v>0</v>
      </c>
    </row>
    <row r="1473" spans="1:45" ht="15" customHeight="1" outlineLevel="1">
      <c r="A1473" s="521"/>
      <c r="B1473" s="291" t="s">
        <v>736</v>
      </c>
      <c r="C1473" s="288" t="s">
        <v>163</v>
      </c>
      <c r="D1473" s="292"/>
      <c r="E1473" s="292"/>
      <c r="F1473" s="292"/>
      <c r="G1473" s="292"/>
      <c r="H1473" s="292"/>
      <c r="I1473" s="292"/>
      <c r="J1473" s="292"/>
      <c r="K1473" s="292"/>
      <c r="L1473" s="292"/>
      <c r="M1473" s="292"/>
      <c r="N1473" s="292"/>
      <c r="O1473" s="292"/>
      <c r="P1473" s="292"/>
      <c r="Q1473" s="292">
        <f>Q1472</f>
        <v>12</v>
      </c>
      <c r="R1473" s="292"/>
      <c r="S1473" s="292"/>
      <c r="T1473" s="292"/>
      <c r="U1473" s="292"/>
      <c r="V1473" s="292"/>
      <c r="W1473" s="292"/>
      <c r="X1473" s="292"/>
      <c r="Y1473" s="292"/>
      <c r="Z1473" s="292"/>
      <c r="AA1473" s="292"/>
      <c r="AB1473" s="292"/>
      <c r="AC1473" s="292"/>
      <c r="AD1473" s="292"/>
      <c r="AE1473" s="407">
        <f>AE1472</f>
        <v>0</v>
      </c>
      <c r="AF1473" s="407">
        <f t="shared" ref="AF1473:AR1473" si="3477">AF1472</f>
        <v>0</v>
      </c>
      <c r="AG1473" s="407">
        <f t="shared" si="3477"/>
        <v>0</v>
      </c>
      <c r="AH1473" s="407">
        <f t="shared" si="3477"/>
        <v>0</v>
      </c>
      <c r="AI1473" s="407">
        <f t="shared" si="3477"/>
        <v>0</v>
      </c>
      <c r="AJ1473" s="407">
        <f t="shared" si="3477"/>
        <v>0</v>
      </c>
      <c r="AK1473" s="407">
        <f t="shared" si="3477"/>
        <v>0</v>
      </c>
      <c r="AL1473" s="407">
        <f t="shared" si="3477"/>
        <v>0</v>
      </c>
      <c r="AM1473" s="407">
        <f t="shared" si="3477"/>
        <v>0</v>
      </c>
      <c r="AN1473" s="407">
        <f t="shared" si="3477"/>
        <v>0</v>
      </c>
      <c r="AO1473" s="407">
        <f t="shared" si="3477"/>
        <v>0</v>
      </c>
      <c r="AP1473" s="407">
        <f t="shared" si="3477"/>
        <v>0</v>
      </c>
      <c r="AQ1473" s="407">
        <f t="shared" si="3477"/>
        <v>0</v>
      </c>
      <c r="AR1473" s="407">
        <f t="shared" si="3477"/>
        <v>0</v>
      </c>
      <c r="AS1473" s="303"/>
    </row>
    <row r="1474" spans="1:45" ht="15" customHeight="1" outlineLevel="1">
      <c r="A1474" s="521"/>
      <c r="B1474" s="291"/>
      <c r="C1474" s="288"/>
      <c r="D1474" s="288"/>
      <c r="E1474" s="288"/>
      <c r="F1474" s="288"/>
      <c r="G1474" s="288"/>
      <c r="H1474" s="288"/>
      <c r="I1474" s="288"/>
      <c r="J1474" s="288"/>
      <c r="K1474" s="288"/>
      <c r="L1474" s="288"/>
      <c r="M1474" s="288"/>
      <c r="N1474" s="288"/>
      <c r="O1474" s="288"/>
      <c r="P1474" s="288"/>
      <c r="Q1474" s="288"/>
      <c r="R1474" s="288"/>
      <c r="S1474" s="288"/>
      <c r="T1474" s="288"/>
      <c r="U1474" s="288"/>
      <c r="V1474" s="288"/>
      <c r="W1474" s="288"/>
      <c r="X1474" s="288"/>
      <c r="Y1474" s="288"/>
      <c r="Z1474" s="288"/>
      <c r="AA1474" s="288"/>
      <c r="AB1474" s="288"/>
      <c r="AC1474" s="288"/>
      <c r="AD1474" s="288"/>
      <c r="AE1474" s="408"/>
      <c r="AF1474" s="421"/>
      <c r="AG1474" s="421"/>
      <c r="AH1474" s="421"/>
      <c r="AI1474" s="421"/>
      <c r="AJ1474" s="421"/>
      <c r="AK1474" s="421"/>
      <c r="AL1474" s="421"/>
      <c r="AM1474" s="421"/>
      <c r="AN1474" s="421"/>
      <c r="AO1474" s="421"/>
      <c r="AP1474" s="421"/>
      <c r="AQ1474" s="421"/>
      <c r="AR1474" s="421"/>
      <c r="AS1474" s="303"/>
    </row>
    <row r="1475" spans="1:45" ht="15" customHeight="1" outlineLevel="1">
      <c r="A1475" s="521">
        <v>28</v>
      </c>
      <c r="B1475" s="424" t="s">
        <v>120</v>
      </c>
      <c r="C1475" s="288" t="s">
        <v>25</v>
      </c>
      <c r="D1475" s="292"/>
      <c r="E1475" s="292"/>
      <c r="F1475" s="292"/>
      <c r="G1475" s="292"/>
      <c r="H1475" s="292"/>
      <c r="I1475" s="292"/>
      <c r="J1475" s="292"/>
      <c r="K1475" s="292"/>
      <c r="L1475" s="292"/>
      <c r="M1475" s="292"/>
      <c r="N1475" s="292"/>
      <c r="O1475" s="292"/>
      <c r="P1475" s="292"/>
      <c r="Q1475" s="292">
        <v>12</v>
      </c>
      <c r="R1475" s="292"/>
      <c r="S1475" s="292"/>
      <c r="T1475" s="292"/>
      <c r="U1475" s="292"/>
      <c r="V1475" s="292"/>
      <c r="W1475" s="292"/>
      <c r="X1475" s="292"/>
      <c r="Y1475" s="292"/>
      <c r="Z1475" s="292"/>
      <c r="AA1475" s="292"/>
      <c r="AB1475" s="292"/>
      <c r="AC1475" s="292"/>
      <c r="AD1475" s="292"/>
      <c r="AE1475" s="422"/>
      <c r="AF1475" s="411"/>
      <c r="AG1475" s="411"/>
      <c r="AH1475" s="411"/>
      <c r="AI1475" s="411"/>
      <c r="AJ1475" s="411"/>
      <c r="AK1475" s="411"/>
      <c r="AL1475" s="411"/>
      <c r="AM1475" s="411"/>
      <c r="AN1475" s="411"/>
      <c r="AO1475" s="411"/>
      <c r="AP1475" s="411"/>
      <c r="AQ1475" s="411"/>
      <c r="AR1475" s="411"/>
      <c r="AS1475" s="293">
        <f>SUM(AE1475:AR1475)</f>
        <v>0</v>
      </c>
    </row>
    <row r="1476" spans="1:45" ht="15" customHeight="1" outlineLevel="1">
      <c r="A1476" s="521"/>
      <c r="B1476" s="291" t="s">
        <v>736</v>
      </c>
      <c r="C1476" s="288" t="s">
        <v>163</v>
      </c>
      <c r="D1476" s="292"/>
      <c r="E1476" s="292"/>
      <c r="F1476" s="292"/>
      <c r="G1476" s="292"/>
      <c r="H1476" s="292"/>
      <c r="I1476" s="292"/>
      <c r="J1476" s="292"/>
      <c r="K1476" s="292"/>
      <c r="L1476" s="292"/>
      <c r="M1476" s="292"/>
      <c r="N1476" s="292"/>
      <c r="O1476" s="292"/>
      <c r="P1476" s="292"/>
      <c r="Q1476" s="292">
        <f>Q1475</f>
        <v>12</v>
      </c>
      <c r="R1476" s="292"/>
      <c r="S1476" s="292"/>
      <c r="T1476" s="292"/>
      <c r="U1476" s="292"/>
      <c r="V1476" s="292"/>
      <c r="W1476" s="292"/>
      <c r="X1476" s="292"/>
      <c r="Y1476" s="292"/>
      <c r="Z1476" s="292"/>
      <c r="AA1476" s="292"/>
      <c r="AB1476" s="292"/>
      <c r="AC1476" s="292"/>
      <c r="AD1476" s="292"/>
      <c r="AE1476" s="407">
        <f>AE1475</f>
        <v>0</v>
      </c>
      <c r="AF1476" s="407">
        <f>AF1475</f>
        <v>0</v>
      </c>
      <c r="AG1476" s="407">
        <f t="shared" ref="AG1476:AJ1476" si="3478">AG1475</f>
        <v>0</v>
      </c>
      <c r="AH1476" s="407">
        <f t="shared" si="3478"/>
        <v>0</v>
      </c>
      <c r="AI1476" s="407">
        <f t="shared" si="3478"/>
        <v>0</v>
      </c>
      <c r="AJ1476" s="407">
        <f t="shared" si="3478"/>
        <v>0</v>
      </c>
      <c r="AK1476" s="407">
        <f>AK1475</f>
        <v>0</v>
      </c>
      <c r="AL1476" s="407">
        <f t="shared" ref="AL1476:AR1476" si="3479">AL1475</f>
        <v>0</v>
      </c>
      <c r="AM1476" s="407">
        <f t="shared" si="3479"/>
        <v>0</v>
      </c>
      <c r="AN1476" s="407">
        <f t="shared" si="3479"/>
        <v>0</v>
      </c>
      <c r="AO1476" s="407">
        <f t="shared" si="3479"/>
        <v>0</v>
      </c>
      <c r="AP1476" s="407">
        <f t="shared" si="3479"/>
        <v>0</v>
      </c>
      <c r="AQ1476" s="407">
        <f t="shared" si="3479"/>
        <v>0</v>
      </c>
      <c r="AR1476" s="407">
        <f t="shared" si="3479"/>
        <v>0</v>
      </c>
      <c r="AS1476" s="303"/>
    </row>
    <row r="1477" spans="1:45" ht="15" customHeight="1" outlineLevel="1">
      <c r="A1477" s="521"/>
      <c r="B1477" s="291"/>
      <c r="C1477" s="288"/>
      <c r="D1477" s="288"/>
      <c r="E1477" s="288"/>
      <c r="F1477" s="288"/>
      <c r="G1477" s="288"/>
      <c r="H1477" s="288"/>
      <c r="I1477" s="288"/>
      <c r="J1477" s="288"/>
      <c r="K1477" s="288"/>
      <c r="L1477" s="288"/>
      <c r="M1477" s="288"/>
      <c r="N1477" s="288"/>
      <c r="O1477" s="288"/>
      <c r="P1477" s="288"/>
      <c r="Q1477" s="288"/>
      <c r="R1477" s="288"/>
      <c r="S1477" s="288"/>
      <c r="T1477" s="288"/>
      <c r="U1477" s="288"/>
      <c r="V1477" s="288"/>
      <c r="W1477" s="288"/>
      <c r="X1477" s="288"/>
      <c r="Y1477" s="288"/>
      <c r="Z1477" s="288"/>
      <c r="AA1477" s="288"/>
      <c r="AB1477" s="288"/>
      <c r="AC1477" s="288"/>
      <c r="AD1477" s="288"/>
      <c r="AE1477" s="408"/>
      <c r="AF1477" s="421"/>
      <c r="AG1477" s="421"/>
      <c r="AH1477" s="421"/>
      <c r="AI1477" s="421"/>
      <c r="AJ1477" s="421"/>
      <c r="AK1477" s="421"/>
      <c r="AL1477" s="421"/>
      <c r="AM1477" s="421"/>
      <c r="AN1477" s="421"/>
      <c r="AO1477" s="421"/>
      <c r="AP1477" s="421"/>
      <c r="AQ1477" s="421"/>
      <c r="AR1477" s="421"/>
      <c r="AS1477" s="303"/>
    </row>
    <row r="1478" spans="1:45" ht="15" customHeight="1" outlineLevel="1">
      <c r="A1478" s="521">
        <v>29</v>
      </c>
      <c r="B1478" s="424" t="s">
        <v>121</v>
      </c>
      <c r="C1478" s="288" t="s">
        <v>25</v>
      </c>
      <c r="D1478" s="292"/>
      <c r="E1478" s="292"/>
      <c r="F1478" s="292"/>
      <c r="G1478" s="292"/>
      <c r="H1478" s="292"/>
      <c r="I1478" s="292"/>
      <c r="J1478" s="292"/>
      <c r="K1478" s="292"/>
      <c r="L1478" s="292"/>
      <c r="M1478" s="292"/>
      <c r="N1478" s="292"/>
      <c r="O1478" s="292"/>
      <c r="P1478" s="292"/>
      <c r="Q1478" s="292">
        <v>3</v>
      </c>
      <c r="R1478" s="292"/>
      <c r="S1478" s="292"/>
      <c r="T1478" s="292"/>
      <c r="U1478" s="292"/>
      <c r="V1478" s="292"/>
      <c r="W1478" s="292"/>
      <c r="X1478" s="292"/>
      <c r="Y1478" s="292"/>
      <c r="Z1478" s="292"/>
      <c r="AA1478" s="292"/>
      <c r="AB1478" s="292"/>
      <c r="AC1478" s="292"/>
      <c r="AD1478" s="292"/>
      <c r="AE1478" s="422"/>
      <c r="AF1478" s="411"/>
      <c r="AG1478" s="411"/>
      <c r="AH1478" s="411"/>
      <c r="AI1478" s="411"/>
      <c r="AJ1478" s="411"/>
      <c r="AK1478" s="411"/>
      <c r="AL1478" s="411"/>
      <c r="AM1478" s="411"/>
      <c r="AN1478" s="411"/>
      <c r="AO1478" s="411"/>
      <c r="AP1478" s="411"/>
      <c r="AQ1478" s="411"/>
      <c r="AR1478" s="411"/>
      <c r="AS1478" s="293">
        <f>SUM(AE1478:AR1478)</f>
        <v>0</v>
      </c>
    </row>
    <row r="1479" spans="1:45" ht="15" customHeight="1" outlineLevel="1">
      <c r="A1479" s="521"/>
      <c r="B1479" s="291" t="s">
        <v>736</v>
      </c>
      <c r="C1479" s="288" t="s">
        <v>163</v>
      </c>
      <c r="D1479" s="292"/>
      <c r="E1479" s="292"/>
      <c r="F1479" s="292"/>
      <c r="G1479" s="292"/>
      <c r="H1479" s="292"/>
      <c r="I1479" s="292"/>
      <c r="J1479" s="292"/>
      <c r="K1479" s="292"/>
      <c r="L1479" s="292"/>
      <c r="M1479" s="292"/>
      <c r="N1479" s="292"/>
      <c r="O1479" s="292"/>
      <c r="P1479" s="292"/>
      <c r="Q1479" s="292">
        <f>Q1478</f>
        <v>3</v>
      </c>
      <c r="R1479" s="292"/>
      <c r="S1479" s="292"/>
      <c r="T1479" s="292"/>
      <c r="U1479" s="292"/>
      <c r="V1479" s="292"/>
      <c r="W1479" s="292"/>
      <c r="X1479" s="292"/>
      <c r="Y1479" s="292"/>
      <c r="Z1479" s="292"/>
      <c r="AA1479" s="292"/>
      <c r="AB1479" s="292"/>
      <c r="AC1479" s="292"/>
      <c r="AD1479" s="292"/>
      <c r="AE1479" s="407">
        <f>AE1478</f>
        <v>0</v>
      </c>
      <c r="AF1479" s="407">
        <f t="shared" ref="AF1479:AR1479" si="3480">AF1478</f>
        <v>0</v>
      </c>
      <c r="AG1479" s="407">
        <f t="shared" si="3480"/>
        <v>0</v>
      </c>
      <c r="AH1479" s="407">
        <f t="shared" si="3480"/>
        <v>0</v>
      </c>
      <c r="AI1479" s="407">
        <f t="shared" si="3480"/>
        <v>0</v>
      </c>
      <c r="AJ1479" s="407">
        <f t="shared" si="3480"/>
        <v>0</v>
      </c>
      <c r="AK1479" s="407">
        <f t="shared" si="3480"/>
        <v>0</v>
      </c>
      <c r="AL1479" s="407">
        <f t="shared" si="3480"/>
        <v>0</v>
      </c>
      <c r="AM1479" s="407">
        <f t="shared" si="3480"/>
        <v>0</v>
      </c>
      <c r="AN1479" s="407">
        <f t="shared" si="3480"/>
        <v>0</v>
      </c>
      <c r="AO1479" s="407">
        <f t="shared" si="3480"/>
        <v>0</v>
      </c>
      <c r="AP1479" s="407">
        <f t="shared" si="3480"/>
        <v>0</v>
      </c>
      <c r="AQ1479" s="407">
        <f t="shared" si="3480"/>
        <v>0</v>
      </c>
      <c r="AR1479" s="407">
        <f t="shared" si="3480"/>
        <v>0</v>
      </c>
      <c r="AS1479" s="303"/>
    </row>
    <row r="1480" spans="1:45" ht="15" customHeight="1" outlineLevel="1">
      <c r="A1480" s="521"/>
      <c r="B1480" s="291"/>
      <c r="C1480" s="288"/>
      <c r="D1480" s="288"/>
      <c r="E1480" s="288"/>
      <c r="F1480" s="288"/>
      <c r="G1480" s="288"/>
      <c r="H1480" s="288"/>
      <c r="I1480" s="288"/>
      <c r="J1480" s="288"/>
      <c r="K1480" s="288"/>
      <c r="L1480" s="288"/>
      <c r="M1480" s="288"/>
      <c r="N1480" s="288"/>
      <c r="O1480" s="288"/>
      <c r="P1480" s="288"/>
      <c r="Q1480" s="288"/>
      <c r="R1480" s="288"/>
      <c r="S1480" s="288"/>
      <c r="T1480" s="288"/>
      <c r="U1480" s="288"/>
      <c r="V1480" s="288"/>
      <c r="W1480" s="288"/>
      <c r="X1480" s="288"/>
      <c r="Y1480" s="288"/>
      <c r="Z1480" s="288"/>
      <c r="AA1480" s="288"/>
      <c r="AB1480" s="288"/>
      <c r="AC1480" s="288"/>
      <c r="AD1480" s="288"/>
      <c r="AE1480" s="408"/>
      <c r="AF1480" s="421"/>
      <c r="AG1480" s="421"/>
      <c r="AH1480" s="421"/>
      <c r="AI1480" s="421"/>
      <c r="AJ1480" s="421"/>
      <c r="AK1480" s="421"/>
      <c r="AL1480" s="421"/>
      <c r="AM1480" s="421"/>
      <c r="AN1480" s="421"/>
      <c r="AO1480" s="421"/>
      <c r="AP1480" s="421"/>
      <c r="AQ1480" s="421"/>
      <c r="AR1480" s="421"/>
      <c r="AS1480" s="303"/>
    </row>
    <row r="1481" spans="1:45" ht="15" customHeight="1" outlineLevel="1">
      <c r="A1481" s="521">
        <v>30</v>
      </c>
      <c r="B1481" s="424" t="s">
        <v>122</v>
      </c>
      <c r="C1481" s="288" t="s">
        <v>25</v>
      </c>
      <c r="D1481" s="292"/>
      <c r="E1481" s="292"/>
      <c r="F1481" s="292"/>
      <c r="G1481" s="292"/>
      <c r="H1481" s="292"/>
      <c r="I1481" s="292"/>
      <c r="J1481" s="292"/>
      <c r="K1481" s="292"/>
      <c r="L1481" s="292"/>
      <c r="M1481" s="292"/>
      <c r="N1481" s="292"/>
      <c r="O1481" s="292"/>
      <c r="P1481" s="292"/>
      <c r="Q1481" s="292">
        <v>12</v>
      </c>
      <c r="R1481" s="292"/>
      <c r="S1481" s="292"/>
      <c r="T1481" s="292"/>
      <c r="U1481" s="292"/>
      <c r="V1481" s="292"/>
      <c r="W1481" s="292"/>
      <c r="X1481" s="292"/>
      <c r="Y1481" s="292"/>
      <c r="Z1481" s="292"/>
      <c r="AA1481" s="292"/>
      <c r="AB1481" s="292"/>
      <c r="AC1481" s="292"/>
      <c r="AD1481" s="292"/>
      <c r="AE1481" s="422"/>
      <c r="AF1481" s="411"/>
      <c r="AG1481" s="411"/>
      <c r="AH1481" s="411"/>
      <c r="AI1481" s="411"/>
      <c r="AJ1481" s="411"/>
      <c r="AK1481" s="411"/>
      <c r="AL1481" s="411"/>
      <c r="AM1481" s="411"/>
      <c r="AN1481" s="411"/>
      <c r="AO1481" s="411"/>
      <c r="AP1481" s="411"/>
      <c r="AQ1481" s="411"/>
      <c r="AR1481" s="411"/>
      <c r="AS1481" s="293">
        <f>SUM(AE1481:AR1481)</f>
        <v>0</v>
      </c>
    </row>
    <row r="1482" spans="1:45" ht="15" customHeight="1" outlineLevel="1">
      <c r="A1482" s="521"/>
      <c r="B1482" s="291" t="s">
        <v>736</v>
      </c>
      <c r="C1482" s="288" t="s">
        <v>163</v>
      </c>
      <c r="D1482" s="292"/>
      <c r="E1482" s="292"/>
      <c r="F1482" s="292"/>
      <c r="G1482" s="292"/>
      <c r="H1482" s="292"/>
      <c r="I1482" s="292"/>
      <c r="J1482" s="292"/>
      <c r="K1482" s="292"/>
      <c r="L1482" s="292"/>
      <c r="M1482" s="292"/>
      <c r="N1482" s="292"/>
      <c r="O1482" s="292"/>
      <c r="P1482" s="292"/>
      <c r="Q1482" s="292">
        <f>Q1481</f>
        <v>12</v>
      </c>
      <c r="R1482" s="292"/>
      <c r="S1482" s="292"/>
      <c r="T1482" s="292"/>
      <c r="U1482" s="292"/>
      <c r="V1482" s="292"/>
      <c r="W1482" s="292"/>
      <c r="X1482" s="292"/>
      <c r="Y1482" s="292"/>
      <c r="Z1482" s="292"/>
      <c r="AA1482" s="292"/>
      <c r="AB1482" s="292"/>
      <c r="AC1482" s="292"/>
      <c r="AD1482" s="292"/>
      <c r="AE1482" s="407">
        <f>AE1481</f>
        <v>0</v>
      </c>
      <c r="AF1482" s="407">
        <f t="shared" ref="AF1482:AR1482" si="3481">AF1481</f>
        <v>0</v>
      </c>
      <c r="AG1482" s="407">
        <f t="shared" si="3481"/>
        <v>0</v>
      </c>
      <c r="AH1482" s="407">
        <f t="shared" si="3481"/>
        <v>0</v>
      </c>
      <c r="AI1482" s="407">
        <f t="shared" si="3481"/>
        <v>0</v>
      </c>
      <c r="AJ1482" s="407">
        <f t="shared" si="3481"/>
        <v>0</v>
      </c>
      <c r="AK1482" s="407">
        <f t="shared" si="3481"/>
        <v>0</v>
      </c>
      <c r="AL1482" s="407">
        <f t="shared" si="3481"/>
        <v>0</v>
      </c>
      <c r="AM1482" s="407">
        <f t="shared" si="3481"/>
        <v>0</v>
      </c>
      <c r="AN1482" s="407">
        <f t="shared" si="3481"/>
        <v>0</v>
      </c>
      <c r="AO1482" s="407">
        <f t="shared" si="3481"/>
        <v>0</v>
      </c>
      <c r="AP1482" s="407">
        <f t="shared" si="3481"/>
        <v>0</v>
      </c>
      <c r="AQ1482" s="407">
        <f t="shared" si="3481"/>
        <v>0</v>
      </c>
      <c r="AR1482" s="407">
        <f t="shared" si="3481"/>
        <v>0</v>
      </c>
      <c r="AS1482" s="303"/>
    </row>
    <row r="1483" spans="1:45" ht="15" customHeight="1" outlineLevel="1">
      <c r="A1483" s="521"/>
      <c r="B1483" s="291"/>
      <c r="C1483" s="288"/>
      <c r="D1483" s="288"/>
      <c r="E1483" s="288"/>
      <c r="F1483" s="288"/>
      <c r="G1483" s="288"/>
      <c r="H1483" s="288"/>
      <c r="I1483" s="288"/>
      <c r="J1483" s="288"/>
      <c r="K1483" s="288"/>
      <c r="L1483" s="288"/>
      <c r="M1483" s="288"/>
      <c r="N1483" s="288"/>
      <c r="O1483" s="288"/>
      <c r="P1483" s="288"/>
      <c r="Q1483" s="288"/>
      <c r="R1483" s="288"/>
      <c r="S1483" s="288"/>
      <c r="T1483" s="288"/>
      <c r="U1483" s="288"/>
      <c r="V1483" s="288"/>
      <c r="W1483" s="288"/>
      <c r="X1483" s="288"/>
      <c r="Y1483" s="288"/>
      <c r="Z1483" s="288"/>
      <c r="AA1483" s="288"/>
      <c r="AB1483" s="288"/>
      <c r="AC1483" s="288"/>
      <c r="AD1483" s="288"/>
      <c r="AE1483" s="408"/>
      <c r="AF1483" s="421"/>
      <c r="AG1483" s="421"/>
      <c r="AH1483" s="421"/>
      <c r="AI1483" s="421"/>
      <c r="AJ1483" s="421"/>
      <c r="AK1483" s="421"/>
      <c r="AL1483" s="421"/>
      <c r="AM1483" s="421"/>
      <c r="AN1483" s="421"/>
      <c r="AO1483" s="421"/>
      <c r="AP1483" s="421"/>
      <c r="AQ1483" s="421"/>
      <c r="AR1483" s="421"/>
      <c r="AS1483" s="303"/>
    </row>
    <row r="1484" spans="1:45" ht="15" customHeight="1" outlineLevel="1">
      <c r="A1484" s="521">
        <v>31</v>
      </c>
      <c r="B1484" s="424" t="s">
        <v>123</v>
      </c>
      <c r="C1484" s="288" t="s">
        <v>25</v>
      </c>
      <c r="D1484" s="292"/>
      <c r="E1484" s="292"/>
      <c r="F1484" s="292"/>
      <c r="G1484" s="292"/>
      <c r="H1484" s="292"/>
      <c r="I1484" s="292"/>
      <c r="J1484" s="292"/>
      <c r="K1484" s="292"/>
      <c r="L1484" s="292"/>
      <c r="M1484" s="292"/>
      <c r="N1484" s="292"/>
      <c r="O1484" s="292"/>
      <c r="P1484" s="292"/>
      <c r="Q1484" s="292">
        <v>12</v>
      </c>
      <c r="R1484" s="292"/>
      <c r="S1484" s="292"/>
      <c r="T1484" s="292"/>
      <c r="U1484" s="292"/>
      <c r="V1484" s="292"/>
      <c r="W1484" s="292"/>
      <c r="X1484" s="292"/>
      <c r="Y1484" s="292"/>
      <c r="Z1484" s="292"/>
      <c r="AA1484" s="292"/>
      <c r="AB1484" s="292"/>
      <c r="AC1484" s="292"/>
      <c r="AD1484" s="292"/>
      <c r="AE1484" s="422"/>
      <c r="AF1484" s="411"/>
      <c r="AG1484" s="411"/>
      <c r="AH1484" s="411"/>
      <c r="AI1484" s="411"/>
      <c r="AJ1484" s="411"/>
      <c r="AK1484" s="411"/>
      <c r="AL1484" s="411"/>
      <c r="AM1484" s="411"/>
      <c r="AN1484" s="411"/>
      <c r="AO1484" s="411"/>
      <c r="AP1484" s="411"/>
      <c r="AQ1484" s="411"/>
      <c r="AR1484" s="411"/>
      <c r="AS1484" s="293">
        <f>SUM(AE1484:AR1484)</f>
        <v>0</v>
      </c>
    </row>
    <row r="1485" spans="1:45" ht="15" customHeight="1" outlineLevel="1">
      <c r="A1485" s="521"/>
      <c r="B1485" s="291" t="s">
        <v>736</v>
      </c>
      <c r="C1485" s="288" t="s">
        <v>163</v>
      </c>
      <c r="D1485" s="292"/>
      <c r="E1485" s="292"/>
      <c r="F1485" s="292"/>
      <c r="G1485" s="292"/>
      <c r="H1485" s="292"/>
      <c r="I1485" s="292"/>
      <c r="J1485" s="292"/>
      <c r="K1485" s="292"/>
      <c r="L1485" s="292"/>
      <c r="M1485" s="292"/>
      <c r="N1485" s="292"/>
      <c r="O1485" s="292"/>
      <c r="P1485" s="292"/>
      <c r="Q1485" s="292">
        <f>Q1484</f>
        <v>12</v>
      </c>
      <c r="R1485" s="292"/>
      <c r="S1485" s="292"/>
      <c r="T1485" s="292"/>
      <c r="U1485" s="292"/>
      <c r="V1485" s="292"/>
      <c r="W1485" s="292"/>
      <c r="X1485" s="292"/>
      <c r="Y1485" s="292"/>
      <c r="Z1485" s="292"/>
      <c r="AA1485" s="292"/>
      <c r="AB1485" s="292"/>
      <c r="AC1485" s="292"/>
      <c r="AD1485" s="292"/>
      <c r="AE1485" s="407">
        <f>AE1484</f>
        <v>0</v>
      </c>
      <c r="AF1485" s="407">
        <f t="shared" ref="AF1485:AR1485" si="3482">AF1484</f>
        <v>0</v>
      </c>
      <c r="AG1485" s="407">
        <f t="shared" si="3482"/>
        <v>0</v>
      </c>
      <c r="AH1485" s="407">
        <f t="shared" si="3482"/>
        <v>0</v>
      </c>
      <c r="AI1485" s="407">
        <f t="shared" si="3482"/>
        <v>0</v>
      </c>
      <c r="AJ1485" s="407">
        <f t="shared" si="3482"/>
        <v>0</v>
      </c>
      <c r="AK1485" s="407">
        <f t="shared" si="3482"/>
        <v>0</v>
      </c>
      <c r="AL1485" s="407">
        <f t="shared" si="3482"/>
        <v>0</v>
      </c>
      <c r="AM1485" s="407">
        <f t="shared" si="3482"/>
        <v>0</v>
      </c>
      <c r="AN1485" s="407">
        <f t="shared" si="3482"/>
        <v>0</v>
      </c>
      <c r="AO1485" s="407">
        <f t="shared" si="3482"/>
        <v>0</v>
      </c>
      <c r="AP1485" s="407">
        <f t="shared" si="3482"/>
        <v>0</v>
      </c>
      <c r="AQ1485" s="407">
        <f t="shared" si="3482"/>
        <v>0</v>
      </c>
      <c r="AR1485" s="407">
        <f t="shared" si="3482"/>
        <v>0</v>
      </c>
      <c r="AS1485" s="303"/>
    </row>
    <row r="1486" spans="1:45" ht="15" customHeight="1" outlineLevel="1">
      <c r="A1486" s="521"/>
      <c r="B1486" s="424"/>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customHeight="1" outlineLevel="1">
      <c r="A1487" s="521">
        <v>32</v>
      </c>
      <c r="B1487" s="424" t="s">
        <v>124</v>
      </c>
      <c r="C1487" s="288" t="s">
        <v>25</v>
      </c>
      <c r="D1487" s="292"/>
      <c r="E1487" s="292"/>
      <c r="F1487" s="292"/>
      <c r="G1487" s="292"/>
      <c r="H1487" s="292"/>
      <c r="I1487" s="292"/>
      <c r="J1487" s="292"/>
      <c r="K1487" s="292"/>
      <c r="L1487" s="292"/>
      <c r="M1487" s="292"/>
      <c r="N1487" s="292"/>
      <c r="O1487" s="292"/>
      <c r="P1487" s="292"/>
      <c r="Q1487" s="292">
        <v>12</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customHeight="1" outlineLevel="1">
      <c r="A1488" s="521"/>
      <c r="B1488" s="291" t="s">
        <v>736</v>
      </c>
      <c r="C1488" s="288" t="s">
        <v>163</v>
      </c>
      <c r="D1488" s="292"/>
      <c r="E1488" s="292"/>
      <c r="F1488" s="292"/>
      <c r="G1488" s="292"/>
      <c r="H1488" s="292"/>
      <c r="I1488" s="292"/>
      <c r="J1488" s="292"/>
      <c r="K1488" s="292"/>
      <c r="L1488" s="292"/>
      <c r="M1488" s="292"/>
      <c r="N1488" s="292"/>
      <c r="O1488" s="292"/>
      <c r="P1488" s="292"/>
      <c r="Q1488" s="292">
        <f>Q1487</f>
        <v>12</v>
      </c>
      <c r="R1488" s="292"/>
      <c r="S1488" s="292"/>
      <c r="T1488" s="292"/>
      <c r="U1488" s="292"/>
      <c r="V1488" s="292"/>
      <c r="W1488" s="292"/>
      <c r="X1488" s="292"/>
      <c r="Y1488" s="292"/>
      <c r="Z1488" s="292"/>
      <c r="AA1488" s="292"/>
      <c r="AB1488" s="292"/>
      <c r="AC1488" s="292"/>
      <c r="AD1488" s="292"/>
      <c r="AE1488" s="407">
        <f>AE1487</f>
        <v>0</v>
      </c>
      <c r="AF1488" s="407">
        <f t="shared" ref="AF1488:AR1488" si="3483">AF1487</f>
        <v>0</v>
      </c>
      <c r="AG1488" s="407">
        <f t="shared" si="3483"/>
        <v>0</v>
      </c>
      <c r="AH1488" s="407">
        <f t="shared" si="3483"/>
        <v>0</v>
      </c>
      <c r="AI1488" s="407">
        <f t="shared" si="3483"/>
        <v>0</v>
      </c>
      <c r="AJ1488" s="407">
        <f t="shared" si="3483"/>
        <v>0</v>
      </c>
      <c r="AK1488" s="407">
        <f t="shared" si="3483"/>
        <v>0</v>
      </c>
      <c r="AL1488" s="407">
        <f t="shared" si="3483"/>
        <v>0</v>
      </c>
      <c r="AM1488" s="407">
        <f t="shared" si="3483"/>
        <v>0</v>
      </c>
      <c r="AN1488" s="407">
        <f t="shared" si="3483"/>
        <v>0</v>
      </c>
      <c r="AO1488" s="407">
        <f t="shared" si="3483"/>
        <v>0</v>
      </c>
      <c r="AP1488" s="407">
        <f t="shared" si="3483"/>
        <v>0</v>
      </c>
      <c r="AQ1488" s="407">
        <f t="shared" si="3483"/>
        <v>0</v>
      </c>
      <c r="AR1488" s="407">
        <f t="shared" si="3483"/>
        <v>0</v>
      </c>
      <c r="AS1488" s="303"/>
    </row>
    <row r="1489" spans="1:45" ht="15"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customHeight="1" outlineLevel="1">
      <c r="A1490" s="521"/>
      <c r="B1490" s="285" t="s">
        <v>498</v>
      </c>
      <c r="C1490" s="288"/>
      <c r="D1490" s="288"/>
      <c r="E1490" s="288"/>
      <c r="F1490" s="288"/>
      <c r="G1490" s="288"/>
      <c r="H1490" s="288"/>
      <c r="I1490" s="288"/>
      <c r="J1490" s="288"/>
      <c r="K1490" s="288"/>
      <c r="L1490" s="288"/>
      <c r="M1490" s="288"/>
      <c r="N1490" s="288"/>
      <c r="O1490" s="288"/>
      <c r="P1490" s="288"/>
      <c r="Q1490" s="288"/>
      <c r="R1490" s="288"/>
      <c r="S1490" s="288"/>
      <c r="T1490" s="288"/>
      <c r="U1490" s="288"/>
      <c r="V1490" s="288"/>
      <c r="W1490" s="288"/>
      <c r="X1490" s="288"/>
      <c r="Y1490" s="288"/>
      <c r="Z1490" s="288"/>
      <c r="AA1490" s="288"/>
      <c r="AB1490" s="288"/>
      <c r="AC1490" s="288"/>
      <c r="AD1490" s="288"/>
      <c r="AE1490" s="408"/>
      <c r="AF1490" s="421"/>
      <c r="AG1490" s="421"/>
      <c r="AH1490" s="421"/>
      <c r="AI1490" s="421"/>
      <c r="AJ1490" s="421"/>
      <c r="AK1490" s="421"/>
      <c r="AL1490" s="421"/>
      <c r="AM1490" s="421"/>
      <c r="AN1490" s="421"/>
      <c r="AO1490" s="421"/>
      <c r="AP1490" s="421"/>
      <c r="AQ1490" s="421"/>
      <c r="AR1490" s="421"/>
      <c r="AS1490" s="303"/>
    </row>
    <row r="1491" spans="1:45" ht="15" customHeight="1" outlineLevel="1">
      <c r="A1491" s="521">
        <v>33</v>
      </c>
      <c r="B1491" s="424" t="s">
        <v>125</v>
      </c>
      <c r="C1491" s="288" t="s">
        <v>25</v>
      </c>
      <c r="D1491" s="292"/>
      <c r="E1491" s="292"/>
      <c r="F1491" s="292"/>
      <c r="G1491" s="292"/>
      <c r="H1491" s="292"/>
      <c r="I1491" s="292"/>
      <c r="J1491" s="292"/>
      <c r="K1491" s="292"/>
      <c r="L1491" s="292"/>
      <c r="M1491" s="292"/>
      <c r="N1491" s="292"/>
      <c r="O1491" s="292"/>
      <c r="P1491" s="292"/>
      <c r="Q1491" s="292">
        <v>0</v>
      </c>
      <c r="R1491" s="292"/>
      <c r="S1491" s="292"/>
      <c r="T1491" s="292"/>
      <c r="U1491" s="292"/>
      <c r="V1491" s="292"/>
      <c r="W1491" s="292"/>
      <c r="X1491" s="292"/>
      <c r="Y1491" s="292"/>
      <c r="Z1491" s="292"/>
      <c r="AA1491" s="292"/>
      <c r="AB1491" s="292"/>
      <c r="AC1491" s="292"/>
      <c r="AD1491" s="292"/>
      <c r="AE1491" s="422"/>
      <c r="AF1491" s="411"/>
      <c r="AG1491" s="411"/>
      <c r="AH1491" s="411"/>
      <c r="AI1491" s="411"/>
      <c r="AJ1491" s="411"/>
      <c r="AK1491" s="411"/>
      <c r="AL1491" s="411"/>
      <c r="AM1491" s="411"/>
      <c r="AN1491" s="411"/>
      <c r="AO1491" s="411"/>
      <c r="AP1491" s="411"/>
      <c r="AQ1491" s="411"/>
      <c r="AR1491" s="411"/>
      <c r="AS1491" s="293">
        <f>SUM(AE1491:AR1491)</f>
        <v>0</v>
      </c>
    </row>
    <row r="1492" spans="1:45" ht="15" customHeight="1" outlineLevel="1">
      <c r="A1492" s="521"/>
      <c r="B1492" s="291" t="s">
        <v>736</v>
      </c>
      <c r="C1492" s="288" t="s">
        <v>163</v>
      </c>
      <c r="D1492" s="292"/>
      <c r="E1492" s="292"/>
      <c r="F1492" s="292"/>
      <c r="G1492" s="292"/>
      <c r="H1492" s="292"/>
      <c r="I1492" s="292"/>
      <c r="J1492" s="292"/>
      <c r="K1492" s="292"/>
      <c r="L1492" s="292"/>
      <c r="M1492" s="292"/>
      <c r="N1492" s="292"/>
      <c r="O1492" s="292"/>
      <c r="P1492" s="292"/>
      <c r="Q1492" s="292">
        <f>Q1491</f>
        <v>0</v>
      </c>
      <c r="R1492" s="292"/>
      <c r="S1492" s="292"/>
      <c r="T1492" s="292"/>
      <c r="U1492" s="292"/>
      <c r="V1492" s="292"/>
      <c r="W1492" s="292"/>
      <c r="X1492" s="292"/>
      <c r="Y1492" s="292"/>
      <c r="Z1492" s="292"/>
      <c r="AA1492" s="292"/>
      <c r="AB1492" s="292"/>
      <c r="AC1492" s="292"/>
      <c r="AD1492" s="292"/>
      <c r="AE1492" s="407">
        <f>AE1491</f>
        <v>0</v>
      </c>
      <c r="AF1492" s="407">
        <f t="shared" ref="AF1492:AR1492" si="3484">AF1491</f>
        <v>0</v>
      </c>
      <c r="AG1492" s="407">
        <f t="shared" si="3484"/>
        <v>0</v>
      </c>
      <c r="AH1492" s="407">
        <f t="shared" si="3484"/>
        <v>0</v>
      </c>
      <c r="AI1492" s="407">
        <f t="shared" si="3484"/>
        <v>0</v>
      </c>
      <c r="AJ1492" s="407">
        <f t="shared" si="3484"/>
        <v>0</v>
      </c>
      <c r="AK1492" s="407">
        <f t="shared" si="3484"/>
        <v>0</v>
      </c>
      <c r="AL1492" s="407">
        <f t="shared" si="3484"/>
        <v>0</v>
      </c>
      <c r="AM1492" s="407">
        <f t="shared" si="3484"/>
        <v>0</v>
      </c>
      <c r="AN1492" s="407">
        <f t="shared" si="3484"/>
        <v>0</v>
      </c>
      <c r="AO1492" s="407">
        <f t="shared" si="3484"/>
        <v>0</v>
      </c>
      <c r="AP1492" s="407">
        <f t="shared" si="3484"/>
        <v>0</v>
      </c>
      <c r="AQ1492" s="407">
        <f t="shared" si="3484"/>
        <v>0</v>
      </c>
      <c r="AR1492" s="407">
        <f t="shared" si="3484"/>
        <v>0</v>
      </c>
      <c r="AS1492" s="303"/>
    </row>
    <row r="1493" spans="1:45" ht="15" customHeight="1" outlineLevel="1">
      <c r="A1493" s="521"/>
      <c r="B1493" s="424"/>
      <c r="C1493" s="288"/>
      <c r="D1493" s="288"/>
      <c r="E1493" s="288"/>
      <c r="F1493" s="288"/>
      <c r="G1493" s="288"/>
      <c r="H1493" s="288"/>
      <c r="I1493" s="288"/>
      <c r="J1493" s="288"/>
      <c r="K1493" s="288"/>
      <c r="L1493" s="288"/>
      <c r="M1493" s="288"/>
      <c r="N1493" s="288"/>
      <c r="O1493" s="288"/>
      <c r="P1493" s="288"/>
      <c r="Q1493" s="288"/>
      <c r="R1493" s="288"/>
      <c r="S1493" s="288"/>
      <c r="T1493" s="288"/>
      <c r="U1493" s="288"/>
      <c r="V1493" s="288"/>
      <c r="W1493" s="288"/>
      <c r="X1493" s="288"/>
      <c r="Y1493" s="288"/>
      <c r="Z1493" s="288"/>
      <c r="AA1493" s="288"/>
      <c r="AB1493" s="288"/>
      <c r="AC1493" s="288"/>
      <c r="AD1493" s="288"/>
      <c r="AE1493" s="408"/>
      <c r="AF1493" s="421"/>
      <c r="AG1493" s="421"/>
      <c r="AH1493" s="421"/>
      <c r="AI1493" s="421"/>
      <c r="AJ1493" s="421"/>
      <c r="AK1493" s="421"/>
      <c r="AL1493" s="421"/>
      <c r="AM1493" s="421"/>
      <c r="AN1493" s="421"/>
      <c r="AO1493" s="421"/>
      <c r="AP1493" s="421"/>
      <c r="AQ1493" s="421"/>
      <c r="AR1493" s="421"/>
      <c r="AS1493" s="303"/>
    </row>
    <row r="1494" spans="1:45" ht="15" customHeight="1" outlineLevel="1">
      <c r="A1494" s="521">
        <v>34</v>
      </c>
      <c r="B1494" s="424" t="s">
        <v>126</v>
      </c>
      <c r="C1494" s="288" t="s">
        <v>25</v>
      </c>
      <c r="D1494" s="292"/>
      <c r="E1494" s="292"/>
      <c r="F1494" s="292"/>
      <c r="G1494" s="292"/>
      <c r="H1494" s="292"/>
      <c r="I1494" s="292"/>
      <c r="J1494" s="292"/>
      <c r="K1494" s="292"/>
      <c r="L1494" s="292"/>
      <c r="M1494" s="292"/>
      <c r="N1494" s="292"/>
      <c r="O1494" s="292"/>
      <c r="P1494" s="292"/>
      <c r="Q1494" s="292">
        <v>0</v>
      </c>
      <c r="R1494" s="292"/>
      <c r="S1494" s="292"/>
      <c r="T1494" s="292"/>
      <c r="U1494" s="292"/>
      <c r="V1494" s="292"/>
      <c r="W1494" s="292"/>
      <c r="X1494" s="292"/>
      <c r="Y1494" s="292"/>
      <c r="Z1494" s="292"/>
      <c r="AA1494" s="292"/>
      <c r="AB1494" s="292"/>
      <c r="AC1494" s="292"/>
      <c r="AD1494" s="292"/>
      <c r="AE1494" s="422"/>
      <c r="AF1494" s="411"/>
      <c r="AG1494" s="411"/>
      <c r="AH1494" s="411"/>
      <c r="AI1494" s="411"/>
      <c r="AJ1494" s="411"/>
      <c r="AK1494" s="411"/>
      <c r="AL1494" s="411"/>
      <c r="AM1494" s="411"/>
      <c r="AN1494" s="411"/>
      <c r="AO1494" s="411"/>
      <c r="AP1494" s="411"/>
      <c r="AQ1494" s="411"/>
      <c r="AR1494" s="411"/>
      <c r="AS1494" s="293">
        <f>SUM(AE1494:AR1494)</f>
        <v>0</v>
      </c>
    </row>
    <row r="1495" spans="1:45" ht="15" customHeight="1" outlineLevel="1">
      <c r="A1495" s="521"/>
      <c r="B1495" s="291" t="s">
        <v>736</v>
      </c>
      <c r="C1495" s="288" t="s">
        <v>163</v>
      </c>
      <c r="D1495" s="292"/>
      <c r="E1495" s="292"/>
      <c r="F1495" s="292"/>
      <c r="G1495" s="292"/>
      <c r="H1495" s="292"/>
      <c r="I1495" s="292"/>
      <c r="J1495" s="292"/>
      <c r="K1495" s="292"/>
      <c r="L1495" s="292"/>
      <c r="M1495" s="292"/>
      <c r="N1495" s="292"/>
      <c r="O1495" s="292"/>
      <c r="P1495" s="292"/>
      <c r="Q1495" s="292">
        <f>Q1494</f>
        <v>0</v>
      </c>
      <c r="R1495" s="292"/>
      <c r="S1495" s="292"/>
      <c r="T1495" s="292"/>
      <c r="U1495" s="292"/>
      <c r="V1495" s="292"/>
      <c r="W1495" s="292"/>
      <c r="X1495" s="292"/>
      <c r="Y1495" s="292"/>
      <c r="Z1495" s="292"/>
      <c r="AA1495" s="292"/>
      <c r="AB1495" s="292"/>
      <c r="AC1495" s="292"/>
      <c r="AD1495" s="292"/>
      <c r="AE1495" s="407">
        <f>AE1494</f>
        <v>0</v>
      </c>
      <c r="AF1495" s="407">
        <f t="shared" ref="AF1495:AR1495" si="3485">AF1494</f>
        <v>0</v>
      </c>
      <c r="AG1495" s="407">
        <f t="shared" si="3485"/>
        <v>0</v>
      </c>
      <c r="AH1495" s="407">
        <f t="shared" si="3485"/>
        <v>0</v>
      </c>
      <c r="AI1495" s="407">
        <f t="shared" si="3485"/>
        <v>0</v>
      </c>
      <c r="AJ1495" s="407">
        <f t="shared" si="3485"/>
        <v>0</v>
      </c>
      <c r="AK1495" s="407">
        <f t="shared" si="3485"/>
        <v>0</v>
      </c>
      <c r="AL1495" s="407">
        <f t="shared" si="3485"/>
        <v>0</v>
      </c>
      <c r="AM1495" s="407">
        <f t="shared" si="3485"/>
        <v>0</v>
      </c>
      <c r="AN1495" s="407">
        <f t="shared" si="3485"/>
        <v>0</v>
      </c>
      <c r="AO1495" s="407">
        <f t="shared" si="3485"/>
        <v>0</v>
      </c>
      <c r="AP1495" s="407">
        <f t="shared" si="3485"/>
        <v>0</v>
      </c>
      <c r="AQ1495" s="407">
        <f t="shared" si="3485"/>
        <v>0</v>
      </c>
      <c r="AR1495" s="407">
        <f t="shared" si="3485"/>
        <v>0</v>
      </c>
      <c r="AS1495" s="303"/>
    </row>
    <row r="1496" spans="1:45" ht="15" customHeight="1" outlineLevel="1">
      <c r="A1496" s="521"/>
      <c r="B1496" s="424"/>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15" customHeight="1" outlineLevel="1">
      <c r="A1497" s="521">
        <v>35</v>
      </c>
      <c r="B1497" s="424" t="s">
        <v>127</v>
      </c>
      <c r="C1497" s="288" t="s">
        <v>25</v>
      </c>
      <c r="D1497" s="292"/>
      <c r="E1497" s="292"/>
      <c r="F1497" s="292"/>
      <c r="G1497" s="292"/>
      <c r="H1497" s="292"/>
      <c r="I1497" s="292"/>
      <c r="J1497" s="292"/>
      <c r="K1497" s="292"/>
      <c r="L1497" s="292"/>
      <c r="M1497" s="292"/>
      <c r="N1497" s="292"/>
      <c r="O1497" s="292"/>
      <c r="P1497" s="292"/>
      <c r="Q1497" s="292">
        <v>0</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customHeight="1" outlineLevel="1">
      <c r="A1498" s="521"/>
      <c r="B1498" s="291" t="s">
        <v>736</v>
      </c>
      <c r="C1498" s="288" t="s">
        <v>163</v>
      </c>
      <c r="D1498" s="292"/>
      <c r="E1498" s="292"/>
      <c r="F1498" s="292"/>
      <c r="G1498" s="292"/>
      <c r="H1498" s="292"/>
      <c r="I1498" s="292"/>
      <c r="J1498" s="292"/>
      <c r="K1498" s="292"/>
      <c r="L1498" s="292"/>
      <c r="M1498" s="292"/>
      <c r="N1498" s="292"/>
      <c r="O1498" s="292"/>
      <c r="P1498" s="292"/>
      <c r="Q1498" s="292">
        <f>Q1497</f>
        <v>0</v>
      </c>
      <c r="R1498" s="292"/>
      <c r="S1498" s="292"/>
      <c r="T1498" s="292"/>
      <c r="U1498" s="292"/>
      <c r="V1498" s="292"/>
      <c r="W1498" s="292"/>
      <c r="X1498" s="292"/>
      <c r="Y1498" s="292"/>
      <c r="Z1498" s="292"/>
      <c r="AA1498" s="292"/>
      <c r="AB1498" s="292"/>
      <c r="AC1498" s="292"/>
      <c r="AD1498" s="292"/>
      <c r="AE1498" s="407">
        <f>AE1497</f>
        <v>0</v>
      </c>
      <c r="AF1498" s="407">
        <f t="shared" ref="AF1498:AR1498" si="3486">AF1497</f>
        <v>0</v>
      </c>
      <c r="AG1498" s="407">
        <f t="shared" si="3486"/>
        <v>0</v>
      </c>
      <c r="AH1498" s="407">
        <f t="shared" si="3486"/>
        <v>0</v>
      </c>
      <c r="AI1498" s="407">
        <f t="shared" si="3486"/>
        <v>0</v>
      </c>
      <c r="AJ1498" s="407">
        <f t="shared" si="3486"/>
        <v>0</v>
      </c>
      <c r="AK1498" s="407">
        <f t="shared" si="3486"/>
        <v>0</v>
      </c>
      <c r="AL1498" s="407">
        <f t="shared" si="3486"/>
        <v>0</v>
      </c>
      <c r="AM1498" s="407">
        <f t="shared" si="3486"/>
        <v>0</v>
      </c>
      <c r="AN1498" s="407">
        <f t="shared" si="3486"/>
        <v>0</v>
      </c>
      <c r="AO1498" s="407">
        <f t="shared" si="3486"/>
        <v>0</v>
      </c>
      <c r="AP1498" s="407">
        <f t="shared" si="3486"/>
        <v>0</v>
      </c>
      <c r="AQ1498" s="407">
        <f t="shared" si="3486"/>
        <v>0</v>
      </c>
      <c r="AR1498" s="407">
        <f t="shared" si="3486"/>
        <v>0</v>
      </c>
      <c r="AS1498" s="303"/>
    </row>
    <row r="1499" spans="1:45" ht="15" customHeight="1" outlineLevel="1">
      <c r="A1499" s="521"/>
      <c r="B1499" s="427"/>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customHeight="1" outlineLevel="1">
      <c r="A1500" s="521"/>
      <c r="B1500" s="285" t="s">
        <v>499</v>
      </c>
      <c r="C1500" s="288"/>
      <c r="D1500" s="288"/>
      <c r="E1500" s="288"/>
      <c r="F1500" s="288"/>
      <c r="G1500" s="288"/>
      <c r="H1500" s="288"/>
      <c r="I1500" s="288"/>
      <c r="J1500" s="288"/>
      <c r="K1500" s="288"/>
      <c r="L1500" s="288"/>
      <c r="M1500" s="288"/>
      <c r="N1500" s="288"/>
      <c r="O1500" s="288"/>
      <c r="P1500" s="288"/>
      <c r="Q1500" s="288"/>
      <c r="R1500" s="288"/>
      <c r="S1500" s="288"/>
      <c r="T1500" s="288"/>
      <c r="U1500" s="288"/>
      <c r="V1500" s="288"/>
      <c r="W1500" s="288"/>
      <c r="X1500" s="288"/>
      <c r="Y1500" s="288"/>
      <c r="Z1500" s="288"/>
      <c r="AA1500" s="288"/>
      <c r="AB1500" s="288"/>
      <c r="AC1500" s="288"/>
      <c r="AD1500" s="288"/>
      <c r="AE1500" s="408"/>
      <c r="AF1500" s="421"/>
      <c r="AG1500" s="421"/>
      <c r="AH1500" s="421"/>
      <c r="AI1500" s="421"/>
      <c r="AJ1500" s="421"/>
      <c r="AK1500" s="421"/>
      <c r="AL1500" s="421"/>
      <c r="AM1500" s="421"/>
      <c r="AN1500" s="421"/>
      <c r="AO1500" s="421"/>
      <c r="AP1500" s="421"/>
      <c r="AQ1500" s="421"/>
      <c r="AR1500" s="421"/>
      <c r="AS1500" s="303"/>
    </row>
    <row r="1501" spans="1:45" ht="28.5" customHeight="1" outlineLevel="1">
      <c r="A1501" s="521">
        <v>36</v>
      </c>
      <c r="B1501" s="424" t="s">
        <v>128</v>
      </c>
      <c r="C1501" s="288" t="s">
        <v>25</v>
      </c>
      <c r="D1501" s="292"/>
      <c r="E1501" s="292"/>
      <c r="F1501" s="292"/>
      <c r="G1501" s="292"/>
      <c r="H1501" s="292"/>
      <c r="I1501" s="292"/>
      <c r="J1501" s="292"/>
      <c r="K1501" s="292"/>
      <c r="L1501" s="292"/>
      <c r="M1501" s="292"/>
      <c r="N1501" s="292"/>
      <c r="O1501" s="292"/>
      <c r="P1501" s="292"/>
      <c r="Q1501" s="292">
        <v>12</v>
      </c>
      <c r="R1501" s="292"/>
      <c r="S1501" s="292"/>
      <c r="T1501" s="292"/>
      <c r="U1501" s="292"/>
      <c r="V1501" s="292"/>
      <c r="W1501" s="292"/>
      <c r="X1501" s="292"/>
      <c r="Y1501" s="292"/>
      <c r="Z1501" s="292"/>
      <c r="AA1501" s="292"/>
      <c r="AB1501" s="292"/>
      <c r="AC1501" s="292"/>
      <c r="AD1501" s="292"/>
      <c r="AE1501" s="422"/>
      <c r="AF1501" s="411"/>
      <c r="AG1501" s="411"/>
      <c r="AH1501" s="411"/>
      <c r="AI1501" s="411"/>
      <c r="AJ1501" s="411"/>
      <c r="AK1501" s="411"/>
      <c r="AL1501" s="411"/>
      <c r="AM1501" s="411"/>
      <c r="AN1501" s="411"/>
      <c r="AO1501" s="411"/>
      <c r="AP1501" s="411"/>
      <c r="AQ1501" s="411"/>
      <c r="AR1501" s="411"/>
      <c r="AS1501" s="293">
        <f>SUM(AE1501:AR1501)</f>
        <v>0</v>
      </c>
    </row>
    <row r="1502" spans="1:45" ht="15" customHeight="1" outlineLevel="1">
      <c r="A1502" s="521"/>
      <c r="B1502" s="291" t="s">
        <v>736</v>
      </c>
      <c r="C1502" s="288" t="s">
        <v>163</v>
      </c>
      <c r="D1502" s="292"/>
      <c r="E1502" s="292"/>
      <c r="F1502" s="292"/>
      <c r="G1502" s="292"/>
      <c r="H1502" s="292"/>
      <c r="I1502" s="292"/>
      <c r="J1502" s="292"/>
      <c r="K1502" s="292"/>
      <c r="L1502" s="292"/>
      <c r="M1502" s="292"/>
      <c r="N1502" s="292"/>
      <c r="O1502" s="292"/>
      <c r="P1502" s="292"/>
      <c r="Q1502" s="292">
        <f>Q1501</f>
        <v>12</v>
      </c>
      <c r="R1502" s="292"/>
      <c r="S1502" s="292"/>
      <c r="T1502" s="292"/>
      <c r="U1502" s="292"/>
      <c r="V1502" s="292"/>
      <c r="W1502" s="292"/>
      <c r="X1502" s="292"/>
      <c r="Y1502" s="292"/>
      <c r="Z1502" s="292"/>
      <c r="AA1502" s="292"/>
      <c r="AB1502" s="292"/>
      <c r="AC1502" s="292"/>
      <c r="AD1502" s="292"/>
      <c r="AE1502" s="407">
        <f>AE1501</f>
        <v>0</v>
      </c>
      <c r="AF1502" s="407">
        <f t="shared" ref="AF1502:AR1502" si="3487">AF1501</f>
        <v>0</v>
      </c>
      <c r="AG1502" s="407">
        <f t="shared" si="3487"/>
        <v>0</v>
      </c>
      <c r="AH1502" s="407">
        <f t="shared" si="3487"/>
        <v>0</v>
      </c>
      <c r="AI1502" s="407">
        <f t="shared" si="3487"/>
        <v>0</v>
      </c>
      <c r="AJ1502" s="407">
        <f t="shared" si="3487"/>
        <v>0</v>
      </c>
      <c r="AK1502" s="407">
        <f t="shared" si="3487"/>
        <v>0</v>
      </c>
      <c r="AL1502" s="407">
        <f t="shared" si="3487"/>
        <v>0</v>
      </c>
      <c r="AM1502" s="407">
        <f t="shared" si="3487"/>
        <v>0</v>
      </c>
      <c r="AN1502" s="407">
        <f t="shared" si="3487"/>
        <v>0</v>
      </c>
      <c r="AO1502" s="407">
        <f t="shared" si="3487"/>
        <v>0</v>
      </c>
      <c r="AP1502" s="407">
        <f t="shared" si="3487"/>
        <v>0</v>
      </c>
      <c r="AQ1502" s="407">
        <f t="shared" si="3487"/>
        <v>0</v>
      </c>
      <c r="AR1502" s="407">
        <f t="shared" si="3487"/>
        <v>0</v>
      </c>
      <c r="AS1502" s="303"/>
    </row>
    <row r="1503" spans="1:45" ht="15" customHeight="1" outlineLevel="1">
      <c r="A1503" s="521"/>
      <c r="B1503" s="424"/>
      <c r="C1503" s="288"/>
      <c r="D1503" s="288"/>
      <c r="E1503" s="288"/>
      <c r="F1503" s="288"/>
      <c r="G1503" s="288"/>
      <c r="H1503" s="288"/>
      <c r="I1503" s="288"/>
      <c r="J1503" s="288"/>
      <c r="K1503" s="288"/>
      <c r="L1503" s="288"/>
      <c r="M1503" s="288"/>
      <c r="N1503" s="288"/>
      <c r="O1503" s="288"/>
      <c r="P1503" s="288"/>
      <c r="Q1503" s="288"/>
      <c r="R1503" s="288"/>
      <c r="S1503" s="288"/>
      <c r="T1503" s="288"/>
      <c r="U1503" s="288"/>
      <c r="V1503" s="288"/>
      <c r="W1503" s="288"/>
      <c r="X1503" s="288"/>
      <c r="Y1503" s="288"/>
      <c r="Z1503" s="288"/>
      <c r="AA1503" s="288"/>
      <c r="AB1503" s="288"/>
      <c r="AC1503" s="288"/>
      <c r="AD1503" s="288"/>
      <c r="AE1503" s="408"/>
      <c r="AF1503" s="421"/>
      <c r="AG1503" s="421"/>
      <c r="AH1503" s="421"/>
      <c r="AI1503" s="421"/>
      <c r="AJ1503" s="421"/>
      <c r="AK1503" s="421"/>
      <c r="AL1503" s="421"/>
      <c r="AM1503" s="421"/>
      <c r="AN1503" s="421"/>
      <c r="AO1503" s="421"/>
      <c r="AP1503" s="421"/>
      <c r="AQ1503" s="421"/>
      <c r="AR1503" s="421"/>
      <c r="AS1503" s="303"/>
    </row>
    <row r="1504" spans="1:45" ht="15" customHeight="1" outlineLevel="1">
      <c r="A1504" s="521">
        <v>37</v>
      </c>
      <c r="B1504" s="424" t="s">
        <v>129</v>
      </c>
      <c r="C1504" s="288" t="s">
        <v>25</v>
      </c>
      <c r="D1504" s="292"/>
      <c r="E1504" s="292"/>
      <c r="F1504" s="292"/>
      <c r="G1504" s="292"/>
      <c r="H1504" s="292"/>
      <c r="I1504" s="292"/>
      <c r="J1504" s="292"/>
      <c r="K1504" s="292"/>
      <c r="L1504" s="292"/>
      <c r="M1504" s="292"/>
      <c r="N1504" s="292"/>
      <c r="O1504" s="292"/>
      <c r="P1504" s="292"/>
      <c r="Q1504" s="292">
        <v>12</v>
      </c>
      <c r="R1504" s="292"/>
      <c r="S1504" s="292"/>
      <c r="T1504" s="292"/>
      <c r="U1504" s="292"/>
      <c r="V1504" s="292"/>
      <c r="W1504" s="292"/>
      <c r="X1504" s="292"/>
      <c r="Y1504" s="292"/>
      <c r="Z1504" s="292"/>
      <c r="AA1504" s="292"/>
      <c r="AB1504" s="292"/>
      <c r="AC1504" s="292"/>
      <c r="AD1504" s="292"/>
      <c r="AE1504" s="422"/>
      <c r="AF1504" s="411"/>
      <c r="AG1504" s="411"/>
      <c r="AH1504" s="411"/>
      <c r="AI1504" s="411"/>
      <c r="AJ1504" s="411"/>
      <c r="AK1504" s="411"/>
      <c r="AL1504" s="411"/>
      <c r="AM1504" s="411"/>
      <c r="AN1504" s="411"/>
      <c r="AO1504" s="411"/>
      <c r="AP1504" s="411"/>
      <c r="AQ1504" s="411"/>
      <c r="AR1504" s="411"/>
      <c r="AS1504" s="293">
        <f>SUM(AE1504:AR1504)</f>
        <v>0</v>
      </c>
    </row>
    <row r="1505" spans="1:45" ht="15" customHeight="1" outlineLevel="1">
      <c r="A1505" s="521"/>
      <c r="B1505" s="291" t="s">
        <v>736</v>
      </c>
      <c r="C1505" s="288" t="s">
        <v>163</v>
      </c>
      <c r="D1505" s="292"/>
      <c r="E1505" s="292"/>
      <c r="F1505" s="292"/>
      <c r="G1505" s="292"/>
      <c r="H1505" s="292"/>
      <c r="I1505" s="292"/>
      <c r="J1505" s="292"/>
      <c r="K1505" s="292"/>
      <c r="L1505" s="292"/>
      <c r="M1505" s="292"/>
      <c r="N1505" s="292"/>
      <c r="O1505" s="292"/>
      <c r="P1505" s="292"/>
      <c r="Q1505" s="292">
        <f>Q1504</f>
        <v>12</v>
      </c>
      <c r="R1505" s="292"/>
      <c r="S1505" s="292"/>
      <c r="T1505" s="292"/>
      <c r="U1505" s="292"/>
      <c r="V1505" s="292"/>
      <c r="W1505" s="292"/>
      <c r="X1505" s="292"/>
      <c r="Y1505" s="292"/>
      <c r="Z1505" s="292"/>
      <c r="AA1505" s="292"/>
      <c r="AB1505" s="292"/>
      <c r="AC1505" s="292"/>
      <c r="AD1505" s="292"/>
      <c r="AE1505" s="407">
        <f>AE1504</f>
        <v>0</v>
      </c>
      <c r="AF1505" s="407">
        <f t="shared" ref="AF1505:AR1505" si="3488">AF1504</f>
        <v>0</v>
      </c>
      <c r="AG1505" s="407">
        <f t="shared" si="3488"/>
        <v>0</v>
      </c>
      <c r="AH1505" s="407">
        <f t="shared" si="3488"/>
        <v>0</v>
      </c>
      <c r="AI1505" s="407">
        <f t="shared" si="3488"/>
        <v>0</v>
      </c>
      <c r="AJ1505" s="407">
        <f t="shared" si="3488"/>
        <v>0</v>
      </c>
      <c r="AK1505" s="407">
        <f t="shared" si="3488"/>
        <v>0</v>
      </c>
      <c r="AL1505" s="407">
        <f t="shared" si="3488"/>
        <v>0</v>
      </c>
      <c r="AM1505" s="407">
        <f t="shared" si="3488"/>
        <v>0</v>
      </c>
      <c r="AN1505" s="407">
        <f t="shared" si="3488"/>
        <v>0</v>
      </c>
      <c r="AO1505" s="407">
        <f t="shared" si="3488"/>
        <v>0</v>
      </c>
      <c r="AP1505" s="407">
        <f t="shared" si="3488"/>
        <v>0</v>
      </c>
      <c r="AQ1505" s="407">
        <f t="shared" si="3488"/>
        <v>0</v>
      </c>
      <c r="AR1505" s="407">
        <f t="shared" si="3488"/>
        <v>0</v>
      </c>
      <c r="AS1505" s="303"/>
    </row>
    <row r="1506" spans="1:45" ht="15" customHeight="1" outlineLevel="1">
      <c r="A1506" s="521"/>
      <c r="B1506" s="424"/>
      <c r="C1506" s="288"/>
      <c r="D1506" s="288"/>
      <c r="E1506" s="288"/>
      <c r="F1506" s="288"/>
      <c r="G1506" s="288"/>
      <c r="H1506" s="288"/>
      <c r="I1506" s="288"/>
      <c r="J1506" s="288"/>
      <c r="K1506" s="288"/>
      <c r="L1506" s="288"/>
      <c r="M1506" s="288"/>
      <c r="N1506" s="288"/>
      <c r="O1506" s="288"/>
      <c r="P1506" s="288"/>
      <c r="Q1506" s="288"/>
      <c r="R1506" s="288"/>
      <c r="S1506" s="288"/>
      <c r="T1506" s="288"/>
      <c r="U1506" s="288"/>
      <c r="V1506" s="288"/>
      <c r="W1506" s="288"/>
      <c r="X1506" s="288"/>
      <c r="Y1506" s="288"/>
      <c r="Z1506" s="288"/>
      <c r="AA1506" s="288"/>
      <c r="AB1506" s="288"/>
      <c r="AC1506" s="288"/>
      <c r="AD1506" s="288"/>
      <c r="AE1506" s="408"/>
      <c r="AF1506" s="421"/>
      <c r="AG1506" s="421"/>
      <c r="AH1506" s="421"/>
      <c r="AI1506" s="421"/>
      <c r="AJ1506" s="421"/>
      <c r="AK1506" s="421"/>
      <c r="AL1506" s="421"/>
      <c r="AM1506" s="421"/>
      <c r="AN1506" s="421"/>
      <c r="AO1506" s="421"/>
      <c r="AP1506" s="421"/>
      <c r="AQ1506" s="421"/>
      <c r="AR1506" s="421"/>
      <c r="AS1506" s="303"/>
    </row>
    <row r="1507" spans="1:45" ht="15" customHeight="1" outlineLevel="1">
      <c r="A1507" s="521">
        <v>38</v>
      </c>
      <c r="B1507" s="424" t="s">
        <v>130</v>
      </c>
      <c r="C1507" s="288" t="s">
        <v>25</v>
      </c>
      <c r="D1507" s="292"/>
      <c r="E1507" s="292"/>
      <c r="F1507" s="292"/>
      <c r="G1507" s="292"/>
      <c r="H1507" s="292"/>
      <c r="I1507" s="292"/>
      <c r="J1507" s="292"/>
      <c r="K1507" s="292"/>
      <c r="L1507" s="292"/>
      <c r="M1507" s="292"/>
      <c r="N1507" s="292"/>
      <c r="O1507" s="292"/>
      <c r="P1507" s="292"/>
      <c r="Q1507" s="292">
        <v>12</v>
      </c>
      <c r="R1507" s="292"/>
      <c r="S1507" s="292"/>
      <c r="T1507" s="292"/>
      <c r="U1507" s="292"/>
      <c r="V1507" s="292"/>
      <c r="W1507" s="292"/>
      <c r="X1507" s="292"/>
      <c r="Y1507" s="292"/>
      <c r="Z1507" s="292"/>
      <c r="AA1507" s="292"/>
      <c r="AB1507" s="292"/>
      <c r="AC1507" s="292"/>
      <c r="AD1507" s="292"/>
      <c r="AE1507" s="422"/>
      <c r="AF1507" s="411"/>
      <c r="AG1507" s="411"/>
      <c r="AH1507" s="411"/>
      <c r="AI1507" s="411"/>
      <c r="AJ1507" s="411"/>
      <c r="AK1507" s="411"/>
      <c r="AL1507" s="411"/>
      <c r="AM1507" s="411"/>
      <c r="AN1507" s="411"/>
      <c r="AO1507" s="411"/>
      <c r="AP1507" s="411"/>
      <c r="AQ1507" s="411"/>
      <c r="AR1507" s="411"/>
      <c r="AS1507" s="293">
        <f>SUM(AE1507:AR1507)</f>
        <v>0</v>
      </c>
    </row>
    <row r="1508" spans="1:45" ht="15" customHeight="1" outlineLevel="1">
      <c r="A1508" s="521"/>
      <c r="B1508" s="291" t="s">
        <v>736</v>
      </c>
      <c r="C1508" s="288" t="s">
        <v>163</v>
      </c>
      <c r="D1508" s="292"/>
      <c r="E1508" s="292"/>
      <c r="F1508" s="292"/>
      <c r="G1508" s="292"/>
      <c r="H1508" s="292"/>
      <c r="I1508" s="292"/>
      <c r="J1508" s="292"/>
      <c r="K1508" s="292"/>
      <c r="L1508" s="292"/>
      <c r="M1508" s="292"/>
      <c r="N1508" s="292"/>
      <c r="O1508" s="292"/>
      <c r="P1508" s="292"/>
      <c r="Q1508" s="292">
        <f>Q1507</f>
        <v>12</v>
      </c>
      <c r="R1508" s="292"/>
      <c r="S1508" s="292"/>
      <c r="T1508" s="292"/>
      <c r="U1508" s="292"/>
      <c r="V1508" s="292"/>
      <c r="W1508" s="292"/>
      <c r="X1508" s="292"/>
      <c r="Y1508" s="292"/>
      <c r="Z1508" s="292"/>
      <c r="AA1508" s="292"/>
      <c r="AB1508" s="292"/>
      <c r="AC1508" s="292"/>
      <c r="AD1508" s="292"/>
      <c r="AE1508" s="407">
        <f>AE1507</f>
        <v>0</v>
      </c>
      <c r="AF1508" s="407">
        <f t="shared" ref="AF1508:AR1508" si="3489">AF1507</f>
        <v>0</v>
      </c>
      <c r="AG1508" s="407">
        <f t="shared" si="3489"/>
        <v>0</v>
      </c>
      <c r="AH1508" s="407">
        <f t="shared" si="3489"/>
        <v>0</v>
      </c>
      <c r="AI1508" s="407">
        <f t="shared" si="3489"/>
        <v>0</v>
      </c>
      <c r="AJ1508" s="407">
        <f t="shared" si="3489"/>
        <v>0</v>
      </c>
      <c r="AK1508" s="407">
        <f t="shared" si="3489"/>
        <v>0</v>
      </c>
      <c r="AL1508" s="407">
        <f t="shared" si="3489"/>
        <v>0</v>
      </c>
      <c r="AM1508" s="407">
        <f t="shared" si="3489"/>
        <v>0</v>
      </c>
      <c r="AN1508" s="407">
        <f t="shared" si="3489"/>
        <v>0</v>
      </c>
      <c r="AO1508" s="407">
        <f t="shared" si="3489"/>
        <v>0</v>
      </c>
      <c r="AP1508" s="407">
        <f t="shared" si="3489"/>
        <v>0</v>
      </c>
      <c r="AQ1508" s="407">
        <f t="shared" si="3489"/>
        <v>0</v>
      </c>
      <c r="AR1508" s="407">
        <f t="shared" si="3489"/>
        <v>0</v>
      </c>
      <c r="AS1508" s="303"/>
    </row>
    <row r="1509" spans="1:45" ht="15" customHeight="1" outlineLevel="1">
      <c r="A1509" s="521"/>
      <c r="B1509" s="424"/>
      <c r="C1509" s="288"/>
      <c r="D1509" s="288"/>
      <c r="E1509" s="288"/>
      <c r="F1509" s="288"/>
      <c r="G1509" s="288"/>
      <c r="H1509" s="288"/>
      <c r="I1509" s="288"/>
      <c r="J1509" s="288"/>
      <c r="K1509" s="288"/>
      <c r="L1509" s="288"/>
      <c r="M1509" s="288"/>
      <c r="N1509" s="288"/>
      <c r="O1509" s="288"/>
      <c r="P1509" s="288"/>
      <c r="Q1509" s="288"/>
      <c r="R1509" s="288"/>
      <c r="S1509" s="288"/>
      <c r="T1509" s="288"/>
      <c r="U1509" s="288"/>
      <c r="V1509" s="288"/>
      <c r="W1509" s="288"/>
      <c r="X1509" s="288"/>
      <c r="Y1509" s="288"/>
      <c r="Z1509" s="288"/>
      <c r="AA1509" s="288"/>
      <c r="AB1509" s="288"/>
      <c r="AC1509" s="288"/>
      <c r="AD1509" s="288"/>
      <c r="AE1509" s="408"/>
      <c r="AF1509" s="421"/>
      <c r="AG1509" s="421"/>
      <c r="AH1509" s="421"/>
      <c r="AI1509" s="421"/>
      <c r="AJ1509" s="421"/>
      <c r="AK1509" s="421"/>
      <c r="AL1509" s="421"/>
      <c r="AM1509" s="421"/>
      <c r="AN1509" s="421"/>
      <c r="AO1509" s="421"/>
      <c r="AP1509" s="421"/>
      <c r="AQ1509" s="421"/>
      <c r="AR1509" s="421"/>
      <c r="AS1509" s="303"/>
    </row>
    <row r="1510" spans="1:45" ht="15" customHeight="1" outlineLevel="1">
      <c r="A1510" s="521">
        <v>39</v>
      </c>
      <c r="B1510" s="424" t="s">
        <v>131</v>
      </c>
      <c r="C1510" s="288" t="s">
        <v>25</v>
      </c>
      <c r="D1510" s="292"/>
      <c r="E1510" s="292"/>
      <c r="F1510" s="292"/>
      <c r="G1510" s="292"/>
      <c r="H1510" s="292"/>
      <c r="I1510" s="292"/>
      <c r="J1510" s="292"/>
      <c r="K1510" s="292"/>
      <c r="L1510" s="292"/>
      <c r="M1510" s="292"/>
      <c r="N1510" s="292"/>
      <c r="O1510" s="292"/>
      <c r="P1510" s="292"/>
      <c r="Q1510" s="292">
        <v>12</v>
      </c>
      <c r="R1510" s="292"/>
      <c r="S1510" s="292"/>
      <c r="T1510" s="292"/>
      <c r="U1510" s="292"/>
      <c r="V1510" s="292"/>
      <c r="W1510" s="292"/>
      <c r="X1510" s="292"/>
      <c r="Y1510" s="292"/>
      <c r="Z1510" s="292"/>
      <c r="AA1510" s="292"/>
      <c r="AB1510" s="292"/>
      <c r="AC1510" s="292"/>
      <c r="AD1510" s="292"/>
      <c r="AE1510" s="422"/>
      <c r="AF1510" s="411"/>
      <c r="AG1510" s="411"/>
      <c r="AH1510" s="411"/>
      <c r="AI1510" s="411"/>
      <c r="AJ1510" s="411"/>
      <c r="AK1510" s="411"/>
      <c r="AL1510" s="411"/>
      <c r="AM1510" s="411"/>
      <c r="AN1510" s="411"/>
      <c r="AO1510" s="411"/>
      <c r="AP1510" s="411"/>
      <c r="AQ1510" s="411"/>
      <c r="AR1510" s="411"/>
      <c r="AS1510" s="293">
        <f>SUM(AE1510:AR1510)</f>
        <v>0</v>
      </c>
    </row>
    <row r="1511" spans="1:45" ht="15" customHeight="1" outlineLevel="1">
      <c r="A1511" s="521"/>
      <c r="B1511" s="291" t="s">
        <v>736</v>
      </c>
      <c r="C1511" s="288" t="s">
        <v>163</v>
      </c>
      <c r="D1511" s="292"/>
      <c r="E1511" s="292"/>
      <c r="F1511" s="292"/>
      <c r="G1511" s="292"/>
      <c r="H1511" s="292"/>
      <c r="I1511" s="292"/>
      <c r="J1511" s="292"/>
      <c r="K1511" s="292"/>
      <c r="L1511" s="292"/>
      <c r="M1511" s="292"/>
      <c r="N1511" s="292"/>
      <c r="O1511" s="292"/>
      <c r="P1511" s="292"/>
      <c r="Q1511" s="292">
        <f>Q1510</f>
        <v>12</v>
      </c>
      <c r="R1511" s="292"/>
      <c r="S1511" s="292"/>
      <c r="T1511" s="292"/>
      <c r="U1511" s="292"/>
      <c r="V1511" s="292"/>
      <c r="W1511" s="292"/>
      <c r="X1511" s="292"/>
      <c r="Y1511" s="292"/>
      <c r="Z1511" s="292"/>
      <c r="AA1511" s="292"/>
      <c r="AB1511" s="292"/>
      <c r="AC1511" s="292"/>
      <c r="AD1511" s="292"/>
      <c r="AE1511" s="407">
        <f>AE1510</f>
        <v>0</v>
      </c>
      <c r="AF1511" s="407">
        <f t="shared" ref="AF1511:AR1511" si="3490">AF1510</f>
        <v>0</v>
      </c>
      <c r="AG1511" s="407">
        <f t="shared" si="3490"/>
        <v>0</v>
      </c>
      <c r="AH1511" s="407">
        <f t="shared" si="3490"/>
        <v>0</v>
      </c>
      <c r="AI1511" s="407">
        <f t="shared" si="3490"/>
        <v>0</v>
      </c>
      <c r="AJ1511" s="407">
        <f t="shared" si="3490"/>
        <v>0</v>
      </c>
      <c r="AK1511" s="407">
        <f t="shared" si="3490"/>
        <v>0</v>
      </c>
      <c r="AL1511" s="407">
        <f t="shared" si="3490"/>
        <v>0</v>
      </c>
      <c r="AM1511" s="407">
        <f t="shared" si="3490"/>
        <v>0</v>
      </c>
      <c r="AN1511" s="407">
        <f t="shared" si="3490"/>
        <v>0</v>
      </c>
      <c r="AO1511" s="407">
        <f t="shared" si="3490"/>
        <v>0</v>
      </c>
      <c r="AP1511" s="407">
        <f t="shared" si="3490"/>
        <v>0</v>
      </c>
      <c r="AQ1511" s="407">
        <f t="shared" si="3490"/>
        <v>0</v>
      </c>
      <c r="AR1511" s="407">
        <f t="shared" si="3490"/>
        <v>0</v>
      </c>
      <c r="AS1511" s="303"/>
    </row>
    <row r="1512" spans="1:45" ht="15" customHeight="1" outlineLevel="1">
      <c r="A1512" s="521"/>
      <c r="B1512" s="424"/>
      <c r="C1512" s="288"/>
      <c r="D1512" s="288"/>
      <c r="E1512" s="288"/>
      <c r="F1512" s="288"/>
      <c r="G1512" s="288"/>
      <c r="H1512" s="288"/>
      <c r="I1512" s="288"/>
      <c r="J1512" s="288"/>
      <c r="K1512" s="288"/>
      <c r="L1512" s="288"/>
      <c r="M1512" s="288"/>
      <c r="N1512" s="288"/>
      <c r="O1512" s="288"/>
      <c r="P1512" s="288"/>
      <c r="Q1512" s="288"/>
      <c r="R1512" s="288"/>
      <c r="S1512" s="288"/>
      <c r="T1512" s="288"/>
      <c r="U1512" s="288"/>
      <c r="V1512" s="288"/>
      <c r="W1512" s="288"/>
      <c r="X1512" s="288"/>
      <c r="Y1512" s="288"/>
      <c r="Z1512" s="288"/>
      <c r="AA1512" s="288"/>
      <c r="AB1512" s="288"/>
      <c r="AC1512" s="288"/>
      <c r="AD1512" s="288"/>
      <c r="AE1512" s="408"/>
      <c r="AF1512" s="421"/>
      <c r="AG1512" s="421"/>
      <c r="AH1512" s="421"/>
      <c r="AI1512" s="421"/>
      <c r="AJ1512" s="421"/>
      <c r="AK1512" s="421"/>
      <c r="AL1512" s="421"/>
      <c r="AM1512" s="421"/>
      <c r="AN1512" s="421"/>
      <c r="AO1512" s="421"/>
      <c r="AP1512" s="421"/>
      <c r="AQ1512" s="421"/>
      <c r="AR1512" s="421"/>
      <c r="AS1512" s="303"/>
    </row>
    <row r="1513" spans="1:45" ht="15" customHeight="1" outlineLevel="1">
      <c r="A1513" s="521">
        <v>40</v>
      </c>
      <c r="B1513" s="424" t="s">
        <v>132</v>
      </c>
      <c r="C1513" s="288" t="s">
        <v>25</v>
      </c>
      <c r="D1513" s="292"/>
      <c r="E1513" s="292"/>
      <c r="F1513" s="292"/>
      <c r="G1513" s="292"/>
      <c r="H1513" s="292"/>
      <c r="I1513" s="292"/>
      <c r="J1513" s="292"/>
      <c r="K1513" s="292"/>
      <c r="L1513" s="292"/>
      <c r="M1513" s="292"/>
      <c r="N1513" s="292"/>
      <c r="O1513" s="292"/>
      <c r="P1513" s="292"/>
      <c r="Q1513" s="292">
        <v>12</v>
      </c>
      <c r="R1513" s="292"/>
      <c r="S1513" s="292"/>
      <c r="T1513" s="292"/>
      <c r="U1513" s="292"/>
      <c r="V1513" s="292"/>
      <c r="W1513" s="292"/>
      <c r="X1513" s="292"/>
      <c r="Y1513" s="292"/>
      <c r="Z1513" s="292"/>
      <c r="AA1513" s="292"/>
      <c r="AB1513" s="292"/>
      <c r="AC1513" s="292"/>
      <c r="AD1513" s="292"/>
      <c r="AE1513" s="422"/>
      <c r="AF1513" s="411"/>
      <c r="AG1513" s="411"/>
      <c r="AH1513" s="411"/>
      <c r="AI1513" s="411"/>
      <c r="AJ1513" s="411"/>
      <c r="AK1513" s="411"/>
      <c r="AL1513" s="411"/>
      <c r="AM1513" s="411"/>
      <c r="AN1513" s="411"/>
      <c r="AO1513" s="411"/>
      <c r="AP1513" s="411"/>
      <c r="AQ1513" s="411"/>
      <c r="AR1513" s="411"/>
      <c r="AS1513" s="293">
        <f>SUM(AE1513:AR1513)</f>
        <v>0</v>
      </c>
    </row>
    <row r="1514" spans="1:45" ht="15" customHeight="1" outlineLevel="1">
      <c r="A1514" s="521"/>
      <c r="B1514" s="291" t="s">
        <v>736</v>
      </c>
      <c r="C1514" s="288" t="s">
        <v>163</v>
      </c>
      <c r="D1514" s="292"/>
      <c r="E1514" s="292"/>
      <c r="F1514" s="292"/>
      <c r="G1514" s="292"/>
      <c r="H1514" s="292"/>
      <c r="I1514" s="292"/>
      <c r="J1514" s="292"/>
      <c r="K1514" s="292"/>
      <c r="L1514" s="292"/>
      <c r="M1514" s="292"/>
      <c r="N1514" s="292"/>
      <c r="O1514" s="292"/>
      <c r="P1514" s="292"/>
      <c r="Q1514" s="292">
        <f>Q1513</f>
        <v>12</v>
      </c>
      <c r="R1514" s="292"/>
      <c r="S1514" s="292"/>
      <c r="T1514" s="292"/>
      <c r="U1514" s="292"/>
      <c r="V1514" s="292"/>
      <c r="W1514" s="292"/>
      <c r="X1514" s="292"/>
      <c r="Y1514" s="292"/>
      <c r="Z1514" s="292"/>
      <c r="AA1514" s="292"/>
      <c r="AB1514" s="292"/>
      <c r="AC1514" s="292"/>
      <c r="AD1514" s="292"/>
      <c r="AE1514" s="407">
        <f>AE1513</f>
        <v>0</v>
      </c>
      <c r="AF1514" s="407">
        <f t="shared" ref="AF1514:AR1514" si="3491">AF1513</f>
        <v>0</v>
      </c>
      <c r="AG1514" s="407">
        <f t="shared" si="3491"/>
        <v>0</v>
      </c>
      <c r="AH1514" s="407">
        <f t="shared" si="3491"/>
        <v>0</v>
      </c>
      <c r="AI1514" s="407">
        <f t="shared" si="3491"/>
        <v>0</v>
      </c>
      <c r="AJ1514" s="407">
        <f t="shared" si="3491"/>
        <v>0</v>
      </c>
      <c r="AK1514" s="407">
        <f t="shared" si="3491"/>
        <v>0</v>
      </c>
      <c r="AL1514" s="407">
        <f t="shared" si="3491"/>
        <v>0</v>
      </c>
      <c r="AM1514" s="407">
        <f t="shared" si="3491"/>
        <v>0</v>
      </c>
      <c r="AN1514" s="407">
        <f t="shared" si="3491"/>
        <v>0</v>
      </c>
      <c r="AO1514" s="407">
        <f t="shared" si="3491"/>
        <v>0</v>
      </c>
      <c r="AP1514" s="407">
        <f t="shared" si="3491"/>
        <v>0</v>
      </c>
      <c r="AQ1514" s="407">
        <f t="shared" si="3491"/>
        <v>0</v>
      </c>
      <c r="AR1514" s="407">
        <f t="shared" si="3491"/>
        <v>0</v>
      </c>
      <c r="AS1514" s="303"/>
    </row>
    <row r="1515" spans="1:45" ht="15" customHeight="1" outlineLevel="1">
      <c r="A1515" s="521"/>
      <c r="B1515" s="424"/>
      <c r="C1515" s="288"/>
      <c r="D1515" s="288"/>
      <c r="E1515" s="288"/>
      <c r="F1515" s="288"/>
      <c r="G1515" s="288"/>
      <c r="H1515" s="288"/>
      <c r="I1515" s="288"/>
      <c r="J1515" s="288"/>
      <c r="K1515" s="288"/>
      <c r="L1515" s="288"/>
      <c r="M1515" s="288"/>
      <c r="N1515" s="288"/>
      <c r="O1515" s="288"/>
      <c r="P1515" s="288"/>
      <c r="Q1515" s="288"/>
      <c r="R1515" s="288"/>
      <c r="S1515" s="288"/>
      <c r="T1515" s="288"/>
      <c r="U1515" s="288"/>
      <c r="V1515" s="288"/>
      <c r="W1515" s="288"/>
      <c r="X1515" s="288"/>
      <c r="Y1515" s="288"/>
      <c r="Z1515" s="288"/>
      <c r="AA1515" s="288"/>
      <c r="AB1515" s="288"/>
      <c r="AC1515" s="288"/>
      <c r="AD1515" s="288"/>
      <c r="AE1515" s="408"/>
      <c r="AF1515" s="421"/>
      <c r="AG1515" s="421"/>
      <c r="AH1515" s="421"/>
      <c r="AI1515" s="421"/>
      <c r="AJ1515" s="421"/>
      <c r="AK1515" s="421"/>
      <c r="AL1515" s="421"/>
      <c r="AM1515" s="421"/>
      <c r="AN1515" s="421"/>
      <c r="AO1515" s="421"/>
      <c r="AP1515" s="421"/>
      <c r="AQ1515" s="421"/>
      <c r="AR1515" s="421"/>
      <c r="AS1515" s="303"/>
    </row>
    <row r="1516" spans="1:45" ht="28.5" customHeight="1" outlineLevel="1">
      <c r="A1516" s="521">
        <v>41</v>
      </c>
      <c r="B1516" s="424" t="s">
        <v>133</v>
      </c>
      <c r="C1516" s="288" t="s">
        <v>25</v>
      </c>
      <c r="D1516" s="292"/>
      <c r="E1516" s="292"/>
      <c r="F1516" s="292"/>
      <c r="G1516" s="292"/>
      <c r="H1516" s="292"/>
      <c r="I1516" s="292"/>
      <c r="J1516" s="292"/>
      <c r="K1516" s="292"/>
      <c r="L1516" s="292"/>
      <c r="M1516" s="292"/>
      <c r="N1516" s="292"/>
      <c r="O1516" s="292"/>
      <c r="P1516" s="292"/>
      <c r="Q1516" s="292">
        <v>12</v>
      </c>
      <c r="R1516" s="292"/>
      <c r="S1516" s="292"/>
      <c r="T1516" s="292"/>
      <c r="U1516" s="292"/>
      <c r="V1516" s="292"/>
      <c r="W1516" s="292"/>
      <c r="X1516" s="292"/>
      <c r="Y1516" s="292"/>
      <c r="Z1516" s="292"/>
      <c r="AA1516" s="292"/>
      <c r="AB1516" s="292"/>
      <c r="AC1516" s="292"/>
      <c r="AD1516" s="292"/>
      <c r="AE1516" s="422"/>
      <c r="AF1516" s="411"/>
      <c r="AG1516" s="411"/>
      <c r="AH1516" s="411"/>
      <c r="AI1516" s="411"/>
      <c r="AJ1516" s="411"/>
      <c r="AK1516" s="411"/>
      <c r="AL1516" s="411"/>
      <c r="AM1516" s="411"/>
      <c r="AN1516" s="411"/>
      <c r="AO1516" s="411"/>
      <c r="AP1516" s="411"/>
      <c r="AQ1516" s="411"/>
      <c r="AR1516" s="411"/>
      <c r="AS1516" s="293">
        <f>SUM(AE1516:AR1516)</f>
        <v>0</v>
      </c>
    </row>
    <row r="1517" spans="1:45" ht="15" customHeight="1" outlineLevel="1">
      <c r="A1517" s="521"/>
      <c r="B1517" s="291" t="s">
        <v>736</v>
      </c>
      <c r="C1517" s="288" t="s">
        <v>163</v>
      </c>
      <c r="D1517" s="292"/>
      <c r="E1517" s="292"/>
      <c r="F1517" s="292"/>
      <c r="G1517" s="292"/>
      <c r="H1517" s="292"/>
      <c r="I1517" s="292"/>
      <c r="J1517" s="292"/>
      <c r="K1517" s="292"/>
      <c r="L1517" s="292"/>
      <c r="M1517" s="292"/>
      <c r="N1517" s="292"/>
      <c r="O1517" s="292"/>
      <c r="P1517" s="292"/>
      <c r="Q1517" s="292">
        <f>Q1516</f>
        <v>12</v>
      </c>
      <c r="R1517" s="292"/>
      <c r="S1517" s="292"/>
      <c r="T1517" s="292"/>
      <c r="U1517" s="292"/>
      <c r="V1517" s="292"/>
      <c r="W1517" s="292"/>
      <c r="X1517" s="292"/>
      <c r="Y1517" s="292"/>
      <c r="Z1517" s="292"/>
      <c r="AA1517" s="292"/>
      <c r="AB1517" s="292"/>
      <c r="AC1517" s="292"/>
      <c r="AD1517" s="292"/>
      <c r="AE1517" s="407">
        <f>AE1516</f>
        <v>0</v>
      </c>
      <c r="AF1517" s="407">
        <f t="shared" ref="AF1517:AR1517" si="3492">AF1516</f>
        <v>0</v>
      </c>
      <c r="AG1517" s="407">
        <f t="shared" si="3492"/>
        <v>0</v>
      </c>
      <c r="AH1517" s="407">
        <f t="shared" si="3492"/>
        <v>0</v>
      </c>
      <c r="AI1517" s="407">
        <f t="shared" si="3492"/>
        <v>0</v>
      </c>
      <c r="AJ1517" s="407">
        <f t="shared" si="3492"/>
        <v>0</v>
      </c>
      <c r="AK1517" s="407">
        <f t="shared" si="3492"/>
        <v>0</v>
      </c>
      <c r="AL1517" s="407">
        <f t="shared" si="3492"/>
        <v>0</v>
      </c>
      <c r="AM1517" s="407">
        <f t="shared" si="3492"/>
        <v>0</v>
      </c>
      <c r="AN1517" s="407">
        <f t="shared" si="3492"/>
        <v>0</v>
      </c>
      <c r="AO1517" s="407">
        <f t="shared" si="3492"/>
        <v>0</v>
      </c>
      <c r="AP1517" s="407">
        <f t="shared" si="3492"/>
        <v>0</v>
      </c>
      <c r="AQ1517" s="407">
        <f t="shared" si="3492"/>
        <v>0</v>
      </c>
      <c r="AR1517" s="407">
        <f t="shared" si="3492"/>
        <v>0</v>
      </c>
      <c r="AS1517" s="303"/>
    </row>
    <row r="1518" spans="1:45" ht="15" customHeight="1" outlineLevel="1">
      <c r="A1518" s="521"/>
      <c r="B1518" s="424"/>
      <c r="C1518" s="288"/>
      <c r="D1518" s="288"/>
      <c r="E1518" s="288"/>
      <c r="F1518" s="288"/>
      <c r="G1518" s="288"/>
      <c r="H1518" s="288"/>
      <c r="I1518" s="288"/>
      <c r="J1518" s="288"/>
      <c r="K1518" s="288"/>
      <c r="L1518" s="288"/>
      <c r="M1518" s="288"/>
      <c r="N1518" s="288"/>
      <c r="O1518" s="288"/>
      <c r="P1518" s="288"/>
      <c r="Q1518" s="288"/>
      <c r="R1518" s="288"/>
      <c r="S1518" s="288"/>
      <c r="T1518" s="288"/>
      <c r="U1518" s="288"/>
      <c r="V1518" s="288"/>
      <c r="W1518" s="288"/>
      <c r="X1518" s="288"/>
      <c r="Y1518" s="288"/>
      <c r="Z1518" s="288"/>
      <c r="AA1518" s="288"/>
      <c r="AB1518" s="288"/>
      <c r="AC1518" s="288"/>
      <c r="AD1518" s="288"/>
      <c r="AE1518" s="408"/>
      <c r="AF1518" s="421"/>
      <c r="AG1518" s="421"/>
      <c r="AH1518" s="421"/>
      <c r="AI1518" s="421"/>
      <c r="AJ1518" s="421"/>
      <c r="AK1518" s="421"/>
      <c r="AL1518" s="421"/>
      <c r="AM1518" s="421"/>
      <c r="AN1518" s="421"/>
      <c r="AO1518" s="421"/>
      <c r="AP1518" s="421"/>
      <c r="AQ1518" s="421"/>
      <c r="AR1518" s="421"/>
      <c r="AS1518" s="303"/>
    </row>
    <row r="1519" spans="1:45" ht="28.5" customHeight="1" outlineLevel="1">
      <c r="A1519" s="521">
        <v>42</v>
      </c>
      <c r="B1519" s="424" t="s">
        <v>134</v>
      </c>
      <c r="C1519" s="288" t="s">
        <v>25</v>
      </c>
      <c r="D1519" s="292"/>
      <c r="E1519" s="292"/>
      <c r="F1519" s="292"/>
      <c r="G1519" s="292"/>
      <c r="H1519" s="292"/>
      <c r="I1519" s="292"/>
      <c r="J1519" s="292"/>
      <c r="K1519" s="292"/>
      <c r="L1519" s="292"/>
      <c r="M1519" s="292"/>
      <c r="N1519" s="292"/>
      <c r="O1519" s="292"/>
      <c r="P1519" s="292"/>
      <c r="Q1519" s="288"/>
      <c r="R1519" s="292"/>
      <c r="S1519" s="292"/>
      <c r="T1519" s="292"/>
      <c r="U1519" s="292"/>
      <c r="V1519" s="292"/>
      <c r="W1519" s="292"/>
      <c r="X1519" s="292"/>
      <c r="Y1519" s="292"/>
      <c r="Z1519" s="292"/>
      <c r="AA1519" s="292"/>
      <c r="AB1519" s="292"/>
      <c r="AC1519" s="292"/>
      <c r="AD1519" s="292"/>
      <c r="AE1519" s="422"/>
      <c r="AF1519" s="411"/>
      <c r="AG1519" s="411"/>
      <c r="AH1519" s="411"/>
      <c r="AI1519" s="411"/>
      <c r="AJ1519" s="411"/>
      <c r="AK1519" s="411"/>
      <c r="AL1519" s="411"/>
      <c r="AM1519" s="411"/>
      <c r="AN1519" s="411"/>
      <c r="AO1519" s="411"/>
      <c r="AP1519" s="411"/>
      <c r="AQ1519" s="411"/>
      <c r="AR1519" s="411"/>
      <c r="AS1519" s="293">
        <f>SUM(AE1519:AR1519)</f>
        <v>0</v>
      </c>
    </row>
    <row r="1520" spans="1:45" ht="15" customHeight="1" outlineLevel="1">
      <c r="A1520" s="521"/>
      <c r="B1520" s="291" t="s">
        <v>736</v>
      </c>
      <c r="C1520" s="288" t="s">
        <v>163</v>
      </c>
      <c r="D1520" s="292"/>
      <c r="E1520" s="292"/>
      <c r="F1520" s="292"/>
      <c r="G1520" s="292"/>
      <c r="H1520" s="292"/>
      <c r="I1520" s="292"/>
      <c r="J1520" s="292"/>
      <c r="K1520" s="292"/>
      <c r="L1520" s="292"/>
      <c r="M1520" s="292"/>
      <c r="N1520" s="292"/>
      <c r="O1520" s="292"/>
      <c r="P1520" s="292"/>
      <c r="Q1520" s="464"/>
      <c r="R1520" s="292"/>
      <c r="S1520" s="292"/>
      <c r="T1520" s="292"/>
      <c r="U1520" s="292"/>
      <c r="V1520" s="292"/>
      <c r="W1520" s="292"/>
      <c r="X1520" s="292"/>
      <c r="Y1520" s="292"/>
      <c r="Z1520" s="292"/>
      <c r="AA1520" s="292"/>
      <c r="AB1520" s="292"/>
      <c r="AC1520" s="292"/>
      <c r="AD1520" s="292"/>
      <c r="AE1520" s="407">
        <f>AE1519</f>
        <v>0</v>
      </c>
      <c r="AF1520" s="407">
        <f t="shared" ref="AF1520:AR1520" si="3493">AF1519</f>
        <v>0</v>
      </c>
      <c r="AG1520" s="407">
        <f t="shared" si="3493"/>
        <v>0</v>
      </c>
      <c r="AH1520" s="407">
        <f t="shared" si="3493"/>
        <v>0</v>
      </c>
      <c r="AI1520" s="407">
        <f t="shared" si="3493"/>
        <v>0</v>
      </c>
      <c r="AJ1520" s="407">
        <f t="shared" si="3493"/>
        <v>0</v>
      </c>
      <c r="AK1520" s="407">
        <f t="shared" si="3493"/>
        <v>0</v>
      </c>
      <c r="AL1520" s="407">
        <f t="shared" si="3493"/>
        <v>0</v>
      </c>
      <c r="AM1520" s="407">
        <f t="shared" si="3493"/>
        <v>0</v>
      </c>
      <c r="AN1520" s="407">
        <f t="shared" si="3493"/>
        <v>0</v>
      </c>
      <c r="AO1520" s="407">
        <f t="shared" si="3493"/>
        <v>0</v>
      </c>
      <c r="AP1520" s="407">
        <f t="shared" si="3493"/>
        <v>0</v>
      </c>
      <c r="AQ1520" s="407">
        <f t="shared" si="3493"/>
        <v>0</v>
      </c>
      <c r="AR1520" s="407">
        <f t="shared" si="3493"/>
        <v>0</v>
      </c>
      <c r="AS1520" s="303"/>
    </row>
    <row r="1521" spans="1:45" ht="15" customHeight="1" outlineLevel="1">
      <c r="A1521" s="521"/>
      <c r="B1521" s="424"/>
      <c r="C1521" s="288"/>
      <c r="D1521" s="288"/>
      <c r="E1521" s="288"/>
      <c r="F1521" s="288"/>
      <c r="G1521" s="288"/>
      <c r="H1521" s="288"/>
      <c r="I1521" s="288"/>
      <c r="J1521" s="288"/>
      <c r="K1521" s="288"/>
      <c r="L1521" s="288"/>
      <c r="M1521" s="288"/>
      <c r="N1521" s="288"/>
      <c r="O1521" s="288"/>
      <c r="P1521" s="288"/>
      <c r="Q1521" s="288"/>
      <c r="R1521" s="288"/>
      <c r="S1521" s="288"/>
      <c r="T1521" s="288"/>
      <c r="U1521" s="288"/>
      <c r="V1521" s="288"/>
      <c r="W1521" s="288"/>
      <c r="X1521" s="288"/>
      <c r="Y1521" s="288"/>
      <c r="Z1521" s="288"/>
      <c r="AA1521" s="288"/>
      <c r="AB1521" s="288"/>
      <c r="AC1521" s="288"/>
      <c r="AD1521" s="288"/>
      <c r="AE1521" s="408"/>
      <c r="AF1521" s="421"/>
      <c r="AG1521" s="421"/>
      <c r="AH1521" s="421"/>
      <c r="AI1521" s="421"/>
      <c r="AJ1521" s="421"/>
      <c r="AK1521" s="421"/>
      <c r="AL1521" s="421"/>
      <c r="AM1521" s="421"/>
      <c r="AN1521" s="421"/>
      <c r="AO1521" s="421"/>
      <c r="AP1521" s="421"/>
      <c r="AQ1521" s="421"/>
      <c r="AR1521" s="421"/>
      <c r="AS1521" s="303"/>
    </row>
    <row r="1522" spans="1:45" ht="15" customHeight="1" outlineLevel="1">
      <c r="A1522" s="521">
        <v>43</v>
      </c>
      <c r="B1522" s="424" t="s">
        <v>135</v>
      </c>
      <c r="C1522" s="288" t="s">
        <v>25</v>
      </c>
      <c r="D1522" s="292"/>
      <c r="E1522" s="292"/>
      <c r="F1522" s="292"/>
      <c r="G1522" s="292"/>
      <c r="H1522" s="292"/>
      <c r="I1522" s="292"/>
      <c r="J1522" s="292"/>
      <c r="K1522" s="292"/>
      <c r="L1522" s="292"/>
      <c r="M1522" s="292"/>
      <c r="N1522" s="292"/>
      <c r="O1522" s="292"/>
      <c r="P1522" s="292"/>
      <c r="Q1522" s="292">
        <v>12</v>
      </c>
      <c r="R1522" s="292"/>
      <c r="S1522" s="292"/>
      <c r="T1522" s="292"/>
      <c r="U1522" s="292"/>
      <c r="V1522" s="292"/>
      <c r="W1522" s="292"/>
      <c r="X1522" s="292"/>
      <c r="Y1522" s="292"/>
      <c r="Z1522" s="292"/>
      <c r="AA1522" s="292"/>
      <c r="AB1522" s="292"/>
      <c r="AC1522" s="292"/>
      <c r="AD1522" s="292"/>
      <c r="AE1522" s="422"/>
      <c r="AF1522" s="411"/>
      <c r="AG1522" s="411"/>
      <c r="AH1522" s="411"/>
      <c r="AI1522" s="411"/>
      <c r="AJ1522" s="411"/>
      <c r="AK1522" s="411"/>
      <c r="AL1522" s="411"/>
      <c r="AM1522" s="411"/>
      <c r="AN1522" s="411"/>
      <c r="AO1522" s="411"/>
      <c r="AP1522" s="411"/>
      <c r="AQ1522" s="411"/>
      <c r="AR1522" s="411"/>
      <c r="AS1522" s="293">
        <f>SUM(AE1522:AR1522)</f>
        <v>0</v>
      </c>
    </row>
    <row r="1523" spans="1:45" ht="15" customHeight="1" outlineLevel="1">
      <c r="A1523" s="521"/>
      <c r="B1523" s="291" t="s">
        <v>736</v>
      </c>
      <c r="C1523" s="288" t="s">
        <v>163</v>
      </c>
      <c r="D1523" s="292"/>
      <c r="E1523" s="292"/>
      <c r="F1523" s="292"/>
      <c r="G1523" s="292"/>
      <c r="H1523" s="292"/>
      <c r="I1523" s="292"/>
      <c r="J1523" s="292"/>
      <c r="K1523" s="292"/>
      <c r="L1523" s="292"/>
      <c r="M1523" s="292"/>
      <c r="N1523" s="292"/>
      <c r="O1523" s="292"/>
      <c r="P1523" s="292"/>
      <c r="Q1523" s="292">
        <f>Q1522</f>
        <v>12</v>
      </c>
      <c r="R1523" s="292"/>
      <c r="S1523" s="292"/>
      <c r="T1523" s="292"/>
      <c r="U1523" s="292"/>
      <c r="V1523" s="292"/>
      <c r="W1523" s="292"/>
      <c r="X1523" s="292"/>
      <c r="Y1523" s="292"/>
      <c r="Z1523" s="292"/>
      <c r="AA1523" s="292"/>
      <c r="AB1523" s="292"/>
      <c r="AC1523" s="292"/>
      <c r="AD1523" s="292"/>
      <c r="AE1523" s="407">
        <f>AE1522</f>
        <v>0</v>
      </c>
      <c r="AF1523" s="407">
        <f t="shared" ref="AF1523:AR1523" si="3494">AF1522</f>
        <v>0</v>
      </c>
      <c r="AG1523" s="407">
        <f t="shared" si="3494"/>
        <v>0</v>
      </c>
      <c r="AH1523" s="407">
        <f t="shared" si="3494"/>
        <v>0</v>
      </c>
      <c r="AI1523" s="407">
        <f t="shared" si="3494"/>
        <v>0</v>
      </c>
      <c r="AJ1523" s="407">
        <f t="shared" si="3494"/>
        <v>0</v>
      </c>
      <c r="AK1523" s="407">
        <f t="shared" si="3494"/>
        <v>0</v>
      </c>
      <c r="AL1523" s="407">
        <f t="shared" si="3494"/>
        <v>0</v>
      </c>
      <c r="AM1523" s="407">
        <f t="shared" si="3494"/>
        <v>0</v>
      </c>
      <c r="AN1523" s="407">
        <f t="shared" si="3494"/>
        <v>0</v>
      </c>
      <c r="AO1523" s="407">
        <f t="shared" si="3494"/>
        <v>0</v>
      </c>
      <c r="AP1523" s="407">
        <f t="shared" si="3494"/>
        <v>0</v>
      </c>
      <c r="AQ1523" s="407">
        <f t="shared" si="3494"/>
        <v>0</v>
      </c>
      <c r="AR1523" s="407">
        <f t="shared" si="3494"/>
        <v>0</v>
      </c>
      <c r="AS1523" s="303"/>
    </row>
    <row r="1524" spans="1:45" ht="15" customHeight="1" outlineLevel="1">
      <c r="A1524" s="521"/>
      <c r="B1524" s="424"/>
      <c r="C1524" s="288"/>
      <c r="D1524" s="288"/>
      <c r="E1524" s="288"/>
      <c r="F1524" s="288"/>
      <c r="G1524" s="288"/>
      <c r="H1524" s="288"/>
      <c r="I1524" s="288"/>
      <c r="J1524" s="288"/>
      <c r="K1524" s="288"/>
      <c r="L1524" s="288"/>
      <c r="M1524" s="288"/>
      <c r="N1524" s="288"/>
      <c r="O1524" s="288"/>
      <c r="P1524" s="288"/>
      <c r="Q1524" s="288"/>
      <c r="R1524" s="288"/>
      <c r="S1524" s="288"/>
      <c r="T1524" s="288"/>
      <c r="U1524" s="288"/>
      <c r="V1524" s="288"/>
      <c r="W1524" s="288"/>
      <c r="X1524" s="288"/>
      <c r="Y1524" s="288"/>
      <c r="Z1524" s="288"/>
      <c r="AA1524" s="288"/>
      <c r="AB1524" s="288"/>
      <c r="AC1524" s="288"/>
      <c r="AD1524" s="288"/>
      <c r="AE1524" s="408"/>
      <c r="AF1524" s="421"/>
      <c r="AG1524" s="421"/>
      <c r="AH1524" s="421"/>
      <c r="AI1524" s="421"/>
      <c r="AJ1524" s="421"/>
      <c r="AK1524" s="421"/>
      <c r="AL1524" s="421"/>
      <c r="AM1524" s="421"/>
      <c r="AN1524" s="421"/>
      <c r="AO1524" s="421"/>
      <c r="AP1524" s="421"/>
      <c r="AQ1524" s="421"/>
      <c r="AR1524" s="421"/>
      <c r="AS1524" s="303"/>
    </row>
    <row r="1525" spans="1:45" ht="28.5" customHeight="1" outlineLevel="1">
      <c r="A1525" s="521">
        <v>44</v>
      </c>
      <c r="B1525" s="424" t="s">
        <v>136</v>
      </c>
      <c r="C1525" s="288" t="s">
        <v>25</v>
      </c>
      <c r="D1525" s="292"/>
      <c r="E1525" s="292"/>
      <c r="F1525" s="292"/>
      <c r="G1525" s="292"/>
      <c r="H1525" s="292"/>
      <c r="I1525" s="292"/>
      <c r="J1525" s="292"/>
      <c r="K1525" s="292"/>
      <c r="L1525" s="292"/>
      <c r="M1525" s="292"/>
      <c r="N1525" s="292"/>
      <c r="O1525" s="292"/>
      <c r="P1525" s="292"/>
      <c r="Q1525" s="292">
        <v>12</v>
      </c>
      <c r="R1525" s="292"/>
      <c r="S1525" s="292"/>
      <c r="T1525" s="292"/>
      <c r="U1525" s="292"/>
      <c r="V1525" s="292"/>
      <c r="W1525" s="292"/>
      <c r="X1525" s="292"/>
      <c r="Y1525" s="292"/>
      <c r="Z1525" s="292"/>
      <c r="AA1525" s="292"/>
      <c r="AB1525" s="292"/>
      <c r="AC1525" s="292"/>
      <c r="AD1525" s="292"/>
      <c r="AE1525" s="422"/>
      <c r="AF1525" s="411"/>
      <c r="AG1525" s="411"/>
      <c r="AH1525" s="411"/>
      <c r="AI1525" s="411"/>
      <c r="AJ1525" s="411"/>
      <c r="AK1525" s="411"/>
      <c r="AL1525" s="411"/>
      <c r="AM1525" s="411"/>
      <c r="AN1525" s="411"/>
      <c r="AO1525" s="411"/>
      <c r="AP1525" s="411"/>
      <c r="AQ1525" s="411"/>
      <c r="AR1525" s="411"/>
      <c r="AS1525" s="293">
        <f>SUM(AE1525:AR1525)</f>
        <v>0</v>
      </c>
    </row>
    <row r="1526" spans="1:45" ht="15" customHeight="1" outlineLevel="1">
      <c r="A1526" s="521"/>
      <c r="B1526" s="291" t="s">
        <v>736</v>
      </c>
      <c r="C1526" s="288" t="s">
        <v>163</v>
      </c>
      <c r="D1526" s="292"/>
      <c r="E1526" s="292"/>
      <c r="F1526" s="292"/>
      <c r="G1526" s="292"/>
      <c r="H1526" s="292"/>
      <c r="I1526" s="292"/>
      <c r="J1526" s="292"/>
      <c r="K1526" s="292"/>
      <c r="L1526" s="292"/>
      <c r="M1526" s="292"/>
      <c r="N1526" s="292"/>
      <c r="O1526" s="292"/>
      <c r="P1526" s="292"/>
      <c r="Q1526" s="292">
        <f>Q1525</f>
        <v>12</v>
      </c>
      <c r="R1526" s="292"/>
      <c r="S1526" s="292"/>
      <c r="T1526" s="292"/>
      <c r="U1526" s="292"/>
      <c r="V1526" s="292"/>
      <c r="W1526" s="292"/>
      <c r="X1526" s="292"/>
      <c r="Y1526" s="292"/>
      <c r="Z1526" s="292"/>
      <c r="AA1526" s="292"/>
      <c r="AB1526" s="292"/>
      <c r="AC1526" s="292"/>
      <c r="AD1526" s="292"/>
      <c r="AE1526" s="407">
        <f>AE1525</f>
        <v>0</v>
      </c>
      <c r="AF1526" s="407">
        <f t="shared" ref="AF1526:AR1526" si="3495">AF1525</f>
        <v>0</v>
      </c>
      <c r="AG1526" s="407">
        <f t="shared" si="3495"/>
        <v>0</v>
      </c>
      <c r="AH1526" s="407">
        <f t="shared" si="3495"/>
        <v>0</v>
      </c>
      <c r="AI1526" s="407">
        <f t="shared" si="3495"/>
        <v>0</v>
      </c>
      <c r="AJ1526" s="407">
        <f t="shared" si="3495"/>
        <v>0</v>
      </c>
      <c r="AK1526" s="407">
        <f t="shared" si="3495"/>
        <v>0</v>
      </c>
      <c r="AL1526" s="407">
        <f t="shared" si="3495"/>
        <v>0</v>
      </c>
      <c r="AM1526" s="407">
        <f t="shared" si="3495"/>
        <v>0</v>
      </c>
      <c r="AN1526" s="407">
        <f t="shared" si="3495"/>
        <v>0</v>
      </c>
      <c r="AO1526" s="407">
        <f t="shared" si="3495"/>
        <v>0</v>
      </c>
      <c r="AP1526" s="407">
        <f t="shared" si="3495"/>
        <v>0</v>
      </c>
      <c r="AQ1526" s="407">
        <f t="shared" si="3495"/>
        <v>0</v>
      </c>
      <c r="AR1526" s="407">
        <f t="shared" si="3495"/>
        <v>0</v>
      </c>
      <c r="AS1526" s="303"/>
    </row>
    <row r="1527" spans="1:45" ht="15" customHeight="1" outlineLevel="1">
      <c r="A1527" s="521"/>
      <c r="B1527" s="424"/>
      <c r="C1527" s="288"/>
      <c r="D1527" s="288"/>
      <c r="E1527" s="288"/>
      <c r="F1527" s="288"/>
      <c r="G1527" s="288"/>
      <c r="H1527" s="288"/>
      <c r="I1527" s="288"/>
      <c r="J1527" s="288"/>
      <c r="K1527" s="288"/>
      <c r="L1527" s="288"/>
      <c r="M1527" s="288"/>
      <c r="N1527" s="288"/>
      <c r="O1527" s="288"/>
      <c r="P1527" s="288"/>
      <c r="Q1527" s="288"/>
      <c r="R1527" s="288"/>
      <c r="S1527" s="288"/>
      <c r="T1527" s="288"/>
      <c r="U1527" s="288"/>
      <c r="V1527" s="288"/>
      <c r="W1527" s="288"/>
      <c r="X1527" s="288"/>
      <c r="Y1527" s="288"/>
      <c r="Z1527" s="288"/>
      <c r="AA1527" s="288"/>
      <c r="AB1527" s="288"/>
      <c r="AC1527" s="288"/>
      <c r="AD1527" s="288"/>
      <c r="AE1527" s="408"/>
      <c r="AF1527" s="421"/>
      <c r="AG1527" s="421"/>
      <c r="AH1527" s="421"/>
      <c r="AI1527" s="421"/>
      <c r="AJ1527" s="421"/>
      <c r="AK1527" s="421"/>
      <c r="AL1527" s="421"/>
      <c r="AM1527" s="421"/>
      <c r="AN1527" s="421"/>
      <c r="AO1527" s="421"/>
      <c r="AP1527" s="421"/>
      <c r="AQ1527" s="421"/>
      <c r="AR1527" s="421"/>
      <c r="AS1527" s="303"/>
    </row>
    <row r="1528" spans="1:45" ht="32.450000000000003" customHeight="1" outlineLevel="1">
      <c r="A1528" s="521">
        <v>45</v>
      </c>
      <c r="B1528" s="424" t="s">
        <v>137</v>
      </c>
      <c r="C1528" s="288" t="s">
        <v>25</v>
      </c>
      <c r="D1528" s="292"/>
      <c r="E1528" s="292"/>
      <c r="F1528" s="292"/>
      <c r="G1528" s="292"/>
      <c r="H1528" s="292"/>
      <c r="I1528" s="292"/>
      <c r="J1528" s="292"/>
      <c r="K1528" s="292"/>
      <c r="L1528" s="292"/>
      <c r="M1528" s="292"/>
      <c r="N1528" s="292"/>
      <c r="O1528" s="292"/>
      <c r="P1528" s="292"/>
      <c r="Q1528" s="292">
        <v>12</v>
      </c>
      <c r="R1528" s="292"/>
      <c r="S1528" s="292"/>
      <c r="T1528" s="292"/>
      <c r="U1528" s="292"/>
      <c r="V1528" s="292"/>
      <c r="W1528" s="292"/>
      <c r="X1528" s="292"/>
      <c r="Y1528" s="292"/>
      <c r="Z1528" s="292"/>
      <c r="AA1528" s="292"/>
      <c r="AB1528" s="292"/>
      <c r="AC1528" s="292"/>
      <c r="AD1528" s="292"/>
      <c r="AE1528" s="422"/>
      <c r="AF1528" s="411"/>
      <c r="AG1528" s="411"/>
      <c r="AH1528" s="411"/>
      <c r="AI1528" s="411"/>
      <c r="AJ1528" s="411"/>
      <c r="AK1528" s="411"/>
      <c r="AL1528" s="411"/>
      <c r="AM1528" s="411"/>
      <c r="AN1528" s="411"/>
      <c r="AO1528" s="411"/>
      <c r="AP1528" s="411"/>
      <c r="AQ1528" s="411"/>
      <c r="AR1528" s="411"/>
      <c r="AS1528" s="293">
        <f>SUM(AE1528:AR1528)</f>
        <v>0</v>
      </c>
    </row>
    <row r="1529" spans="1:45" ht="15" customHeight="1" outlineLevel="1">
      <c r="A1529" s="521"/>
      <c r="B1529" s="291" t="s">
        <v>736</v>
      </c>
      <c r="C1529" s="288" t="s">
        <v>163</v>
      </c>
      <c r="D1529" s="292"/>
      <c r="E1529" s="292"/>
      <c r="F1529" s="292"/>
      <c r="G1529" s="292"/>
      <c r="H1529" s="292"/>
      <c r="I1529" s="292"/>
      <c r="J1529" s="292"/>
      <c r="K1529" s="292"/>
      <c r="L1529" s="292"/>
      <c r="M1529" s="292"/>
      <c r="N1529" s="292"/>
      <c r="O1529" s="292"/>
      <c r="P1529" s="292"/>
      <c r="Q1529" s="292">
        <f>Q1528</f>
        <v>12</v>
      </c>
      <c r="R1529" s="292"/>
      <c r="S1529" s="292"/>
      <c r="T1529" s="292"/>
      <c r="U1529" s="292"/>
      <c r="V1529" s="292"/>
      <c r="W1529" s="292"/>
      <c r="X1529" s="292"/>
      <c r="Y1529" s="292"/>
      <c r="Z1529" s="292"/>
      <c r="AA1529" s="292"/>
      <c r="AB1529" s="292"/>
      <c r="AC1529" s="292"/>
      <c r="AD1529" s="292"/>
      <c r="AE1529" s="407">
        <f>AE1528</f>
        <v>0</v>
      </c>
      <c r="AF1529" s="407">
        <f t="shared" ref="AF1529:AR1529" si="3496">AF1528</f>
        <v>0</v>
      </c>
      <c r="AG1529" s="407">
        <f t="shared" si="3496"/>
        <v>0</v>
      </c>
      <c r="AH1529" s="407">
        <f t="shared" si="3496"/>
        <v>0</v>
      </c>
      <c r="AI1529" s="407">
        <f t="shared" si="3496"/>
        <v>0</v>
      </c>
      <c r="AJ1529" s="407">
        <f t="shared" si="3496"/>
        <v>0</v>
      </c>
      <c r="AK1529" s="407">
        <f t="shared" si="3496"/>
        <v>0</v>
      </c>
      <c r="AL1529" s="407">
        <f t="shared" si="3496"/>
        <v>0</v>
      </c>
      <c r="AM1529" s="407">
        <f t="shared" si="3496"/>
        <v>0</v>
      </c>
      <c r="AN1529" s="407">
        <f t="shared" si="3496"/>
        <v>0</v>
      </c>
      <c r="AO1529" s="407">
        <f t="shared" si="3496"/>
        <v>0</v>
      </c>
      <c r="AP1529" s="407">
        <f t="shared" si="3496"/>
        <v>0</v>
      </c>
      <c r="AQ1529" s="407">
        <f t="shared" si="3496"/>
        <v>0</v>
      </c>
      <c r="AR1529" s="407">
        <f t="shared" si="3496"/>
        <v>0</v>
      </c>
      <c r="AS1529" s="303"/>
    </row>
    <row r="1530" spans="1:45" ht="15" customHeight="1" outlineLevel="1">
      <c r="A1530" s="521"/>
      <c r="B1530" s="424"/>
      <c r="C1530" s="288"/>
      <c r="D1530" s="288"/>
      <c r="E1530" s="288"/>
      <c r="F1530" s="288"/>
      <c r="G1530" s="288"/>
      <c r="H1530" s="288"/>
      <c r="I1530" s="288"/>
      <c r="J1530" s="288"/>
      <c r="K1530" s="288"/>
      <c r="L1530" s="288"/>
      <c r="M1530" s="288"/>
      <c r="N1530" s="288"/>
      <c r="O1530" s="288"/>
      <c r="P1530" s="288"/>
      <c r="Q1530" s="288"/>
      <c r="R1530" s="288"/>
      <c r="S1530" s="288"/>
      <c r="T1530" s="288"/>
      <c r="U1530" s="288"/>
      <c r="V1530" s="288"/>
      <c r="W1530" s="288"/>
      <c r="X1530" s="288"/>
      <c r="Y1530" s="288"/>
      <c r="Z1530" s="288"/>
      <c r="AA1530" s="288"/>
      <c r="AB1530" s="288"/>
      <c r="AC1530" s="288"/>
      <c r="AD1530" s="288"/>
      <c r="AE1530" s="408"/>
      <c r="AF1530" s="421"/>
      <c r="AG1530" s="421"/>
      <c r="AH1530" s="421"/>
      <c r="AI1530" s="421"/>
      <c r="AJ1530" s="421"/>
      <c r="AK1530" s="421"/>
      <c r="AL1530" s="421"/>
      <c r="AM1530" s="421"/>
      <c r="AN1530" s="421"/>
      <c r="AO1530" s="421"/>
      <c r="AP1530" s="421"/>
      <c r="AQ1530" s="421"/>
      <c r="AR1530" s="421"/>
      <c r="AS1530" s="303"/>
    </row>
    <row r="1531" spans="1:45" ht="32.1" customHeight="1" outlineLevel="1">
      <c r="A1531" s="521">
        <v>46</v>
      </c>
      <c r="B1531" s="424" t="s">
        <v>138</v>
      </c>
      <c r="C1531" s="288" t="s">
        <v>25</v>
      </c>
      <c r="D1531" s="292"/>
      <c r="E1531" s="292"/>
      <c r="F1531" s="292"/>
      <c r="G1531" s="292"/>
      <c r="H1531" s="292"/>
      <c r="I1531" s="292"/>
      <c r="J1531" s="292"/>
      <c r="K1531" s="292"/>
      <c r="L1531" s="292"/>
      <c r="M1531" s="292"/>
      <c r="N1531" s="292"/>
      <c r="O1531" s="292"/>
      <c r="P1531" s="292"/>
      <c r="Q1531" s="292">
        <v>12</v>
      </c>
      <c r="R1531" s="292"/>
      <c r="S1531" s="292"/>
      <c r="T1531" s="292"/>
      <c r="U1531" s="292"/>
      <c r="V1531" s="292"/>
      <c r="W1531" s="292"/>
      <c r="X1531" s="292"/>
      <c r="Y1531" s="292"/>
      <c r="Z1531" s="292"/>
      <c r="AA1531" s="292"/>
      <c r="AB1531" s="292"/>
      <c r="AC1531" s="292"/>
      <c r="AD1531" s="292"/>
      <c r="AE1531" s="422"/>
      <c r="AF1531" s="411"/>
      <c r="AG1531" s="411"/>
      <c r="AH1531" s="411"/>
      <c r="AI1531" s="411"/>
      <c r="AJ1531" s="411"/>
      <c r="AK1531" s="411"/>
      <c r="AL1531" s="411"/>
      <c r="AM1531" s="411"/>
      <c r="AN1531" s="411"/>
      <c r="AO1531" s="411"/>
      <c r="AP1531" s="411"/>
      <c r="AQ1531" s="411"/>
      <c r="AR1531" s="411"/>
      <c r="AS1531" s="293">
        <f>SUM(AE1531:AR1531)</f>
        <v>0</v>
      </c>
    </row>
    <row r="1532" spans="1:45" ht="15" customHeight="1" outlineLevel="1">
      <c r="A1532" s="521"/>
      <c r="B1532" s="291" t="s">
        <v>736</v>
      </c>
      <c r="C1532" s="288" t="s">
        <v>163</v>
      </c>
      <c r="D1532" s="292"/>
      <c r="E1532" s="292"/>
      <c r="F1532" s="292"/>
      <c r="G1532" s="292"/>
      <c r="H1532" s="292"/>
      <c r="I1532" s="292"/>
      <c r="J1532" s="292"/>
      <c r="K1532" s="292"/>
      <c r="L1532" s="292"/>
      <c r="M1532" s="292"/>
      <c r="N1532" s="292"/>
      <c r="O1532" s="292"/>
      <c r="P1532" s="292"/>
      <c r="Q1532" s="292">
        <f>Q1531</f>
        <v>12</v>
      </c>
      <c r="R1532" s="292"/>
      <c r="S1532" s="292"/>
      <c r="T1532" s="292"/>
      <c r="U1532" s="292"/>
      <c r="V1532" s="292"/>
      <c r="W1532" s="292"/>
      <c r="X1532" s="292"/>
      <c r="Y1532" s="292"/>
      <c r="Z1532" s="292"/>
      <c r="AA1532" s="292"/>
      <c r="AB1532" s="292"/>
      <c r="AC1532" s="292"/>
      <c r="AD1532" s="292"/>
      <c r="AE1532" s="407">
        <f>AE1531</f>
        <v>0</v>
      </c>
      <c r="AF1532" s="407">
        <f t="shared" ref="AF1532:AR1532" si="3497">AF1531</f>
        <v>0</v>
      </c>
      <c r="AG1532" s="407">
        <f t="shared" si="3497"/>
        <v>0</v>
      </c>
      <c r="AH1532" s="407">
        <f t="shared" si="3497"/>
        <v>0</v>
      </c>
      <c r="AI1532" s="407">
        <f t="shared" si="3497"/>
        <v>0</v>
      </c>
      <c r="AJ1532" s="407">
        <f t="shared" si="3497"/>
        <v>0</v>
      </c>
      <c r="AK1532" s="407">
        <f t="shared" si="3497"/>
        <v>0</v>
      </c>
      <c r="AL1532" s="407">
        <f t="shared" si="3497"/>
        <v>0</v>
      </c>
      <c r="AM1532" s="407">
        <f t="shared" si="3497"/>
        <v>0</v>
      </c>
      <c r="AN1532" s="407">
        <f t="shared" si="3497"/>
        <v>0</v>
      </c>
      <c r="AO1532" s="407">
        <f t="shared" si="3497"/>
        <v>0</v>
      </c>
      <c r="AP1532" s="407">
        <f t="shared" si="3497"/>
        <v>0</v>
      </c>
      <c r="AQ1532" s="407">
        <f t="shared" si="3497"/>
        <v>0</v>
      </c>
      <c r="AR1532" s="407">
        <f t="shared" si="3497"/>
        <v>0</v>
      </c>
      <c r="AS1532" s="303"/>
    </row>
    <row r="1533" spans="1:45" ht="15" customHeight="1" outlineLevel="1">
      <c r="A1533" s="521"/>
      <c r="B1533" s="424"/>
      <c r="C1533" s="288"/>
      <c r="D1533" s="288"/>
      <c r="E1533" s="288"/>
      <c r="F1533" s="288"/>
      <c r="G1533" s="288"/>
      <c r="H1533" s="288"/>
      <c r="I1533" s="288"/>
      <c r="J1533" s="288"/>
      <c r="K1533" s="288"/>
      <c r="L1533" s="288"/>
      <c r="M1533" s="288"/>
      <c r="N1533" s="288"/>
      <c r="O1533" s="288"/>
      <c r="P1533" s="288"/>
      <c r="Q1533" s="288"/>
      <c r="R1533" s="288"/>
      <c r="S1533" s="288"/>
      <c r="T1533" s="288"/>
      <c r="U1533" s="288"/>
      <c r="V1533" s="288"/>
      <c r="W1533" s="288"/>
      <c r="X1533" s="288"/>
      <c r="Y1533" s="288"/>
      <c r="Z1533" s="288"/>
      <c r="AA1533" s="288"/>
      <c r="AB1533" s="288"/>
      <c r="AC1533" s="288"/>
      <c r="AD1533" s="288"/>
      <c r="AE1533" s="408"/>
      <c r="AF1533" s="421"/>
      <c r="AG1533" s="421"/>
      <c r="AH1533" s="421"/>
      <c r="AI1533" s="421"/>
      <c r="AJ1533" s="421"/>
      <c r="AK1533" s="421"/>
      <c r="AL1533" s="421"/>
      <c r="AM1533" s="421"/>
      <c r="AN1533" s="421"/>
      <c r="AO1533" s="421"/>
      <c r="AP1533" s="421"/>
      <c r="AQ1533" s="421"/>
      <c r="AR1533" s="421"/>
      <c r="AS1533" s="303"/>
    </row>
    <row r="1534" spans="1:45" ht="35.450000000000003" customHeight="1" outlineLevel="1">
      <c r="A1534" s="521">
        <v>47</v>
      </c>
      <c r="B1534" s="424" t="s">
        <v>139</v>
      </c>
      <c r="C1534" s="288" t="s">
        <v>25</v>
      </c>
      <c r="D1534" s="292"/>
      <c r="E1534" s="292"/>
      <c r="F1534" s="292"/>
      <c r="G1534" s="292"/>
      <c r="H1534" s="292"/>
      <c r="I1534" s="292"/>
      <c r="J1534" s="292"/>
      <c r="K1534" s="292"/>
      <c r="L1534" s="292"/>
      <c r="M1534" s="292"/>
      <c r="N1534" s="292"/>
      <c r="O1534" s="292"/>
      <c r="P1534" s="292"/>
      <c r="Q1534" s="292">
        <v>12</v>
      </c>
      <c r="R1534" s="292"/>
      <c r="S1534" s="292"/>
      <c r="T1534" s="292"/>
      <c r="U1534" s="292"/>
      <c r="V1534" s="292"/>
      <c r="W1534" s="292"/>
      <c r="X1534" s="292"/>
      <c r="Y1534" s="292"/>
      <c r="Z1534" s="292"/>
      <c r="AA1534" s="292"/>
      <c r="AB1534" s="292"/>
      <c r="AC1534" s="292"/>
      <c r="AD1534" s="292"/>
      <c r="AE1534" s="422"/>
      <c r="AF1534" s="411"/>
      <c r="AG1534" s="411"/>
      <c r="AH1534" s="411"/>
      <c r="AI1534" s="411"/>
      <c r="AJ1534" s="411"/>
      <c r="AK1534" s="411"/>
      <c r="AL1534" s="411"/>
      <c r="AM1534" s="411"/>
      <c r="AN1534" s="411"/>
      <c r="AO1534" s="411"/>
      <c r="AP1534" s="411"/>
      <c r="AQ1534" s="411"/>
      <c r="AR1534" s="411"/>
      <c r="AS1534" s="293">
        <f>SUM(AE1534:AR1534)</f>
        <v>0</v>
      </c>
    </row>
    <row r="1535" spans="1:45" ht="15" customHeight="1" outlineLevel="1">
      <c r="A1535" s="521"/>
      <c r="B1535" s="291" t="s">
        <v>736</v>
      </c>
      <c r="C1535" s="288" t="s">
        <v>163</v>
      </c>
      <c r="D1535" s="292"/>
      <c r="E1535" s="292"/>
      <c r="F1535" s="292"/>
      <c r="G1535" s="292"/>
      <c r="H1535" s="292"/>
      <c r="I1535" s="292"/>
      <c r="J1535" s="292"/>
      <c r="K1535" s="292"/>
      <c r="L1535" s="292"/>
      <c r="M1535" s="292"/>
      <c r="N1535" s="292"/>
      <c r="O1535" s="292"/>
      <c r="P1535" s="292"/>
      <c r="Q1535" s="292">
        <f>Q1534</f>
        <v>12</v>
      </c>
      <c r="R1535" s="292"/>
      <c r="S1535" s="292"/>
      <c r="T1535" s="292"/>
      <c r="U1535" s="292"/>
      <c r="V1535" s="292"/>
      <c r="W1535" s="292"/>
      <c r="X1535" s="292"/>
      <c r="Y1535" s="292"/>
      <c r="Z1535" s="292"/>
      <c r="AA1535" s="292"/>
      <c r="AB1535" s="292"/>
      <c r="AC1535" s="292"/>
      <c r="AD1535" s="292"/>
      <c r="AE1535" s="407">
        <f>AE1534</f>
        <v>0</v>
      </c>
      <c r="AF1535" s="407">
        <f t="shared" ref="AF1535:AR1535" si="3498">AF1534</f>
        <v>0</v>
      </c>
      <c r="AG1535" s="407">
        <f t="shared" si="3498"/>
        <v>0</v>
      </c>
      <c r="AH1535" s="407">
        <f t="shared" si="3498"/>
        <v>0</v>
      </c>
      <c r="AI1535" s="407">
        <f t="shared" si="3498"/>
        <v>0</v>
      </c>
      <c r="AJ1535" s="407">
        <f t="shared" si="3498"/>
        <v>0</v>
      </c>
      <c r="AK1535" s="407">
        <f t="shared" si="3498"/>
        <v>0</v>
      </c>
      <c r="AL1535" s="407">
        <f t="shared" si="3498"/>
        <v>0</v>
      </c>
      <c r="AM1535" s="407">
        <f t="shared" si="3498"/>
        <v>0</v>
      </c>
      <c r="AN1535" s="407">
        <f t="shared" si="3498"/>
        <v>0</v>
      </c>
      <c r="AO1535" s="407">
        <f t="shared" si="3498"/>
        <v>0</v>
      </c>
      <c r="AP1535" s="407">
        <f t="shared" si="3498"/>
        <v>0</v>
      </c>
      <c r="AQ1535" s="407">
        <f t="shared" si="3498"/>
        <v>0</v>
      </c>
      <c r="AR1535" s="407">
        <f t="shared" si="3498"/>
        <v>0</v>
      </c>
      <c r="AS1535" s="303"/>
    </row>
    <row r="1536" spans="1:45" ht="15" customHeight="1" outlineLevel="1">
      <c r="A1536" s="521"/>
      <c r="B1536" s="424"/>
      <c r="C1536" s="288"/>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408"/>
      <c r="AF1536" s="421"/>
      <c r="AG1536" s="421"/>
      <c r="AH1536" s="421"/>
      <c r="AI1536" s="421"/>
      <c r="AJ1536" s="421"/>
      <c r="AK1536" s="421"/>
      <c r="AL1536" s="421"/>
      <c r="AM1536" s="421"/>
      <c r="AN1536" s="421"/>
      <c r="AO1536" s="421"/>
      <c r="AP1536" s="421"/>
      <c r="AQ1536" s="421"/>
      <c r="AR1536" s="421"/>
      <c r="AS1536" s="303"/>
    </row>
    <row r="1537" spans="1:45" ht="39.75" customHeight="1" outlineLevel="1">
      <c r="A1537" s="521">
        <v>48</v>
      </c>
      <c r="B1537" s="424" t="s">
        <v>140</v>
      </c>
      <c r="C1537" s="288" t="s">
        <v>25</v>
      </c>
      <c r="D1537" s="292"/>
      <c r="E1537" s="292"/>
      <c r="F1537" s="292"/>
      <c r="G1537" s="292"/>
      <c r="H1537" s="292"/>
      <c r="I1537" s="292"/>
      <c r="J1537" s="292"/>
      <c r="K1537" s="292"/>
      <c r="L1537" s="292"/>
      <c r="M1537" s="292"/>
      <c r="N1537" s="292"/>
      <c r="O1537" s="292"/>
      <c r="P1537" s="292"/>
      <c r="Q1537" s="292">
        <v>12</v>
      </c>
      <c r="R1537" s="292"/>
      <c r="S1537" s="292"/>
      <c r="T1537" s="292"/>
      <c r="U1537" s="292"/>
      <c r="V1537" s="292"/>
      <c r="W1537" s="292"/>
      <c r="X1537" s="292"/>
      <c r="Y1537" s="292"/>
      <c r="Z1537" s="292"/>
      <c r="AA1537" s="292"/>
      <c r="AB1537" s="292"/>
      <c r="AC1537" s="292"/>
      <c r="AD1537" s="292"/>
      <c r="AE1537" s="422"/>
      <c r="AF1537" s="411"/>
      <c r="AG1537" s="411"/>
      <c r="AH1537" s="411"/>
      <c r="AI1537" s="411"/>
      <c r="AJ1537" s="411"/>
      <c r="AK1537" s="411"/>
      <c r="AL1537" s="411"/>
      <c r="AM1537" s="411"/>
      <c r="AN1537" s="411"/>
      <c r="AO1537" s="411"/>
      <c r="AP1537" s="411"/>
      <c r="AQ1537" s="411"/>
      <c r="AR1537" s="411"/>
      <c r="AS1537" s="293">
        <f>SUM(AE1537:AR1537)</f>
        <v>0</v>
      </c>
    </row>
    <row r="1538" spans="1:45" ht="15" customHeight="1" outlineLevel="1">
      <c r="A1538" s="521"/>
      <c r="B1538" s="291" t="s">
        <v>736</v>
      </c>
      <c r="C1538" s="288" t="s">
        <v>163</v>
      </c>
      <c r="D1538" s="292"/>
      <c r="E1538" s="292"/>
      <c r="F1538" s="292"/>
      <c r="G1538" s="292"/>
      <c r="H1538" s="292"/>
      <c r="I1538" s="292"/>
      <c r="J1538" s="292"/>
      <c r="K1538" s="292"/>
      <c r="L1538" s="292"/>
      <c r="M1538" s="292"/>
      <c r="N1538" s="292"/>
      <c r="O1538" s="292"/>
      <c r="P1538" s="292"/>
      <c r="Q1538" s="292">
        <f>Q1537</f>
        <v>12</v>
      </c>
      <c r="R1538" s="292"/>
      <c r="S1538" s="292"/>
      <c r="T1538" s="292"/>
      <c r="U1538" s="292"/>
      <c r="V1538" s="292"/>
      <c r="W1538" s="292"/>
      <c r="X1538" s="292"/>
      <c r="Y1538" s="292"/>
      <c r="Z1538" s="292"/>
      <c r="AA1538" s="292"/>
      <c r="AB1538" s="292"/>
      <c r="AC1538" s="292"/>
      <c r="AD1538" s="292"/>
      <c r="AE1538" s="407">
        <f>AE1537</f>
        <v>0</v>
      </c>
      <c r="AF1538" s="407">
        <f t="shared" ref="AF1538:AR1538" si="3499">AF1537</f>
        <v>0</v>
      </c>
      <c r="AG1538" s="407">
        <f t="shared" si="3499"/>
        <v>0</v>
      </c>
      <c r="AH1538" s="407">
        <f t="shared" si="3499"/>
        <v>0</v>
      </c>
      <c r="AI1538" s="407">
        <f t="shared" si="3499"/>
        <v>0</v>
      </c>
      <c r="AJ1538" s="407">
        <f t="shared" si="3499"/>
        <v>0</v>
      </c>
      <c r="AK1538" s="407">
        <f t="shared" si="3499"/>
        <v>0</v>
      </c>
      <c r="AL1538" s="407">
        <f t="shared" si="3499"/>
        <v>0</v>
      </c>
      <c r="AM1538" s="407">
        <f t="shared" si="3499"/>
        <v>0</v>
      </c>
      <c r="AN1538" s="407">
        <f t="shared" si="3499"/>
        <v>0</v>
      </c>
      <c r="AO1538" s="407">
        <f t="shared" si="3499"/>
        <v>0</v>
      </c>
      <c r="AP1538" s="407">
        <f t="shared" si="3499"/>
        <v>0</v>
      </c>
      <c r="AQ1538" s="407">
        <f t="shared" si="3499"/>
        <v>0</v>
      </c>
      <c r="AR1538" s="407">
        <f t="shared" si="3499"/>
        <v>0</v>
      </c>
      <c r="AS1538" s="303"/>
    </row>
    <row r="1539" spans="1:45" ht="15" customHeight="1" outlineLevel="1">
      <c r="A1539" s="521"/>
      <c r="B1539" s="424"/>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408"/>
      <c r="AF1539" s="421"/>
      <c r="AG1539" s="421"/>
      <c r="AH1539" s="421"/>
      <c r="AI1539" s="421"/>
      <c r="AJ1539" s="421"/>
      <c r="AK1539" s="421"/>
      <c r="AL1539" s="421"/>
      <c r="AM1539" s="421"/>
      <c r="AN1539" s="421"/>
      <c r="AO1539" s="421"/>
      <c r="AP1539" s="421"/>
      <c r="AQ1539" s="421"/>
      <c r="AR1539" s="421"/>
      <c r="AS1539" s="303"/>
    </row>
    <row r="1540" spans="1:45" ht="33" customHeight="1" outlineLevel="1">
      <c r="A1540" s="521">
        <v>49</v>
      </c>
      <c r="B1540" s="424" t="s">
        <v>141</v>
      </c>
      <c r="C1540" s="288" t="s">
        <v>25</v>
      </c>
      <c r="D1540" s="292"/>
      <c r="E1540" s="292"/>
      <c r="F1540" s="292"/>
      <c r="G1540" s="292"/>
      <c r="H1540" s="292"/>
      <c r="I1540" s="292"/>
      <c r="J1540" s="292"/>
      <c r="K1540" s="292"/>
      <c r="L1540" s="292"/>
      <c r="M1540" s="292"/>
      <c r="N1540" s="292"/>
      <c r="O1540" s="292"/>
      <c r="P1540" s="292"/>
      <c r="Q1540" s="292">
        <v>12</v>
      </c>
      <c r="R1540" s="292"/>
      <c r="S1540" s="292"/>
      <c r="T1540" s="292"/>
      <c r="U1540" s="292"/>
      <c r="V1540" s="292"/>
      <c r="W1540" s="292"/>
      <c r="X1540" s="292"/>
      <c r="Y1540" s="292"/>
      <c r="Z1540" s="292"/>
      <c r="AA1540" s="292"/>
      <c r="AB1540" s="292"/>
      <c r="AC1540" s="292"/>
      <c r="AD1540" s="292"/>
      <c r="AE1540" s="422"/>
      <c r="AF1540" s="411"/>
      <c r="AG1540" s="411"/>
      <c r="AH1540" s="411"/>
      <c r="AI1540" s="411"/>
      <c r="AJ1540" s="411"/>
      <c r="AK1540" s="411"/>
      <c r="AL1540" s="411"/>
      <c r="AM1540" s="411"/>
      <c r="AN1540" s="411"/>
      <c r="AO1540" s="411"/>
      <c r="AP1540" s="411"/>
      <c r="AQ1540" s="411"/>
      <c r="AR1540" s="411"/>
      <c r="AS1540" s="293">
        <f>SUM(AE1540:AR1540)</f>
        <v>0</v>
      </c>
    </row>
    <row r="1541" spans="1:45" ht="15" customHeight="1" outlineLevel="1">
      <c r="A1541" s="521"/>
      <c r="B1541" s="291" t="s">
        <v>736</v>
      </c>
      <c r="C1541" s="288" t="s">
        <v>163</v>
      </c>
      <c r="D1541" s="292"/>
      <c r="E1541" s="292"/>
      <c r="F1541" s="292"/>
      <c r="G1541" s="292"/>
      <c r="H1541" s="292"/>
      <c r="I1541" s="292"/>
      <c r="J1541" s="292"/>
      <c r="K1541" s="292"/>
      <c r="L1541" s="292"/>
      <c r="M1541" s="292"/>
      <c r="N1541" s="292"/>
      <c r="O1541" s="292"/>
      <c r="P1541" s="292"/>
      <c r="Q1541" s="292">
        <f>Q1540</f>
        <v>12</v>
      </c>
      <c r="R1541" s="292"/>
      <c r="S1541" s="292"/>
      <c r="T1541" s="292"/>
      <c r="U1541" s="292"/>
      <c r="V1541" s="292"/>
      <c r="W1541" s="292"/>
      <c r="X1541" s="292"/>
      <c r="Y1541" s="292"/>
      <c r="Z1541" s="292"/>
      <c r="AA1541" s="292"/>
      <c r="AB1541" s="292"/>
      <c r="AC1541" s="292"/>
      <c r="AD1541" s="292"/>
      <c r="AE1541" s="407">
        <f>AE1540</f>
        <v>0</v>
      </c>
      <c r="AF1541" s="407">
        <f t="shared" ref="AF1541:AR1541" si="3500">AF1540</f>
        <v>0</v>
      </c>
      <c r="AG1541" s="407">
        <f t="shared" si="3500"/>
        <v>0</v>
      </c>
      <c r="AH1541" s="407">
        <f t="shared" si="3500"/>
        <v>0</v>
      </c>
      <c r="AI1541" s="407">
        <f t="shared" si="3500"/>
        <v>0</v>
      </c>
      <c r="AJ1541" s="407">
        <f t="shared" si="3500"/>
        <v>0</v>
      </c>
      <c r="AK1541" s="407">
        <f t="shared" si="3500"/>
        <v>0</v>
      </c>
      <c r="AL1541" s="407">
        <f t="shared" si="3500"/>
        <v>0</v>
      </c>
      <c r="AM1541" s="407">
        <f t="shared" si="3500"/>
        <v>0</v>
      </c>
      <c r="AN1541" s="407">
        <f t="shared" si="3500"/>
        <v>0</v>
      </c>
      <c r="AO1541" s="407">
        <f t="shared" si="3500"/>
        <v>0</v>
      </c>
      <c r="AP1541" s="407">
        <f t="shared" si="3500"/>
        <v>0</v>
      </c>
      <c r="AQ1541" s="407">
        <f t="shared" si="3500"/>
        <v>0</v>
      </c>
      <c r="AR1541" s="407">
        <f t="shared" si="3500"/>
        <v>0</v>
      </c>
      <c r="AS1541" s="303"/>
    </row>
    <row r="1542" spans="1:45" ht="15" customHeight="1" outlineLevel="1">
      <c r="A1542" s="521"/>
      <c r="B1542" s="291"/>
      <c r="C1542" s="288"/>
      <c r="D1542" s="757"/>
      <c r="E1542" s="757"/>
      <c r="F1542" s="757"/>
      <c r="G1542" s="757"/>
      <c r="H1542" s="757"/>
      <c r="I1542" s="757"/>
      <c r="J1542" s="757"/>
      <c r="K1542" s="757"/>
      <c r="L1542" s="757"/>
      <c r="M1542" s="757"/>
      <c r="N1542" s="757"/>
      <c r="O1542" s="757"/>
      <c r="P1542" s="757"/>
      <c r="Q1542" s="757"/>
      <c r="R1542" s="757"/>
      <c r="S1542" s="757"/>
      <c r="T1542" s="757"/>
      <c r="U1542" s="757"/>
      <c r="V1542" s="757"/>
      <c r="W1542" s="757"/>
      <c r="X1542" s="757"/>
      <c r="Y1542" s="757"/>
      <c r="Z1542" s="757"/>
      <c r="AA1542" s="757"/>
      <c r="AB1542" s="757"/>
      <c r="AC1542" s="757"/>
      <c r="AD1542" s="757"/>
      <c r="AE1542" s="407"/>
      <c r="AF1542" s="407"/>
      <c r="AG1542" s="407"/>
      <c r="AH1542" s="407"/>
      <c r="AI1542" s="407"/>
      <c r="AJ1542" s="407"/>
      <c r="AK1542" s="407"/>
      <c r="AL1542" s="407"/>
      <c r="AM1542" s="407"/>
      <c r="AN1542" s="407"/>
      <c r="AO1542" s="407"/>
      <c r="AP1542" s="407"/>
      <c r="AQ1542" s="407"/>
      <c r="AR1542" s="407"/>
      <c r="AS1542" s="303"/>
    </row>
    <row r="1543" spans="1:45" ht="15.75" outlineLevel="1">
      <c r="A1543" s="521"/>
      <c r="B1543" s="762" t="s">
        <v>929</v>
      </c>
      <c r="AS1543" s="758"/>
    </row>
    <row r="1544" spans="1:45" outlineLevel="1">
      <c r="A1544" s="521">
        <v>50</v>
      </c>
      <c r="B1544" s="291"/>
      <c r="AS1544" s="758"/>
    </row>
    <row r="1545" spans="1:45" ht="15.75" outlineLevel="1">
      <c r="A1545" s="521"/>
      <c r="B1545" s="424" t="s">
        <v>928</v>
      </c>
      <c r="C1545" s="288" t="s">
        <v>25</v>
      </c>
      <c r="D1545" s="292"/>
      <c r="E1545" s="292"/>
      <c r="F1545" s="292"/>
      <c r="G1545" s="292"/>
      <c r="H1545" s="292"/>
      <c r="I1545" s="292"/>
      <c r="J1545" s="292"/>
      <c r="K1545" s="292"/>
      <c r="L1545" s="292"/>
      <c r="M1545" s="292"/>
      <c r="N1545" s="292"/>
      <c r="O1545" s="292"/>
      <c r="P1545" s="292"/>
      <c r="Q1545" s="292">
        <v>12</v>
      </c>
      <c r="R1545" s="292"/>
      <c r="S1545" s="292"/>
      <c r="T1545" s="292"/>
      <c r="U1545" s="292"/>
      <c r="V1545" s="292"/>
      <c r="W1545" s="292"/>
      <c r="X1545" s="292"/>
      <c r="Y1545" s="292"/>
      <c r="Z1545" s="292"/>
      <c r="AA1545" s="292"/>
      <c r="AB1545" s="292"/>
      <c r="AC1545" s="292"/>
      <c r="AD1545" s="292"/>
      <c r="AE1545" s="422"/>
      <c r="AF1545" s="411"/>
      <c r="AG1545" s="411"/>
      <c r="AH1545" s="411"/>
      <c r="AI1545" s="411"/>
      <c r="AJ1545" s="411"/>
      <c r="AK1545" s="411"/>
      <c r="AL1545" s="411"/>
      <c r="AM1545" s="411"/>
      <c r="AN1545" s="411"/>
      <c r="AO1545" s="411"/>
      <c r="AP1545" s="411"/>
      <c r="AQ1545" s="411"/>
      <c r="AR1545" s="411"/>
      <c r="AS1545" s="293">
        <f>SUM(AE1545:AR1545)</f>
        <v>0</v>
      </c>
    </row>
    <row r="1546" spans="1:45" outlineLevel="1">
      <c r="A1546" s="521"/>
      <c r="B1546" s="291" t="s">
        <v>736</v>
      </c>
      <c r="C1546" s="288" t="s">
        <v>163</v>
      </c>
      <c r="D1546" s="292"/>
      <c r="E1546" s="292"/>
      <c r="F1546" s="292"/>
      <c r="G1546" s="292"/>
      <c r="H1546" s="292"/>
      <c r="I1546" s="292"/>
      <c r="J1546" s="292"/>
      <c r="K1546" s="292"/>
      <c r="L1546" s="292"/>
      <c r="M1546" s="292"/>
      <c r="N1546" s="292"/>
      <c r="O1546" s="292"/>
      <c r="P1546" s="292"/>
      <c r="Q1546" s="292">
        <f>Q1545</f>
        <v>12</v>
      </c>
      <c r="R1546" s="292"/>
      <c r="S1546" s="292"/>
      <c r="T1546" s="292"/>
      <c r="U1546" s="292"/>
      <c r="V1546" s="292"/>
      <c r="W1546" s="292"/>
      <c r="X1546" s="292"/>
      <c r="Y1546" s="292"/>
      <c r="Z1546" s="292"/>
      <c r="AA1546" s="292"/>
      <c r="AB1546" s="292"/>
      <c r="AC1546" s="292"/>
      <c r="AD1546" s="292"/>
      <c r="AE1546" s="407">
        <f>AE1545</f>
        <v>0</v>
      </c>
      <c r="AF1546" s="407">
        <f t="shared" ref="AF1546:AR1546" si="3501">AF1545</f>
        <v>0</v>
      </c>
      <c r="AG1546" s="407">
        <f t="shared" si="3501"/>
        <v>0</v>
      </c>
      <c r="AH1546" s="407">
        <f t="shared" si="3501"/>
        <v>0</v>
      </c>
      <c r="AI1546" s="407">
        <f t="shared" si="3501"/>
        <v>0</v>
      </c>
      <c r="AJ1546" s="407">
        <f t="shared" si="3501"/>
        <v>0</v>
      </c>
      <c r="AK1546" s="407">
        <f t="shared" si="3501"/>
        <v>0</v>
      </c>
      <c r="AL1546" s="407">
        <f t="shared" si="3501"/>
        <v>0</v>
      </c>
      <c r="AM1546" s="407">
        <f t="shared" si="3501"/>
        <v>0</v>
      </c>
      <c r="AN1546" s="407">
        <f t="shared" si="3501"/>
        <v>0</v>
      </c>
      <c r="AO1546" s="407">
        <f t="shared" si="3501"/>
        <v>0</v>
      </c>
      <c r="AP1546" s="407">
        <f t="shared" si="3501"/>
        <v>0</v>
      </c>
      <c r="AQ1546" s="407">
        <f t="shared" si="3501"/>
        <v>0</v>
      </c>
      <c r="AR1546" s="407">
        <f t="shared" si="3501"/>
        <v>0</v>
      </c>
      <c r="AS1546" s="303"/>
    </row>
    <row r="1547" spans="1:45" ht="15.75" customHeight="1" outlineLevel="1">
      <c r="A1547" s="521"/>
      <c r="B1547" s="291"/>
      <c r="C1547" s="302"/>
      <c r="D1547" s="288"/>
      <c r="E1547" s="288"/>
      <c r="F1547" s="288"/>
      <c r="G1547" s="288"/>
      <c r="H1547" s="288"/>
      <c r="I1547" s="288"/>
      <c r="J1547" s="288"/>
      <c r="K1547" s="288"/>
      <c r="L1547" s="288"/>
      <c r="M1547" s="288"/>
      <c r="N1547" s="288"/>
      <c r="O1547" s="288"/>
      <c r="P1547" s="288"/>
      <c r="Q1547" s="288"/>
      <c r="R1547" s="288"/>
      <c r="S1547" s="288"/>
      <c r="T1547" s="288"/>
      <c r="U1547" s="288"/>
      <c r="V1547" s="288"/>
      <c r="W1547" s="288"/>
      <c r="X1547" s="288"/>
      <c r="Y1547" s="288"/>
      <c r="Z1547" s="288"/>
      <c r="AA1547" s="288"/>
      <c r="AB1547" s="288"/>
      <c r="AC1547" s="288"/>
      <c r="AD1547" s="288"/>
      <c r="AE1547" s="298"/>
      <c r="AF1547" s="298"/>
      <c r="AG1547" s="298"/>
      <c r="AH1547" s="298"/>
      <c r="AI1547" s="298"/>
      <c r="AJ1547" s="298"/>
      <c r="AK1547" s="298"/>
      <c r="AL1547" s="298"/>
      <c r="AM1547" s="298"/>
      <c r="AN1547" s="298"/>
      <c r="AO1547" s="298"/>
      <c r="AP1547" s="298"/>
      <c r="AQ1547" s="298"/>
      <c r="AR1547" s="298"/>
      <c r="AS1547" s="303"/>
    </row>
    <row r="1548" spans="1:45" ht="15.75">
      <c r="B1548" s="324" t="s">
        <v>737</v>
      </c>
      <c r="C1548" s="326"/>
      <c r="D1548" s="326">
        <f>SUM(D1386:D1541)</f>
        <v>0</v>
      </c>
      <c r="E1548" s="326"/>
      <c r="F1548" s="326"/>
      <c r="G1548" s="326"/>
      <c r="H1548" s="326"/>
      <c r="I1548" s="326"/>
      <c r="J1548" s="326"/>
      <c r="K1548" s="326"/>
      <c r="L1548" s="326"/>
      <c r="M1548" s="326"/>
      <c r="N1548" s="326"/>
      <c r="O1548" s="326"/>
      <c r="P1548" s="326"/>
      <c r="Q1548" s="326"/>
      <c r="R1548" s="326">
        <f>SUM(R1386:R1541)</f>
        <v>0</v>
      </c>
      <c r="S1548" s="326"/>
      <c r="T1548" s="326"/>
      <c r="U1548" s="326"/>
      <c r="V1548" s="326"/>
      <c r="W1548" s="326"/>
      <c r="X1548" s="326"/>
      <c r="Y1548" s="326"/>
      <c r="Z1548" s="326"/>
      <c r="AA1548" s="326"/>
      <c r="AB1548" s="326"/>
      <c r="AC1548" s="326"/>
      <c r="AD1548" s="326"/>
      <c r="AE1548" s="326">
        <f>IF(AE1384="kWh",SUMPRODUCT(D1386:D1541,AE1386:AE1541))</f>
        <v>0</v>
      </c>
      <c r="AF1548" s="326">
        <f>IF(AF1384="kWh",SUMPRODUCT(D1386:D1541,AF1386:AF1541))</f>
        <v>0</v>
      </c>
      <c r="AG1548" s="326">
        <f>IF(AG1384="kw",SUMPRODUCT(Q1386:Q1541,R1386:R1541,AG1386:AG1541),SUMPRODUCT(D1386:D1541,AG1386:AG1541))</f>
        <v>0</v>
      </c>
      <c r="AH1548" s="326">
        <f>IF(AH1384="kw",SUMPRODUCT(Q1386:Q1541,R1386:R1541,AH1386:AH1541),SUMPRODUCT(D1386:D1541,AH1386:AH1541))</f>
        <v>0</v>
      </c>
      <c r="AI1548" s="326">
        <f>IF(AI1384="kw",SUMPRODUCT(Q1386:Q1541,R1386:R1541,AI1386:AI1541),SUMPRODUCT(D1386:D1541,AI1386:AI1541))</f>
        <v>0</v>
      </c>
      <c r="AJ1548" s="326">
        <f>IF(AJ1384="kw",SUMPRODUCT(Q1386:Q1541,R1386:R1541,AJ1386:AJ1541),SUMPRODUCT(D1386:D1541,AJ1386:AJ1541))</f>
        <v>0</v>
      </c>
      <c r="AK1548" s="326">
        <f>IF(AK1384="kw",SUMPRODUCT(Q1386:Q1541,R1386:R1541,AK1386:AK1541),SUMPRODUCT(D1386:D1541,AK1386:AK1541))</f>
        <v>0</v>
      </c>
      <c r="AL1548" s="326">
        <f>IF(AL1384="kw",SUMPRODUCT(Q1386:Q1541,R1386:R1541,AL1386:AL1541),SUMPRODUCT(D1386:D1541,AL1386:AL1541))</f>
        <v>0</v>
      </c>
      <c r="AM1548" s="326">
        <f>IF(AM1384="kw",SUMPRODUCT(Q1386:Q1541,R1386:R1541,AM1386:AM1541),SUMPRODUCT(D1386:D1541,AM1386:AM1541))</f>
        <v>0</v>
      </c>
      <c r="AN1548" s="326">
        <f>IF(AN1384="kw",SUMPRODUCT(Q1386:Q1541,R1386:R1541,AN1386:AN1541),SUMPRODUCT(D1386:D1541,AN1386:AN1541))</f>
        <v>0</v>
      </c>
      <c r="AO1548" s="326">
        <f>IF(AO1384="kw",SUMPRODUCT(Q1386:Q1541,R1386:R1541,AO1386:AO1541),SUMPRODUCT(D1386:D1541,AO1386:AO1541))</f>
        <v>0</v>
      </c>
      <c r="AP1548" s="326">
        <f>IF(AP1384="kw",SUMPRODUCT(Q1386:Q1541,R1386:R1541,AP1386:AP1541),SUMPRODUCT(D1386:D1541,AP1386:AP1541))</f>
        <v>0</v>
      </c>
      <c r="AQ1548" s="326">
        <f>IF(AQ1384="kw",SUMPRODUCT(Q1386:Q1541,R1386:R1541,AQ1386:AQ1541),SUMPRODUCT(D1386:D1541,AQ1386:AQ1541))</f>
        <v>0</v>
      </c>
      <c r="AR1548" s="326">
        <f>IF(AR1384="kw",SUMPRODUCT(Q1386:Q1541,R1386:R1541,AR1386:AR1541),SUMPRODUCT(D1386:D1541,AR1386:AR1541))</f>
        <v>0</v>
      </c>
      <c r="AS1548" s="327"/>
    </row>
    <row r="1549" spans="1:45" ht="15.75">
      <c r="B1549" s="387" t="s">
        <v>738</v>
      </c>
      <c r="C1549" s="388"/>
      <c r="D1549" s="388"/>
      <c r="E1549" s="388"/>
      <c r="F1549" s="388"/>
      <c r="G1549" s="388"/>
      <c r="H1549" s="388"/>
      <c r="I1549" s="388"/>
      <c r="J1549" s="388"/>
      <c r="K1549" s="388"/>
      <c r="L1549" s="388"/>
      <c r="M1549" s="388"/>
      <c r="N1549" s="388"/>
      <c r="O1549" s="388"/>
      <c r="P1549" s="388"/>
      <c r="Q1549" s="388"/>
      <c r="R1549" s="388"/>
      <c r="S1549" s="388"/>
      <c r="T1549" s="388"/>
      <c r="U1549" s="388"/>
      <c r="V1549" s="388"/>
      <c r="W1549" s="388"/>
      <c r="X1549" s="388"/>
      <c r="Y1549" s="388"/>
      <c r="Z1549" s="388"/>
      <c r="AA1549" s="388"/>
      <c r="AB1549" s="388"/>
      <c r="AC1549" s="388"/>
      <c r="AD1549" s="388"/>
      <c r="AE1549" s="388">
        <f>HLOOKUP(AE1383,'2. LRAMVA Threshold'!$B$42:$Q$60,14,FALSE)</f>
        <v>0</v>
      </c>
      <c r="AF1549" s="388">
        <f>HLOOKUP(AF1383,'2. LRAMVA Threshold'!$B$42:$Q$60,14,FALSE)</f>
        <v>0</v>
      </c>
      <c r="AG1549" s="388">
        <f>HLOOKUP(AG1383,'2. LRAMVA Threshold'!$B$42:$Q$60,14,FALSE)</f>
        <v>0</v>
      </c>
      <c r="AH1549" s="388">
        <f>HLOOKUP(AH1383,'2. LRAMVA Threshold'!$B$42:$Q$60,14,FALSE)</f>
        <v>0</v>
      </c>
      <c r="AI1549" s="388">
        <f>HLOOKUP(AI1383,'2. LRAMVA Threshold'!$B$42:$Q$60,14,FALSE)</f>
        <v>0</v>
      </c>
      <c r="AJ1549" s="388">
        <f>HLOOKUP(AJ1383,'2. LRAMVA Threshold'!$B$42:$Q$60,14,FALSE)</f>
        <v>0</v>
      </c>
      <c r="AK1549" s="388">
        <f>HLOOKUP(AK1383,'2. LRAMVA Threshold'!$B$42:$Q$60,14,FALSE)</f>
        <v>0</v>
      </c>
      <c r="AL1549" s="388">
        <f>HLOOKUP(AL1383,'2. LRAMVA Threshold'!$B$42:$Q$60,14,FALSE)</f>
        <v>0</v>
      </c>
      <c r="AM1549" s="388">
        <f>HLOOKUP(AM1383,'2. LRAMVA Threshold'!$B$42:$Q$60,14,FALSE)</f>
        <v>0</v>
      </c>
      <c r="AN1549" s="388">
        <f>HLOOKUP(AN1383,'2. LRAMVA Threshold'!$B$42:$Q$60,14,FALSE)</f>
        <v>0</v>
      </c>
      <c r="AO1549" s="388">
        <f>HLOOKUP(AO1383,'2. LRAMVA Threshold'!$B$42:$Q$60,14,FALSE)</f>
        <v>0</v>
      </c>
      <c r="AP1549" s="388">
        <f>HLOOKUP(AP1383,'2. LRAMVA Threshold'!$B$42:$Q$60,14,FALSE)</f>
        <v>0</v>
      </c>
      <c r="AQ1549" s="388">
        <f>HLOOKUP(AQ1383,'2. LRAMVA Threshold'!$B$42:$Q$60,14,FALSE)</f>
        <v>0</v>
      </c>
      <c r="AR1549" s="388">
        <f>HLOOKUP(AR1383,'2. LRAMVA Threshold'!$B$42:$Q$60,14,FALSE)</f>
        <v>0</v>
      </c>
      <c r="AS1549" s="438"/>
    </row>
    <row r="1550" spans="1:45">
      <c r="B1550" s="390"/>
      <c r="C1550" s="428"/>
      <c r="D1550" s="429"/>
      <c r="E1550" s="429"/>
      <c r="F1550" s="429"/>
      <c r="G1550" s="429"/>
      <c r="H1550" s="429"/>
      <c r="I1550" s="429"/>
      <c r="J1550" s="429"/>
      <c r="K1550" s="429"/>
      <c r="L1550" s="429"/>
      <c r="M1550" s="429"/>
      <c r="N1550" s="392"/>
      <c r="O1550" s="392"/>
      <c r="P1550" s="392"/>
      <c r="Q1550" s="429"/>
      <c r="R1550" s="430"/>
      <c r="S1550" s="429"/>
      <c r="T1550" s="429"/>
      <c r="U1550" s="429"/>
      <c r="V1550" s="431"/>
      <c r="W1550" s="431"/>
      <c r="X1550" s="431"/>
      <c r="Y1550" s="431"/>
      <c r="Z1550" s="429"/>
      <c r="AA1550" s="429"/>
      <c r="AB1550" s="392"/>
      <c r="AC1550" s="392"/>
      <c r="AD1550" s="392"/>
      <c r="AE1550" s="432"/>
      <c r="AF1550" s="432"/>
      <c r="AG1550" s="432"/>
      <c r="AH1550" s="432"/>
      <c r="AI1550" s="432"/>
      <c r="AJ1550" s="432"/>
      <c r="AK1550" s="432"/>
      <c r="AL1550" s="395"/>
      <c r="AM1550" s="395"/>
      <c r="AN1550" s="395"/>
      <c r="AO1550" s="395"/>
      <c r="AP1550" s="395"/>
      <c r="AQ1550" s="395"/>
      <c r="AR1550" s="395"/>
      <c r="AS1550" s="396"/>
    </row>
    <row r="1551" spans="1:45">
      <c r="B1551" s="321" t="s">
        <v>739</v>
      </c>
      <c r="C1551" s="335"/>
      <c r="D1551" s="335"/>
      <c r="E1551" s="372"/>
      <c r="F1551" s="372"/>
      <c r="G1551" s="372"/>
      <c r="H1551" s="372"/>
      <c r="I1551" s="372"/>
      <c r="J1551" s="372"/>
      <c r="K1551" s="372"/>
      <c r="L1551" s="372"/>
      <c r="M1551" s="372"/>
      <c r="N1551" s="372"/>
      <c r="O1551" s="372"/>
      <c r="P1551" s="372"/>
      <c r="Q1551" s="372"/>
      <c r="R1551" s="288"/>
      <c r="S1551" s="337"/>
      <c r="T1551" s="337"/>
      <c r="U1551" s="337"/>
      <c r="V1551" s="336"/>
      <c r="W1551" s="336"/>
      <c r="X1551" s="336"/>
      <c r="Y1551" s="336"/>
      <c r="Z1551" s="337"/>
      <c r="AA1551" s="337"/>
      <c r="AB1551" s="337"/>
      <c r="AC1551" s="337"/>
      <c r="AD1551" s="337"/>
      <c r="AE1551" s="823">
        <f>HLOOKUP(AE35,'3.  Distribution Rates'!$C$122:$P$135,14,FALSE)</f>
        <v>0</v>
      </c>
      <c r="AF1551" s="823">
        <f>HLOOKUP(AF35,'3.  Distribution Rates'!$C$122:$P$135,14,FALSE)</f>
        <v>0</v>
      </c>
      <c r="AG1551" s="338">
        <f>HLOOKUP(AG35,'3.  Distribution Rates'!$C$122:$P$135,14,FALSE)</f>
        <v>0</v>
      </c>
      <c r="AH1551" s="338">
        <f>HLOOKUP(AH35,'3.  Distribution Rates'!$C$122:$P$135,14,FALSE)</f>
        <v>0</v>
      </c>
      <c r="AI1551" s="338">
        <f>HLOOKUP(AI35,'3.  Distribution Rates'!$C$122:$P$135,14,FALSE)</f>
        <v>0</v>
      </c>
      <c r="AJ1551" s="338">
        <f>HLOOKUP(AJ35,'3.  Distribution Rates'!$C$122:$P$135,14,FALSE)</f>
        <v>0</v>
      </c>
      <c r="AK1551" s="338">
        <f>HLOOKUP(AK35,'3.  Distribution Rates'!$C$122:$P$135,14,FALSE)</f>
        <v>0</v>
      </c>
      <c r="AL1551" s="338">
        <f>HLOOKUP(AL35,'3.  Distribution Rates'!$C$122:$P$135,14,FALSE)</f>
        <v>0</v>
      </c>
      <c r="AM1551" s="338">
        <f>HLOOKUP(AM35,'3.  Distribution Rates'!$C$122:$P$135,14,FALSE)</f>
        <v>0</v>
      </c>
      <c r="AN1551" s="338">
        <f>HLOOKUP(AN35,'3.  Distribution Rates'!$C$122:$P$135,14,FALSE)</f>
        <v>0</v>
      </c>
      <c r="AO1551" s="338">
        <f>HLOOKUP(AO35,'3.  Distribution Rates'!$C$122:$P$135,14,FALSE)</f>
        <v>0</v>
      </c>
      <c r="AP1551" s="338">
        <f>HLOOKUP(AP35,'3.  Distribution Rates'!$C$122:$P$135,14,FALSE)</f>
        <v>0</v>
      </c>
      <c r="AQ1551" s="338">
        <f>HLOOKUP(AQ35,'3.  Distribution Rates'!$C$122:$P$135,14,FALSE)</f>
        <v>0</v>
      </c>
      <c r="AR1551" s="338">
        <f>HLOOKUP(AR35,'3.  Distribution Rates'!$C$122:$P$135,14,FALSE)</f>
        <v>0</v>
      </c>
      <c r="AS1551" s="440"/>
    </row>
    <row r="1552" spans="1:45">
      <c r="B1552" s="321" t="s">
        <v>740</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LRAM'!AM145*AE1551</f>
        <v>0</v>
      </c>
      <c r="AF1552" s="374">
        <f>'4.  2011-2014 LRAM'!AN145*AF1551</f>
        <v>0</v>
      </c>
      <c r="AG1552" s="374">
        <f>'4.  2011-2014 LRAM'!AO145*AG1551</f>
        <v>0</v>
      </c>
      <c r="AH1552" s="374">
        <f>'4.  2011-2014 LRAM'!AP145*AH1551</f>
        <v>0</v>
      </c>
      <c r="AI1552" s="374">
        <f>'4.  2011-2014 LRAM'!AQ145*AI1551</f>
        <v>0</v>
      </c>
      <c r="AJ1552" s="374">
        <f>'4.  2011-2014 LRAM'!AR145*AJ1551</f>
        <v>0</v>
      </c>
      <c r="AK1552" s="374">
        <f>'4.  2011-2014 LRAM'!AS145*AK1551</f>
        <v>0</v>
      </c>
      <c r="AL1552" s="374">
        <f>'4.  2011-2014 LRAM'!AT145*AL1551</f>
        <v>0</v>
      </c>
      <c r="AM1552" s="374">
        <f>'4.  2011-2014 LRAM'!AU145*AM1551</f>
        <v>0</v>
      </c>
      <c r="AN1552" s="374">
        <f>'4.  2011-2014 LRAM'!AV145*AN1551</f>
        <v>0</v>
      </c>
      <c r="AO1552" s="374">
        <f>'4.  2011-2014 LRAM'!AW145*AO1551</f>
        <v>0</v>
      </c>
      <c r="AP1552" s="374">
        <f>'4.  2011-2014 LRAM'!AX145*AP1551</f>
        <v>0</v>
      </c>
      <c r="AQ1552" s="374">
        <f>'4.  2011-2014 LRAM'!AY145*AQ1551</f>
        <v>0</v>
      </c>
      <c r="AR1552" s="374">
        <f>'4.  2011-2014 LRAM'!AZ145*AR1551</f>
        <v>0</v>
      </c>
      <c r="AS1552" s="615">
        <f>SUM(AE1552:AR1552)</f>
        <v>0</v>
      </c>
    </row>
    <row r="1553" spans="2:45">
      <c r="B1553" s="321" t="s">
        <v>741</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LRAM'!AM284*AE1551</f>
        <v>0</v>
      </c>
      <c r="AF1553" s="374">
        <f>'4.  2011-2014 LRAM'!AN284*AF1551</f>
        <v>0</v>
      </c>
      <c r="AG1553" s="374">
        <f>'4.  2011-2014 LRAM'!AO284*AG1551</f>
        <v>0</v>
      </c>
      <c r="AH1553" s="374">
        <f>'4.  2011-2014 LRAM'!AP284*AH1551</f>
        <v>0</v>
      </c>
      <c r="AI1553" s="374">
        <f>'4.  2011-2014 LRAM'!AQ284*AI1551</f>
        <v>0</v>
      </c>
      <c r="AJ1553" s="374">
        <f>'4.  2011-2014 LRAM'!AR284*AJ1551</f>
        <v>0</v>
      </c>
      <c r="AK1553" s="374">
        <f>'4.  2011-2014 LRAM'!AS284*AK1551</f>
        <v>0</v>
      </c>
      <c r="AL1553" s="374">
        <f>'4.  2011-2014 LRAM'!AT284*AL1551</f>
        <v>0</v>
      </c>
      <c r="AM1553" s="374">
        <f>'4.  2011-2014 LRAM'!AU284*AM1551</f>
        <v>0</v>
      </c>
      <c r="AN1553" s="374">
        <f>'4.  2011-2014 LRAM'!AV284*AN1551</f>
        <v>0</v>
      </c>
      <c r="AO1553" s="374">
        <f>'4.  2011-2014 LRAM'!AW284*AO1551</f>
        <v>0</v>
      </c>
      <c r="AP1553" s="374">
        <f>'4.  2011-2014 LRAM'!AX284*AP1551</f>
        <v>0</v>
      </c>
      <c r="AQ1553" s="374">
        <f>'4.  2011-2014 LRAM'!AY284*AQ1551</f>
        <v>0</v>
      </c>
      <c r="AR1553" s="374">
        <f>'4.  2011-2014 LRAM'!AZ284*AR1551</f>
        <v>0</v>
      </c>
      <c r="AS1553" s="615">
        <f t="shared" ref="AS1553:AS1562" si="3502">SUM(AE1553:AR1553)</f>
        <v>0</v>
      </c>
    </row>
    <row r="1554" spans="2:45">
      <c r="B1554" s="321" t="s">
        <v>742</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LRAM'!AM420*AE1551</f>
        <v>0</v>
      </c>
      <c r="AF1554" s="374">
        <f>'4.  2011-2014 LRAM'!AN420*AF1551</f>
        <v>0</v>
      </c>
      <c r="AG1554" s="374">
        <f>'4.  2011-2014 LRAM'!AO420*AG1551</f>
        <v>0</v>
      </c>
      <c r="AH1554" s="374">
        <f>'4.  2011-2014 LRAM'!AP420*AH1551</f>
        <v>0</v>
      </c>
      <c r="AI1554" s="374">
        <f>'4.  2011-2014 LRAM'!AQ420*AI1551</f>
        <v>0</v>
      </c>
      <c r="AJ1554" s="374">
        <f>'4.  2011-2014 LRAM'!AR420*AJ1551</f>
        <v>0</v>
      </c>
      <c r="AK1554" s="374">
        <f>'4.  2011-2014 LRAM'!AS420*AK1551</f>
        <v>0</v>
      </c>
      <c r="AL1554" s="374">
        <f>'4.  2011-2014 LRAM'!AT420*AL1551</f>
        <v>0</v>
      </c>
      <c r="AM1554" s="374">
        <f>'4.  2011-2014 LRAM'!AU420*AM1551</f>
        <v>0</v>
      </c>
      <c r="AN1554" s="374">
        <f>'4.  2011-2014 LRAM'!AV420*AN1551</f>
        <v>0</v>
      </c>
      <c r="AO1554" s="374">
        <f>'4.  2011-2014 LRAM'!AW420*AO1551</f>
        <v>0</v>
      </c>
      <c r="AP1554" s="374">
        <f>'4.  2011-2014 LRAM'!AX420*AP1551</f>
        <v>0</v>
      </c>
      <c r="AQ1554" s="374">
        <f>'4.  2011-2014 LRAM'!AY420*AQ1551</f>
        <v>0</v>
      </c>
      <c r="AR1554" s="374">
        <f>'4.  2011-2014 LRAM'!AZ420*AR1551</f>
        <v>0</v>
      </c>
      <c r="AS1554" s="615">
        <f>SUM(AE1554:AR1554)</f>
        <v>0</v>
      </c>
    </row>
    <row r="1555" spans="2:45">
      <c r="B1555" s="321" t="s">
        <v>743</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'4.  2011-2014 LRAM'!AM557*AE1551</f>
        <v>0</v>
      </c>
      <c r="AF1555" s="374">
        <f>'4.  2011-2014 LRAM'!AN557*AF1551</f>
        <v>0</v>
      </c>
      <c r="AG1555" s="374">
        <f>'4.  2011-2014 LRAM'!AO557*AG1551</f>
        <v>0</v>
      </c>
      <c r="AH1555" s="374">
        <f>'4.  2011-2014 LRAM'!AP557*AH1551</f>
        <v>0</v>
      </c>
      <c r="AI1555" s="374">
        <f>'4.  2011-2014 LRAM'!AQ557*AI1551</f>
        <v>0</v>
      </c>
      <c r="AJ1555" s="374">
        <f>'4.  2011-2014 LRAM'!AR557*AJ1551</f>
        <v>0</v>
      </c>
      <c r="AK1555" s="374">
        <f>'4.  2011-2014 LRAM'!AS557*AK1551</f>
        <v>0</v>
      </c>
      <c r="AL1555" s="374">
        <f>'4.  2011-2014 LRAM'!AT557*AL1551</f>
        <v>0</v>
      </c>
      <c r="AM1555" s="374">
        <f>'4.  2011-2014 LRAM'!AU557*AM1551</f>
        <v>0</v>
      </c>
      <c r="AN1555" s="374">
        <f>'4.  2011-2014 LRAM'!AV557*AN1551</f>
        <v>0</v>
      </c>
      <c r="AO1555" s="374">
        <f>'4.  2011-2014 LRAM'!AW557*AO1551</f>
        <v>0</v>
      </c>
      <c r="AP1555" s="374">
        <f>'4.  2011-2014 LRAM'!AX557*AP1551</f>
        <v>0</v>
      </c>
      <c r="AQ1555" s="374">
        <f>'4.  2011-2014 LRAM'!AY557*AQ1551</f>
        <v>0</v>
      </c>
      <c r="AR1555" s="374">
        <f>'4.  2011-2014 LRAM'!AZ557*AR1551</f>
        <v>0</v>
      </c>
      <c r="AS1555" s="615">
        <f>SUM(AE1555:AR1555)</f>
        <v>0</v>
      </c>
    </row>
    <row r="1556" spans="2:45">
      <c r="B1556" s="321" t="s">
        <v>744</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 t="shared" ref="AE1556:AR1556" si="3503">AE214*AE1551</f>
        <v>0</v>
      </c>
      <c r="AF1556" s="374">
        <f t="shared" si="3503"/>
        <v>0</v>
      </c>
      <c r="AG1556" s="374">
        <f t="shared" si="3503"/>
        <v>0</v>
      </c>
      <c r="AH1556" s="374">
        <f t="shared" si="3503"/>
        <v>0</v>
      </c>
      <c r="AI1556" s="374">
        <f t="shared" si="3503"/>
        <v>0</v>
      </c>
      <c r="AJ1556" s="374">
        <f t="shared" si="3503"/>
        <v>0</v>
      </c>
      <c r="AK1556" s="374">
        <f t="shared" si="3503"/>
        <v>0</v>
      </c>
      <c r="AL1556" s="374">
        <f t="shared" si="3503"/>
        <v>0</v>
      </c>
      <c r="AM1556" s="374">
        <f t="shared" si="3503"/>
        <v>0</v>
      </c>
      <c r="AN1556" s="374">
        <f t="shared" si="3503"/>
        <v>0</v>
      </c>
      <c r="AO1556" s="374">
        <f t="shared" si="3503"/>
        <v>0</v>
      </c>
      <c r="AP1556" s="374">
        <f t="shared" si="3503"/>
        <v>0</v>
      </c>
      <c r="AQ1556" s="374">
        <f t="shared" si="3503"/>
        <v>0</v>
      </c>
      <c r="AR1556" s="374">
        <f t="shared" si="3503"/>
        <v>0</v>
      </c>
      <c r="AS1556" s="615">
        <f t="shared" ref="AS1556" si="3504">SUM(AE1556:AR1556)</f>
        <v>0</v>
      </c>
    </row>
    <row r="1557" spans="2:45">
      <c r="B1557" s="321" t="s">
        <v>745</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 t="shared" ref="AE1557:AR1557" si="3505">AE404*AE1551</f>
        <v>0</v>
      </c>
      <c r="AF1557" s="374">
        <f t="shared" si="3505"/>
        <v>0</v>
      </c>
      <c r="AG1557" s="374">
        <f t="shared" si="3505"/>
        <v>0</v>
      </c>
      <c r="AH1557" s="374">
        <f t="shared" si="3505"/>
        <v>0</v>
      </c>
      <c r="AI1557" s="374">
        <f t="shared" si="3505"/>
        <v>0</v>
      </c>
      <c r="AJ1557" s="374">
        <f t="shared" si="3505"/>
        <v>0</v>
      </c>
      <c r="AK1557" s="374">
        <f t="shared" si="3505"/>
        <v>0</v>
      </c>
      <c r="AL1557" s="374">
        <f t="shared" si="3505"/>
        <v>0</v>
      </c>
      <c r="AM1557" s="374">
        <f t="shared" si="3505"/>
        <v>0</v>
      </c>
      <c r="AN1557" s="374">
        <f t="shared" si="3505"/>
        <v>0</v>
      </c>
      <c r="AO1557" s="374">
        <f t="shared" si="3505"/>
        <v>0</v>
      </c>
      <c r="AP1557" s="374">
        <f t="shared" si="3505"/>
        <v>0</v>
      </c>
      <c r="AQ1557" s="374">
        <f t="shared" si="3505"/>
        <v>0</v>
      </c>
      <c r="AR1557" s="374">
        <f t="shared" si="3505"/>
        <v>0</v>
      </c>
      <c r="AS1557" s="615">
        <f t="shared" si="3502"/>
        <v>0</v>
      </c>
    </row>
    <row r="1558" spans="2:45">
      <c r="B1558" s="321" t="s">
        <v>746</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 t="shared" ref="AE1558:AR1558" si="3506">AE594*AE1551</f>
        <v>0</v>
      </c>
      <c r="AF1558" s="374">
        <f t="shared" si="3506"/>
        <v>0</v>
      </c>
      <c r="AG1558" s="374">
        <f t="shared" si="3506"/>
        <v>0</v>
      </c>
      <c r="AH1558" s="374">
        <f t="shared" si="3506"/>
        <v>0</v>
      </c>
      <c r="AI1558" s="374">
        <f t="shared" si="3506"/>
        <v>0</v>
      </c>
      <c r="AJ1558" s="374">
        <f t="shared" si="3506"/>
        <v>0</v>
      </c>
      <c r="AK1558" s="374">
        <f t="shared" si="3506"/>
        <v>0</v>
      </c>
      <c r="AL1558" s="374">
        <f t="shared" si="3506"/>
        <v>0</v>
      </c>
      <c r="AM1558" s="374">
        <f t="shared" si="3506"/>
        <v>0</v>
      </c>
      <c r="AN1558" s="374">
        <f t="shared" si="3506"/>
        <v>0</v>
      </c>
      <c r="AO1558" s="374">
        <f t="shared" si="3506"/>
        <v>0</v>
      </c>
      <c r="AP1558" s="374">
        <f t="shared" si="3506"/>
        <v>0</v>
      </c>
      <c r="AQ1558" s="374">
        <f t="shared" si="3506"/>
        <v>0</v>
      </c>
      <c r="AR1558" s="374">
        <f t="shared" si="3506"/>
        <v>0</v>
      </c>
      <c r="AS1558" s="615">
        <f t="shared" si="3502"/>
        <v>0</v>
      </c>
    </row>
    <row r="1559" spans="2:45">
      <c r="B1559" s="321" t="s">
        <v>747</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AE788*AE1551</f>
        <v>0</v>
      </c>
      <c r="AF1559" s="374">
        <f t="shared" ref="AF1559:AR1559" si="3507">AF788*AF1551</f>
        <v>0</v>
      </c>
      <c r="AG1559" s="374">
        <f t="shared" si="3507"/>
        <v>0</v>
      </c>
      <c r="AH1559" s="374">
        <f t="shared" si="3507"/>
        <v>0</v>
      </c>
      <c r="AI1559" s="374">
        <f t="shared" si="3507"/>
        <v>0</v>
      </c>
      <c r="AJ1559" s="374">
        <f t="shared" si="3507"/>
        <v>0</v>
      </c>
      <c r="AK1559" s="374">
        <f t="shared" si="3507"/>
        <v>0</v>
      </c>
      <c r="AL1559" s="374">
        <f t="shared" si="3507"/>
        <v>0</v>
      </c>
      <c r="AM1559" s="374">
        <f t="shared" si="3507"/>
        <v>0</v>
      </c>
      <c r="AN1559" s="374">
        <f t="shared" si="3507"/>
        <v>0</v>
      </c>
      <c r="AO1559" s="374">
        <f t="shared" si="3507"/>
        <v>0</v>
      </c>
      <c r="AP1559" s="374">
        <f t="shared" si="3507"/>
        <v>0</v>
      </c>
      <c r="AQ1559" s="374">
        <f t="shared" si="3507"/>
        <v>0</v>
      </c>
      <c r="AR1559" s="374">
        <f t="shared" si="3507"/>
        <v>0</v>
      </c>
      <c r="AS1559" s="615">
        <f>SUM(AE1559:AR1559)</f>
        <v>0</v>
      </c>
    </row>
    <row r="1560" spans="2:45">
      <c r="B1560" s="321" t="s">
        <v>748</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AE983*AE1551</f>
        <v>0</v>
      </c>
      <c r="AF1560" s="374">
        <f t="shared" ref="AF1560:AR1560" si="3508">AF983*AF1551</f>
        <v>0</v>
      </c>
      <c r="AG1560" s="374">
        <f t="shared" si="3508"/>
        <v>0</v>
      </c>
      <c r="AH1560" s="374">
        <f t="shared" si="3508"/>
        <v>0</v>
      </c>
      <c r="AI1560" s="374">
        <f t="shared" si="3508"/>
        <v>0</v>
      </c>
      <c r="AJ1560" s="374">
        <f t="shared" si="3508"/>
        <v>0</v>
      </c>
      <c r="AK1560" s="374">
        <f t="shared" si="3508"/>
        <v>0</v>
      </c>
      <c r="AL1560" s="374">
        <f t="shared" si="3508"/>
        <v>0</v>
      </c>
      <c r="AM1560" s="374">
        <f t="shared" si="3508"/>
        <v>0</v>
      </c>
      <c r="AN1560" s="374">
        <f t="shared" si="3508"/>
        <v>0</v>
      </c>
      <c r="AO1560" s="374">
        <f t="shared" si="3508"/>
        <v>0</v>
      </c>
      <c r="AP1560" s="374">
        <f t="shared" si="3508"/>
        <v>0</v>
      </c>
      <c r="AQ1560" s="374">
        <f t="shared" si="3508"/>
        <v>0</v>
      </c>
      <c r="AR1560" s="374">
        <f t="shared" si="3508"/>
        <v>0</v>
      </c>
      <c r="AS1560" s="615">
        <f t="shared" si="3502"/>
        <v>0</v>
      </c>
    </row>
    <row r="1561" spans="2:45">
      <c r="B1561" s="321" t="s">
        <v>753</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 t="shared" ref="AE1561:AK1561" si="3509">AE1178*AE1551</f>
        <v>0</v>
      </c>
      <c r="AF1561" s="374">
        <f t="shared" si="3509"/>
        <v>0</v>
      </c>
      <c r="AG1561" s="374">
        <f t="shared" si="3509"/>
        <v>0</v>
      </c>
      <c r="AH1561" s="374">
        <f t="shared" si="3509"/>
        <v>0</v>
      </c>
      <c r="AI1561" s="374">
        <f t="shared" si="3509"/>
        <v>0</v>
      </c>
      <c r="AJ1561" s="374">
        <f t="shared" si="3509"/>
        <v>0</v>
      </c>
      <c r="AK1561" s="374">
        <f t="shared" si="3509"/>
        <v>0</v>
      </c>
      <c r="AL1561" s="374">
        <f t="shared" ref="AL1561:AR1561" si="3510">AL1178*AL1551</f>
        <v>0</v>
      </c>
      <c r="AM1561" s="374">
        <f t="shared" si="3510"/>
        <v>0</v>
      </c>
      <c r="AN1561" s="374">
        <f t="shared" si="3510"/>
        <v>0</v>
      </c>
      <c r="AO1561" s="374">
        <f t="shared" si="3510"/>
        <v>0</v>
      </c>
      <c r="AP1561" s="374">
        <f t="shared" si="3510"/>
        <v>0</v>
      </c>
      <c r="AQ1561" s="374">
        <f t="shared" si="3510"/>
        <v>0</v>
      </c>
      <c r="AR1561" s="374">
        <f t="shared" si="3510"/>
        <v>0</v>
      </c>
      <c r="AS1561" s="615">
        <f t="shared" si="3502"/>
        <v>0</v>
      </c>
    </row>
    <row r="1562" spans="2:45">
      <c r="B1562" s="321" t="s">
        <v>754</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AE1551*AE1373</f>
        <v>0</v>
      </c>
      <c r="AF1562" s="374">
        <f t="shared" ref="AF1562:AR1562" si="3511">AF1551*AF1373</f>
        <v>0</v>
      </c>
      <c r="AG1562" s="374">
        <f t="shared" si="3511"/>
        <v>0</v>
      </c>
      <c r="AH1562" s="374">
        <f t="shared" si="3511"/>
        <v>0</v>
      </c>
      <c r="AI1562" s="374">
        <f t="shared" si="3511"/>
        <v>0</v>
      </c>
      <c r="AJ1562" s="374">
        <f t="shared" si="3511"/>
        <v>0</v>
      </c>
      <c r="AK1562" s="374">
        <f t="shared" si="3511"/>
        <v>0</v>
      </c>
      <c r="AL1562" s="374">
        <f t="shared" si="3511"/>
        <v>0</v>
      </c>
      <c r="AM1562" s="374">
        <f t="shared" si="3511"/>
        <v>0</v>
      </c>
      <c r="AN1562" s="374">
        <f t="shared" si="3511"/>
        <v>0</v>
      </c>
      <c r="AO1562" s="374">
        <f t="shared" si="3511"/>
        <v>0</v>
      </c>
      <c r="AP1562" s="374">
        <f t="shared" si="3511"/>
        <v>0</v>
      </c>
      <c r="AQ1562" s="374">
        <f t="shared" si="3511"/>
        <v>0</v>
      </c>
      <c r="AR1562" s="374">
        <f t="shared" si="3511"/>
        <v>0</v>
      </c>
      <c r="AS1562" s="615">
        <f t="shared" si="3502"/>
        <v>0</v>
      </c>
    </row>
    <row r="1563" spans="2:45">
      <c r="B1563" s="321" t="s">
        <v>749</v>
      </c>
      <c r="C1563" s="342"/>
      <c r="D1563" s="306"/>
      <c r="E1563" s="276"/>
      <c r="F1563" s="276"/>
      <c r="G1563" s="276"/>
      <c r="H1563" s="276"/>
      <c r="I1563" s="276"/>
      <c r="J1563" s="276"/>
      <c r="K1563" s="276"/>
      <c r="L1563" s="276"/>
      <c r="M1563" s="276"/>
      <c r="N1563" s="276"/>
      <c r="O1563" s="276"/>
      <c r="P1563" s="276"/>
      <c r="Q1563" s="276"/>
      <c r="R1563" s="288"/>
      <c r="S1563" s="276"/>
      <c r="T1563" s="276"/>
      <c r="U1563" s="276"/>
      <c r="V1563" s="306"/>
      <c r="W1563" s="306"/>
      <c r="X1563" s="306"/>
      <c r="Y1563" s="306"/>
      <c r="Z1563" s="276"/>
      <c r="AA1563" s="276"/>
      <c r="AB1563" s="276"/>
      <c r="AC1563" s="276"/>
      <c r="AD1563" s="276"/>
      <c r="AE1563" s="374">
        <f>AE1548*AE1551</f>
        <v>0</v>
      </c>
      <c r="AF1563" s="374">
        <f t="shared" ref="AF1563:AR1563" si="3512">AF1548*AF1551</f>
        <v>0</v>
      </c>
      <c r="AG1563" s="374">
        <f t="shared" si="3512"/>
        <v>0</v>
      </c>
      <c r="AH1563" s="374">
        <f t="shared" si="3512"/>
        <v>0</v>
      </c>
      <c r="AI1563" s="374">
        <f t="shared" si="3512"/>
        <v>0</v>
      </c>
      <c r="AJ1563" s="374">
        <f t="shared" si="3512"/>
        <v>0</v>
      </c>
      <c r="AK1563" s="374">
        <f t="shared" si="3512"/>
        <v>0</v>
      </c>
      <c r="AL1563" s="374">
        <f t="shared" si="3512"/>
        <v>0</v>
      </c>
      <c r="AM1563" s="374">
        <f t="shared" si="3512"/>
        <v>0</v>
      </c>
      <c r="AN1563" s="374">
        <f t="shared" si="3512"/>
        <v>0</v>
      </c>
      <c r="AO1563" s="374">
        <f t="shared" si="3512"/>
        <v>0</v>
      </c>
      <c r="AP1563" s="374">
        <f t="shared" si="3512"/>
        <v>0</v>
      </c>
      <c r="AQ1563" s="374">
        <f t="shared" si="3512"/>
        <v>0</v>
      </c>
      <c r="AR1563" s="374">
        <f t="shared" si="3512"/>
        <v>0</v>
      </c>
      <c r="AS1563" s="615">
        <f>SUM(AE1563:AR1563)</f>
        <v>0</v>
      </c>
    </row>
    <row r="1564" spans="2:45" ht="15.75">
      <c r="B1564" s="346" t="s">
        <v>750</v>
      </c>
      <c r="C1564" s="342"/>
      <c r="D1564" s="333"/>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3">
        <f>SUM(AE1552:AE1563)</f>
        <v>0</v>
      </c>
      <c r="AF1564" s="343">
        <f t="shared" ref="AF1564:AR1564" si="3513">SUM(AF1552:AF1563)</f>
        <v>0</v>
      </c>
      <c r="AG1564" s="343">
        <f t="shared" si="3513"/>
        <v>0</v>
      </c>
      <c r="AH1564" s="343">
        <f t="shared" si="3513"/>
        <v>0</v>
      </c>
      <c r="AI1564" s="343">
        <f t="shared" si="3513"/>
        <v>0</v>
      </c>
      <c r="AJ1564" s="343">
        <f t="shared" si="3513"/>
        <v>0</v>
      </c>
      <c r="AK1564" s="343">
        <f t="shared" si="3513"/>
        <v>0</v>
      </c>
      <c r="AL1564" s="343">
        <f t="shared" si="3513"/>
        <v>0</v>
      </c>
      <c r="AM1564" s="343">
        <f t="shared" si="3513"/>
        <v>0</v>
      </c>
      <c r="AN1564" s="343">
        <f t="shared" si="3513"/>
        <v>0</v>
      </c>
      <c r="AO1564" s="343">
        <f t="shared" si="3513"/>
        <v>0</v>
      </c>
      <c r="AP1564" s="343">
        <f t="shared" si="3513"/>
        <v>0</v>
      </c>
      <c r="AQ1564" s="343">
        <f t="shared" si="3513"/>
        <v>0</v>
      </c>
      <c r="AR1564" s="343">
        <f t="shared" si="3513"/>
        <v>0</v>
      </c>
      <c r="AS1564" s="784">
        <f>SUM(AS1552:AS1563)</f>
        <v>0</v>
      </c>
    </row>
    <row r="1565" spans="2:45" ht="15.75">
      <c r="B1565" s="346" t="s">
        <v>751</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33"/>
      <c r="W1565" s="333"/>
      <c r="X1565" s="333"/>
      <c r="Y1565" s="333"/>
      <c r="Z1565" s="331"/>
      <c r="AA1565" s="331"/>
      <c r="AB1565" s="331"/>
      <c r="AC1565" s="331"/>
      <c r="AD1565" s="331"/>
      <c r="AE1565" s="344">
        <f>AE1549*AE1551</f>
        <v>0</v>
      </c>
      <c r="AF1565" s="344">
        <f t="shared" ref="AF1565:AR1565" si="3514">AF1549*AF1551</f>
        <v>0</v>
      </c>
      <c r="AG1565" s="344">
        <f t="shared" si="3514"/>
        <v>0</v>
      </c>
      <c r="AH1565" s="344">
        <f t="shared" si="3514"/>
        <v>0</v>
      </c>
      <c r="AI1565" s="344">
        <f t="shared" si="3514"/>
        <v>0</v>
      </c>
      <c r="AJ1565" s="344">
        <f t="shared" si="3514"/>
        <v>0</v>
      </c>
      <c r="AK1565" s="344">
        <f t="shared" si="3514"/>
        <v>0</v>
      </c>
      <c r="AL1565" s="344">
        <f t="shared" si="3514"/>
        <v>0</v>
      </c>
      <c r="AM1565" s="344">
        <f t="shared" si="3514"/>
        <v>0</v>
      </c>
      <c r="AN1565" s="344">
        <f t="shared" si="3514"/>
        <v>0</v>
      </c>
      <c r="AO1565" s="344">
        <f t="shared" si="3514"/>
        <v>0</v>
      </c>
      <c r="AP1565" s="344">
        <f t="shared" si="3514"/>
        <v>0</v>
      </c>
      <c r="AQ1565" s="344">
        <f t="shared" si="3514"/>
        <v>0</v>
      </c>
      <c r="AR1565" s="344">
        <f t="shared" si="3514"/>
        <v>0</v>
      </c>
      <c r="AS1565" s="785">
        <f>SUM(AE1565:AR1565)</f>
        <v>0</v>
      </c>
    </row>
    <row r="1566" spans="2:45" ht="15.75">
      <c r="B1566" s="346" t="s">
        <v>752</v>
      </c>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f>AS1564-AS1565</f>
        <v>0</v>
      </c>
    </row>
    <row r="1567" spans="2:45" ht="15.75">
      <c r="B1567" s="346"/>
      <c r="C1567" s="342"/>
      <c r="D1567" s="347"/>
      <c r="E1567" s="331"/>
      <c r="F1567" s="331"/>
      <c r="G1567" s="331"/>
      <c r="H1567" s="331"/>
      <c r="I1567" s="331"/>
      <c r="J1567" s="331"/>
      <c r="K1567" s="331"/>
      <c r="L1567" s="331"/>
      <c r="M1567" s="331"/>
      <c r="N1567" s="331"/>
      <c r="O1567" s="331"/>
      <c r="P1567" s="331"/>
      <c r="Q1567" s="331"/>
      <c r="R1567" s="297"/>
      <c r="S1567" s="331"/>
      <c r="T1567" s="331"/>
      <c r="U1567" s="331"/>
      <c r="V1567" s="347"/>
      <c r="W1567" s="347"/>
      <c r="X1567" s="347"/>
      <c r="Y1567" s="347"/>
      <c r="Z1567" s="331"/>
      <c r="AA1567" s="331"/>
      <c r="AB1567" s="331"/>
      <c r="AC1567" s="331"/>
      <c r="AD1567" s="331"/>
      <c r="AE1567" s="348"/>
      <c r="AF1567" s="348"/>
      <c r="AG1567" s="348"/>
      <c r="AH1567" s="348"/>
      <c r="AI1567" s="348"/>
      <c r="AJ1567" s="348"/>
      <c r="AK1567" s="348"/>
      <c r="AL1567" s="348"/>
      <c r="AM1567" s="348"/>
      <c r="AN1567" s="348"/>
      <c r="AO1567" s="348"/>
      <c r="AP1567" s="348"/>
      <c r="AQ1567" s="348"/>
      <c r="AR1567" s="348"/>
      <c r="AS1567" s="403"/>
    </row>
    <row r="1568" spans="2:45">
      <c r="B1568" s="321" t="s">
        <v>884</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69">
        <f>SUMPRODUCT($E$1386:$E$1546,AE1386:AE1546)</f>
        <v>0</v>
      </c>
      <c r="AF1568" s="769">
        <f>SUMPRODUCT($E$1386:$E$1546,AF1386:AF1546)</f>
        <v>0</v>
      </c>
      <c r="AG1568" s="769">
        <f>IF(AG1384="kw",SUMPRODUCT($Q$1386:$Q$1546,$S$1386:$S$1546,AG1386:AG1546),SUMPRODUCT($E$1386:$E$1546,AG1386:AG1546))</f>
        <v>0</v>
      </c>
      <c r="AH1568" s="769">
        <f t="shared" ref="AH1568:AR1568" si="3515">IF(AH1384="kw",SUMPRODUCT($Q$1386:$Q$1546,$S$1386:$S$1546,AH1386:AH1546),SUMPRODUCT($E$1386:$E$1546,AH1386:AH1546))</f>
        <v>0</v>
      </c>
      <c r="AI1568" s="769">
        <f t="shared" si="3515"/>
        <v>0</v>
      </c>
      <c r="AJ1568" s="769">
        <f t="shared" si="3515"/>
        <v>0</v>
      </c>
      <c r="AK1568" s="769">
        <f t="shared" si="3515"/>
        <v>0</v>
      </c>
      <c r="AL1568" s="769">
        <f t="shared" si="3515"/>
        <v>0</v>
      </c>
      <c r="AM1568" s="769">
        <f t="shared" si="3515"/>
        <v>0</v>
      </c>
      <c r="AN1568" s="769">
        <f t="shared" si="3515"/>
        <v>0</v>
      </c>
      <c r="AO1568" s="769">
        <f t="shared" si="3515"/>
        <v>0</v>
      </c>
      <c r="AP1568" s="769">
        <f t="shared" si="3515"/>
        <v>0</v>
      </c>
      <c r="AQ1568" s="769">
        <f t="shared" si="3515"/>
        <v>0</v>
      </c>
      <c r="AR1568" s="769">
        <f t="shared" si="3515"/>
        <v>0</v>
      </c>
      <c r="AS1568" s="334"/>
    </row>
    <row r="1569" spans="2:45">
      <c r="B1569" s="321" t="s">
        <v>885</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69">
        <f>SUMPRODUCT($F$1386:$F$1546,AE1386:AE1546)</f>
        <v>0</v>
      </c>
      <c r="AF1569" s="769">
        <f>SUMPRODUCT($F$1386:$F$1546,AF1386:AF1546)</f>
        <v>0</v>
      </c>
      <c r="AG1569" s="769">
        <f>IF(AG1384="kw",SUMPRODUCT($Q$1386:$Q$1546,$T$1386:$T$1546,AG1386:AG1546),SUMPRODUCT($F$1386:$F$1546,AG1386:AG1546))</f>
        <v>0</v>
      </c>
      <c r="AH1569" s="769">
        <f t="shared" ref="AH1569:AR1569" si="3516">IF(AH1384="kw",SUMPRODUCT($Q$1386:$Q$1546,$T$1386:$T$1546,AH1386:AH1546),SUMPRODUCT($F$1386:$F$1546,AH1386:AH1546))</f>
        <v>0</v>
      </c>
      <c r="AI1569" s="769">
        <f t="shared" si="3516"/>
        <v>0</v>
      </c>
      <c r="AJ1569" s="769">
        <f t="shared" si="3516"/>
        <v>0</v>
      </c>
      <c r="AK1569" s="769">
        <f t="shared" si="3516"/>
        <v>0</v>
      </c>
      <c r="AL1569" s="769">
        <f t="shared" si="3516"/>
        <v>0</v>
      </c>
      <c r="AM1569" s="769">
        <f t="shared" si="3516"/>
        <v>0</v>
      </c>
      <c r="AN1569" s="769">
        <f t="shared" si="3516"/>
        <v>0</v>
      </c>
      <c r="AO1569" s="769">
        <f t="shared" si="3516"/>
        <v>0</v>
      </c>
      <c r="AP1569" s="769">
        <f t="shared" si="3516"/>
        <v>0</v>
      </c>
      <c r="AQ1569" s="769">
        <f t="shared" si="3516"/>
        <v>0</v>
      </c>
      <c r="AR1569" s="769">
        <f t="shared" si="3516"/>
        <v>0</v>
      </c>
      <c r="AS1569" s="334"/>
    </row>
    <row r="1570" spans="2:45">
      <c r="B1570" s="321" t="s">
        <v>886</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69">
        <f>SUMPRODUCT($G$1386:$G$1546,AE1386:AE1546)</f>
        <v>0</v>
      </c>
      <c r="AF1570" s="769">
        <f>SUMPRODUCT($G$1386:$G$1546,AF1386:AF1546)</f>
        <v>0</v>
      </c>
      <c r="AG1570" s="769">
        <f>IF(AG1384="kw",SUMPRODUCT($Q$1386:$Q$1546,$U$1386:$U$1546,AG1386:AG1546),SUMPRODUCT($G$1386:$G$1546,AG1386:AG1546))</f>
        <v>0</v>
      </c>
      <c r="AH1570" s="769">
        <f t="shared" ref="AH1570:AR1570" si="3517">IF(AH1384="kw",SUMPRODUCT($Q$1386:$Q$1546,$U$1386:$U$1546,AH1386:AH1546),SUMPRODUCT($G$1386:$G$1546,AH1386:AH1546))</f>
        <v>0</v>
      </c>
      <c r="AI1570" s="769">
        <f t="shared" si="3517"/>
        <v>0</v>
      </c>
      <c r="AJ1570" s="769">
        <f t="shared" si="3517"/>
        <v>0</v>
      </c>
      <c r="AK1570" s="769">
        <f t="shared" si="3517"/>
        <v>0</v>
      </c>
      <c r="AL1570" s="769">
        <f t="shared" si="3517"/>
        <v>0</v>
      </c>
      <c r="AM1570" s="769">
        <f t="shared" si="3517"/>
        <v>0</v>
      </c>
      <c r="AN1570" s="769">
        <f t="shared" si="3517"/>
        <v>0</v>
      </c>
      <c r="AO1570" s="769">
        <f t="shared" si="3517"/>
        <v>0</v>
      </c>
      <c r="AP1570" s="769">
        <f t="shared" si="3517"/>
        <v>0</v>
      </c>
      <c r="AQ1570" s="769">
        <f t="shared" si="3517"/>
        <v>0</v>
      </c>
      <c r="AR1570" s="769">
        <f t="shared" si="3517"/>
        <v>0</v>
      </c>
      <c r="AS1570" s="334"/>
    </row>
    <row r="1571" spans="2:45">
      <c r="B1571" s="321" t="s">
        <v>887</v>
      </c>
      <c r="C1571" s="347"/>
      <c r="D1571" s="347"/>
      <c r="E1571" s="331"/>
      <c r="F1571" s="331"/>
      <c r="G1571" s="331"/>
      <c r="H1571" s="331"/>
      <c r="I1571" s="331"/>
      <c r="J1571" s="331"/>
      <c r="K1571" s="331"/>
      <c r="L1571" s="331"/>
      <c r="M1571" s="331"/>
      <c r="N1571" s="331"/>
      <c r="O1571" s="331"/>
      <c r="P1571" s="331"/>
      <c r="Q1571" s="331"/>
      <c r="R1571" s="297"/>
      <c r="S1571" s="331"/>
      <c r="T1571" s="331"/>
      <c r="U1571" s="331"/>
      <c r="V1571" s="347"/>
      <c r="W1571" s="342"/>
      <c r="X1571" s="347"/>
      <c r="Y1571" s="347"/>
      <c r="Z1571" s="331"/>
      <c r="AA1571" s="331"/>
      <c r="AB1571" s="331"/>
      <c r="AC1571" s="331"/>
      <c r="AD1571" s="331"/>
      <c r="AE1571" s="769">
        <f>SUMPRODUCT($H$1386:$H$1546,AE1386:AE1546)</f>
        <v>0</v>
      </c>
      <c r="AF1571" s="769">
        <f>SUMPRODUCT($H$1386:$H$1546,AF1386:AF1546)</f>
        <v>0</v>
      </c>
      <c r="AG1571" s="769">
        <f>IF(AG1384="kw",SUMPRODUCT($Q$1386:$Q$1546,$V$1386:$V$1546,AG1386:AG1546),SUMPRODUCT($H$1386:$H$1546,AG1386:AG1546))</f>
        <v>0</v>
      </c>
      <c r="AH1571" s="769">
        <f t="shared" ref="AH1571:AR1571" si="3518">IF(AH1384="kw",SUMPRODUCT($Q$1386:$Q$1546,$V$1386:$V$1546,AH1386:AH1546),SUMPRODUCT($H$1386:$H$1546,AH1386:AH1546))</f>
        <v>0</v>
      </c>
      <c r="AI1571" s="769">
        <f t="shared" si="3518"/>
        <v>0</v>
      </c>
      <c r="AJ1571" s="769">
        <f t="shared" si="3518"/>
        <v>0</v>
      </c>
      <c r="AK1571" s="769">
        <f t="shared" si="3518"/>
        <v>0</v>
      </c>
      <c r="AL1571" s="769">
        <f t="shared" si="3518"/>
        <v>0</v>
      </c>
      <c r="AM1571" s="769">
        <f t="shared" si="3518"/>
        <v>0</v>
      </c>
      <c r="AN1571" s="769">
        <f t="shared" si="3518"/>
        <v>0</v>
      </c>
      <c r="AO1571" s="769">
        <f t="shared" si="3518"/>
        <v>0</v>
      </c>
      <c r="AP1571" s="769">
        <f t="shared" si="3518"/>
        <v>0</v>
      </c>
      <c r="AQ1571" s="769">
        <f t="shared" si="3518"/>
        <v>0</v>
      </c>
      <c r="AR1571" s="769">
        <f t="shared" si="3518"/>
        <v>0</v>
      </c>
      <c r="AS1571" s="334"/>
    </row>
    <row r="1572" spans="2:45">
      <c r="B1572" s="377" t="s">
        <v>888</v>
      </c>
      <c r="C1572" s="441"/>
      <c r="D1572" s="441"/>
      <c r="E1572" s="442"/>
      <c r="F1572" s="442"/>
      <c r="G1572" s="442"/>
      <c r="H1572" s="442"/>
      <c r="I1572" s="442"/>
      <c r="J1572" s="442"/>
      <c r="K1572" s="442"/>
      <c r="L1572" s="442"/>
      <c r="M1572" s="442"/>
      <c r="N1572" s="442"/>
      <c r="O1572" s="442"/>
      <c r="P1572" s="442"/>
      <c r="Q1572" s="442"/>
      <c r="R1572" s="443"/>
      <c r="S1572" s="442"/>
      <c r="T1572" s="442"/>
      <c r="U1572" s="442"/>
      <c r="V1572" s="441"/>
      <c r="W1572" s="444"/>
      <c r="X1572" s="441"/>
      <c r="Y1572" s="441"/>
      <c r="Z1572" s="442"/>
      <c r="AA1572" s="442"/>
      <c r="AB1572" s="442"/>
      <c r="AC1572" s="442"/>
      <c r="AD1572" s="442"/>
      <c r="AE1572" s="770">
        <f>SUMPRODUCT($I$1386:$I$1546,AE1386:AE1546)</f>
        <v>0</v>
      </c>
      <c r="AF1572" s="770">
        <f>SUMPRODUCT($I$1386:$I$1546,AF1386:AF1546)</f>
        <v>0</v>
      </c>
      <c r="AG1572" s="770">
        <f>IF(AG1384="kw",SUMPRODUCT($Q$1386:$Q$1546,$W$1386:$W$1546,AG1386:AG1546),SUMPRODUCT($I$1386:$I$1546,AG1386:AG1546))</f>
        <v>0</v>
      </c>
      <c r="AH1572" s="770">
        <f t="shared" ref="AH1572:AR1572" si="3519">IF(AH1384="kw",SUMPRODUCT($Q$1386:$Q$1546,$W$1386:$W$1546,AH1386:AH1546),SUMPRODUCT($I$1386:$I$1546,AH1386:AH1546))</f>
        <v>0</v>
      </c>
      <c r="AI1572" s="770">
        <f t="shared" si="3519"/>
        <v>0</v>
      </c>
      <c r="AJ1572" s="770">
        <f t="shared" si="3519"/>
        <v>0</v>
      </c>
      <c r="AK1572" s="770">
        <f t="shared" si="3519"/>
        <v>0</v>
      </c>
      <c r="AL1572" s="770">
        <f t="shared" si="3519"/>
        <v>0</v>
      </c>
      <c r="AM1572" s="770">
        <f t="shared" si="3519"/>
        <v>0</v>
      </c>
      <c r="AN1572" s="770">
        <f t="shared" si="3519"/>
        <v>0</v>
      </c>
      <c r="AO1572" s="770">
        <f t="shared" si="3519"/>
        <v>0</v>
      </c>
      <c r="AP1572" s="770">
        <f t="shared" si="3519"/>
        <v>0</v>
      </c>
      <c r="AQ1572" s="770">
        <f t="shared" si="3519"/>
        <v>0</v>
      </c>
      <c r="AR1572" s="770">
        <f t="shared" si="3519"/>
        <v>0</v>
      </c>
      <c r="AS1572" s="382"/>
    </row>
    <row r="1573" spans="2:45" ht="19.5" customHeight="1">
      <c r="B1573" s="364" t="s">
        <v>588</v>
      </c>
      <c r="C1573" s="383"/>
      <c r="D1573" s="384"/>
      <c r="E1573" s="384"/>
      <c r="F1573" s="384"/>
      <c r="G1573" s="384"/>
      <c r="H1573" s="384"/>
      <c r="I1573" s="384"/>
      <c r="J1573" s="384"/>
      <c r="K1573" s="384"/>
      <c r="L1573" s="384"/>
      <c r="M1573" s="384"/>
      <c r="N1573" s="384"/>
      <c r="O1573" s="384"/>
      <c r="P1573" s="384"/>
      <c r="Q1573" s="384"/>
      <c r="R1573" s="384"/>
      <c r="S1573" s="384"/>
      <c r="T1573" s="384"/>
      <c r="U1573" s="384"/>
      <c r="V1573" s="367"/>
      <c r="W1573" s="368"/>
      <c r="X1573" s="384"/>
      <c r="Y1573" s="384"/>
      <c r="Z1573" s="384"/>
      <c r="AA1573" s="384"/>
      <c r="AB1573" s="384"/>
      <c r="AC1573" s="384"/>
      <c r="AD1573" s="384"/>
      <c r="AE1573" s="405"/>
      <c r="AF1573" s="405"/>
      <c r="AG1573" s="405"/>
      <c r="AH1573" s="405"/>
      <c r="AI1573" s="405"/>
      <c r="AJ1573" s="405"/>
      <c r="AK1573" s="405"/>
      <c r="AL1573" s="405"/>
      <c r="AM1573" s="405"/>
      <c r="AN1573" s="405"/>
      <c r="AO1573" s="405"/>
      <c r="AP1573" s="405"/>
      <c r="AQ1573" s="405"/>
      <c r="AR1573" s="405"/>
      <c r="AS1573" s="385"/>
    </row>
    <row r="1574" spans="2:45" ht="19.5" customHeight="1" thickBot="1">
      <c r="B1574" s="759"/>
      <c r="C1574" s="760"/>
      <c r="D1574" s="741"/>
      <c r="E1574" s="741"/>
      <c r="F1574" s="741"/>
      <c r="G1574" s="741"/>
      <c r="H1574" s="741"/>
      <c r="I1574" s="741"/>
      <c r="J1574" s="741"/>
      <c r="K1574" s="741"/>
      <c r="L1574" s="741"/>
      <c r="M1574" s="741"/>
      <c r="N1574" s="741"/>
      <c r="O1574" s="741"/>
      <c r="P1574" s="741"/>
      <c r="Q1574" s="741"/>
      <c r="R1574" s="741"/>
      <c r="S1574" s="741"/>
      <c r="T1574" s="741"/>
      <c r="U1574" s="741"/>
      <c r="V1574" s="301"/>
      <c r="W1574" s="761"/>
      <c r="X1574" s="741"/>
      <c r="Y1574" s="741"/>
      <c r="Z1574" s="741"/>
      <c r="AA1574" s="741"/>
      <c r="AB1574" s="741"/>
      <c r="AC1574" s="741"/>
      <c r="AD1574" s="741"/>
      <c r="AE1574" s="252"/>
      <c r="AF1574" s="252"/>
      <c r="AG1574" s="252"/>
      <c r="AH1574" s="252"/>
      <c r="AI1574" s="252"/>
      <c r="AJ1574" s="252"/>
      <c r="AK1574" s="252"/>
      <c r="AL1574" s="252"/>
      <c r="AM1574" s="252"/>
      <c r="AN1574" s="252"/>
      <c r="AO1574" s="252"/>
      <c r="AP1574" s="252"/>
      <c r="AQ1574" s="252"/>
      <c r="AR1574" s="252"/>
      <c r="AS1574" s="253"/>
    </row>
    <row r="1575" spans="2:45" ht="48" customHeight="1" thickBot="1">
      <c r="B1575" s="787" t="s">
        <v>941</v>
      </c>
      <c r="C1575" s="788"/>
      <c r="D1575" s="789"/>
      <c r="E1575" s="789"/>
      <c r="F1575" s="789"/>
      <c r="G1575" s="789"/>
      <c r="H1575" s="789"/>
      <c r="I1575" s="789"/>
      <c r="J1575" s="789"/>
      <c r="K1575" s="789"/>
      <c r="L1575" s="789"/>
      <c r="M1575" s="789"/>
      <c r="N1575" s="789"/>
      <c r="O1575" s="789"/>
      <c r="P1575" s="789"/>
      <c r="Q1575" s="789"/>
      <c r="R1575" s="789"/>
      <c r="S1575" s="789"/>
      <c r="T1575" s="789"/>
      <c r="U1575" s="789"/>
      <c r="V1575" s="790"/>
      <c r="W1575" s="791"/>
      <c r="X1575" s="789"/>
      <c r="Y1575" s="789"/>
      <c r="Z1575" s="789"/>
      <c r="AA1575" s="789"/>
      <c r="AB1575" s="789"/>
      <c r="AC1575" s="789"/>
      <c r="AD1575" s="789"/>
      <c r="AE1575" s="792"/>
      <c r="AF1575" s="792"/>
      <c r="AG1575" s="792"/>
      <c r="AH1575" s="792"/>
      <c r="AI1575" s="792"/>
      <c r="AJ1575" s="792"/>
      <c r="AK1575" s="792"/>
      <c r="AL1575" s="792"/>
      <c r="AM1575" s="792"/>
      <c r="AN1575" s="792"/>
      <c r="AO1575" s="792"/>
      <c r="AP1575" s="792"/>
      <c r="AQ1575" s="792"/>
      <c r="AR1575" s="792"/>
      <c r="AS1575" s="793"/>
    </row>
    <row r="1576" spans="2:45" ht="296.45" customHeight="1">
      <c r="B1576" s="812" t="s">
        <v>502</v>
      </c>
      <c r="C1576" s="956" t="s">
        <v>950</v>
      </c>
      <c r="D1576" s="957"/>
      <c r="E1576" s="957"/>
      <c r="F1576" s="957"/>
      <c r="G1576" s="957"/>
      <c r="H1576" s="957"/>
      <c r="I1576" s="957"/>
      <c r="J1576" s="957"/>
      <c r="K1576" s="957"/>
      <c r="L1576" s="957"/>
      <c r="M1576" s="957"/>
      <c r="N1576" s="957"/>
      <c r="O1576" s="957"/>
      <c r="P1576" s="957"/>
      <c r="Q1576" s="957"/>
      <c r="R1576" s="957"/>
      <c r="S1576" s="957"/>
      <c r="T1576" s="957"/>
      <c r="U1576" s="957"/>
      <c r="V1576" s="957"/>
      <c r="W1576" s="957"/>
      <c r="X1576" s="957"/>
      <c r="Y1576" s="957"/>
      <c r="Z1576" s="957"/>
      <c r="AA1576" s="957"/>
      <c r="AB1576" s="957"/>
      <c r="AC1576" s="957"/>
      <c r="AD1576" s="957"/>
      <c r="AE1576" s="253"/>
      <c r="AF1576" s="253"/>
      <c r="AG1576" s="253"/>
      <c r="AH1576" s="253"/>
      <c r="AI1576" s="253"/>
      <c r="AJ1576" s="253"/>
      <c r="AK1576" s="253"/>
      <c r="AL1576" s="253"/>
      <c r="AM1576" s="253"/>
      <c r="AN1576" s="253"/>
      <c r="AO1576" s="253"/>
      <c r="AP1576" s="253"/>
      <c r="AQ1576" s="253"/>
      <c r="AR1576" s="253"/>
      <c r="AS1576" s="253"/>
    </row>
    <row r="1577" spans="2:45" ht="14.1" customHeight="1">
      <c r="B1577" s="813"/>
      <c r="C1577" s="814"/>
      <c r="D1577" s="815"/>
      <c r="E1577" s="815"/>
      <c r="F1577" s="815"/>
      <c r="G1577" s="815"/>
      <c r="H1577" s="815"/>
      <c r="I1577" s="815"/>
      <c r="J1577" s="815"/>
      <c r="K1577" s="815"/>
      <c r="L1577" s="815"/>
      <c r="M1577" s="815"/>
      <c r="N1577" s="815"/>
      <c r="O1577" s="815"/>
      <c r="P1577" s="815"/>
      <c r="Q1577" s="815"/>
      <c r="R1577" s="815"/>
      <c r="S1577" s="815"/>
      <c r="T1577" s="815"/>
      <c r="U1577" s="815"/>
      <c r="V1577" s="815"/>
      <c r="W1577" s="815"/>
      <c r="X1577" s="815"/>
      <c r="Y1577" s="815"/>
      <c r="Z1577" s="815"/>
      <c r="AA1577" s="815"/>
      <c r="AB1577" s="815"/>
      <c r="AC1577" s="815"/>
      <c r="AD1577" s="815"/>
      <c r="AE1577" s="253"/>
      <c r="AF1577" s="253"/>
      <c r="AG1577" s="253"/>
      <c r="AH1577" s="253"/>
      <c r="AI1577" s="253"/>
      <c r="AJ1577" s="253"/>
      <c r="AK1577" s="253"/>
      <c r="AL1577" s="253"/>
      <c r="AM1577" s="253"/>
      <c r="AN1577" s="253"/>
      <c r="AO1577" s="253"/>
      <c r="AP1577" s="253"/>
      <c r="AQ1577" s="253"/>
      <c r="AR1577" s="253"/>
      <c r="AS1577" s="253"/>
    </row>
    <row r="1578" spans="2:45" ht="15.75">
      <c r="B1578" s="277" t="s">
        <v>809</v>
      </c>
      <c r="C1578" s="278"/>
      <c r="D1578" s="579" t="s">
        <v>523</v>
      </c>
      <c r="E1578" s="250"/>
      <c r="F1578" s="579"/>
      <c r="G1578" s="250"/>
      <c r="H1578" s="250"/>
      <c r="I1578" s="250"/>
      <c r="J1578" s="250"/>
      <c r="K1578" s="250"/>
      <c r="L1578" s="250"/>
      <c r="M1578" s="250"/>
      <c r="N1578" s="250"/>
      <c r="O1578" s="250"/>
      <c r="P1578" s="250"/>
      <c r="Q1578" s="250"/>
      <c r="R1578" s="278"/>
      <c r="S1578" s="250"/>
      <c r="T1578" s="250"/>
      <c r="U1578" s="250"/>
      <c r="V1578" s="250"/>
      <c r="W1578" s="250"/>
      <c r="X1578" s="250"/>
      <c r="Y1578" s="250"/>
      <c r="Z1578" s="250"/>
      <c r="AA1578" s="250"/>
      <c r="AB1578" s="250"/>
      <c r="AC1578" s="250"/>
      <c r="AD1578" s="250"/>
      <c r="AE1578" s="267"/>
      <c r="AF1578" s="264"/>
      <c r="AG1578" s="264"/>
      <c r="AH1578" s="264"/>
      <c r="AI1578" s="264"/>
      <c r="AJ1578" s="264"/>
      <c r="AK1578" s="264"/>
      <c r="AL1578" s="264"/>
      <c r="AM1578" s="264"/>
      <c r="AN1578" s="264"/>
      <c r="AO1578" s="264"/>
      <c r="AP1578" s="264"/>
      <c r="AQ1578" s="264"/>
      <c r="AR1578" s="264"/>
    </row>
    <row r="1579" spans="2:45" ht="39.75" customHeight="1">
      <c r="B1579" s="935" t="s">
        <v>211</v>
      </c>
      <c r="C1579" s="951" t="s">
        <v>33</v>
      </c>
      <c r="D1579" s="281" t="s">
        <v>421</v>
      </c>
      <c r="E1579" s="946" t="s">
        <v>209</v>
      </c>
      <c r="F1579" s="947"/>
      <c r="G1579" s="947"/>
      <c r="H1579" s="947"/>
      <c r="I1579" s="947"/>
      <c r="J1579" s="947"/>
      <c r="K1579" s="947"/>
      <c r="L1579" s="947"/>
      <c r="M1579" s="947"/>
      <c r="N1579" s="947"/>
      <c r="O1579" s="947"/>
      <c r="P1579" s="948"/>
      <c r="Q1579" s="944" t="s">
        <v>213</v>
      </c>
      <c r="R1579" s="281" t="s">
        <v>422</v>
      </c>
      <c r="S1579" s="941" t="s">
        <v>212</v>
      </c>
      <c r="T1579" s="942"/>
      <c r="U1579" s="942"/>
      <c r="V1579" s="942"/>
      <c r="W1579" s="942"/>
      <c r="X1579" s="942"/>
      <c r="Y1579" s="942"/>
      <c r="Z1579" s="942"/>
      <c r="AA1579" s="942"/>
      <c r="AB1579" s="942"/>
      <c r="AC1579" s="942"/>
      <c r="AD1579" s="949"/>
      <c r="AE1579" s="941" t="s">
        <v>242</v>
      </c>
      <c r="AF1579" s="942"/>
      <c r="AG1579" s="942"/>
      <c r="AH1579" s="942"/>
      <c r="AI1579" s="942"/>
      <c r="AJ1579" s="942"/>
      <c r="AK1579" s="942"/>
      <c r="AL1579" s="942"/>
      <c r="AM1579" s="942"/>
      <c r="AN1579" s="942"/>
      <c r="AO1579" s="942"/>
      <c r="AP1579" s="942"/>
      <c r="AQ1579" s="942"/>
      <c r="AR1579" s="942"/>
      <c r="AS1579" s="943"/>
    </row>
    <row r="1580" spans="2:45" ht="65.25" customHeight="1">
      <c r="B1580" s="936"/>
      <c r="C1580" s="950"/>
      <c r="D1580" s="282">
        <v>2023</v>
      </c>
      <c r="E1580" s="282">
        <v>2024</v>
      </c>
      <c r="F1580" s="282">
        <v>2025</v>
      </c>
      <c r="G1580" s="282">
        <v>2026</v>
      </c>
      <c r="H1580" s="282">
        <v>2027</v>
      </c>
      <c r="I1580" s="282">
        <v>2028</v>
      </c>
      <c r="J1580" s="282">
        <v>2029</v>
      </c>
      <c r="K1580" s="282">
        <v>2030</v>
      </c>
      <c r="L1580" s="282">
        <v>2031</v>
      </c>
      <c r="M1580" s="282">
        <v>2032</v>
      </c>
      <c r="N1580" s="282">
        <v>2033</v>
      </c>
      <c r="O1580" s="282">
        <v>2034</v>
      </c>
      <c r="P1580" s="282">
        <v>2035</v>
      </c>
      <c r="Q1580" s="945"/>
      <c r="R1580" s="282">
        <v>2023</v>
      </c>
      <c r="S1580" s="282">
        <v>2024</v>
      </c>
      <c r="T1580" s="282">
        <v>2025</v>
      </c>
      <c r="U1580" s="282">
        <v>2026</v>
      </c>
      <c r="V1580" s="282">
        <v>2027</v>
      </c>
      <c r="W1580" s="282">
        <v>2028</v>
      </c>
      <c r="X1580" s="282">
        <v>2029</v>
      </c>
      <c r="Y1580" s="282">
        <v>2030</v>
      </c>
      <c r="Z1580" s="282">
        <v>2031</v>
      </c>
      <c r="AA1580" s="282">
        <v>2032</v>
      </c>
      <c r="AB1580" s="282">
        <v>2033</v>
      </c>
      <c r="AC1580" s="282">
        <v>2034</v>
      </c>
      <c r="AD1580" s="282">
        <v>2035</v>
      </c>
      <c r="AE1580" s="282" t="str">
        <f>'1.  LRAMVA Summary'!$D$53</f>
        <v>Residential</v>
      </c>
      <c r="AF1580" s="282" t="str">
        <f>'1.  LRAMVA Summary'!$E$53</f>
        <v>GS&lt;50 kW</v>
      </c>
      <c r="AG1580" s="282" t="str">
        <f>'1.  LRAMVA Summary'!$F$53</f>
        <v>GS 50-499 kW</v>
      </c>
      <c r="AH1580" s="282" t="str">
        <f>'1.  LRAMVA Summary'!$G$53</f>
        <v>GS 500-4999 kW</v>
      </c>
      <c r="AI1580" s="282" t="str">
        <f>'1.  LRAMVA Summary'!$H$53</f>
        <v>Large Use</v>
      </c>
      <c r="AJ1580" s="282" t="str">
        <f>'1.  LRAMVA Summary'!$I$53</f>
        <v>Street Lighting</v>
      </c>
      <c r="AK1580" s="282" t="str">
        <f>'1.  LRAMVA Summary'!$J$53</f>
        <v>Unmetered Scattered Load</v>
      </c>
      <c r="AL1580" s="282" t="str">
        <f>'1.  LRAMVA Summary'!$K$53</f>
        <v/>
      </c>
      <c r="AM1580" s="282" t="str">
        <f>'1.  LRAMVA Summary'!$L$53</f>
        <v/>
      </c>
      <c r="AN1580" s="282" t="str">
        <f>'1.  LRAMVA Summary'!$M$53</f>
        <v/>
      </c>
      <c r="AO1580" s="282" t="str">
        <f>'1.  LRAMVA Summary'!$N$53</f>
        <v/>
      </c>
      <c r="AP1580" s="282" t="str">
        <f>'1.  LRAMVA Summary'!$O$53</f>
        <v/>
      </c>
      <c r="AQ1580" s="282" t="str">
        <f>'1.  LRAMVA Summary'!$P$53</f>
        <v/>
      </c>
      <c r="AR1580" s="282" t="str">
        <f>'1.  LRAMVA Summary'!$Q$53</f>
        <v/>
      </c>
      <c r="AS1580" s="284" t="str">
        <f>'1.  LRAMVA Summary'!$R$53</f>
        <v>Total</v>
      </c>
    </row>
    <row r="1581" spans="2:45" ht="15.75">
      <c r="B1581" s="827"/>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32"/>
      <c r="AE1581" s="288" t="str">
        <f>'1.  LRAMVA Summary'!$D$54</f>
        <v>kWh</v>
      </c>
      <c r="AF1581" s="288" t="str">
        <f>'1.  LRAMVA Summary'!$E$54</f>
        <v>kWh</v>
      </c>
      <c r="AG1581" s="288" t="str">
        <f>'1.  LRAMVA Summary'!$F$54</f>
        <v>kW</v>
      </c>
      <c r="AH1581" s="288" t="str">
        <f>'1.  LRAMVA Summary'!$G$54</f>
        <v>kW</v>
      </c>
      <c r="AI1581" s="288" t="str">
        <f>'1.  LRAMVA Summary'!$H$54</f>
        <v>kW</v>
      </c>
      <c r="AJ1581" s="288" t="str">
        <f>'1.  LRAMVA Summary'!$I$54</f>
        <v>kW</v>
      </c>
      <c r="AK1581" s="288" t="str">
        <f>'1.  LRAMVA Summary'!$J$54</f>
        <v>kWh</v>
      </c>
      <c r="AL1581" s="288">
        <f>'1.  LRAMVA Summary'!$K$54</f>
        <v>0</v>
      </c>
      <c r="AM1581" s="288">
        <f>'1.  LRAMVA Summary'!$L$54</f>
        <v>0</v>
      </c>
      <c r="AN1581" s="288">
        <f>'1.  LRAMVA Summary'!$M$54</f>
        <v>0</v>
      </c>
      <c r="AO1581" s="288">
        <f>'1.  LRAMVA Summary'!$N$54</f>
        <v>0</v>
      </c>
      <c r="AP1581" s="288">
        <f>'1.  LRAMVA Summary'!$O$54</f>
        <v>0</v>
      </c>
      <c r="AQ1581" s="288">
        <f>'1.  LRAMVA Summary'!$P$54</f>
        <v>0</v>
      </c>
      <c r="AR1581" s="288">
        <f>'1.  LRAMVA Summary'!$Q$54</f>
        <v>0</v>
      </c>
      <c r="AS1581" s="289"/>
    </row>
    <row r="1582" spans="2:45" ht="15.75">
      <c r="B1582" s="828" t="s">
        <v>956</v>
      </c>
      <c r="C1582" s="332"/>
      <c r="D1582" s="332"/>
      <c r="E1582" s="332"/>
      <c r="F1582" s="332"/>
      <c r="G1582" s="332"/>
      <c r="H1582" s="332"/>
      <c r="I1582" s="332"/>
      <c r="J1582" s="332"/>
      <c r="K1582" s="332"/>
      <c r="L1582" s="332"/>
      <c r="M1582" s="332"/>
      <c r="N1582" s="332"/>
      <c r="O1582" s="332"/>
      <c r="P1582" s="332"/>
      <c r="Q1582" s="332"/>
      <c r="R1582" s="332"/>
      <c r="S1582" s="332"/>
      <c r="T1582" s="332"/>
      <c r="U1582" s="332"/>
      <c r="V1582" s="332"/>
      <c r="W1582" s="332"/>
      <c r="X1582" s="332"/>
      <c r="Y1582" s="332"/>
      <c r="Z1582" s="332"/>
      <c r="AA1582" s="332"/>
      <c r="AB1582" s="332"/>
      <c r="AC1582" s="332"/>
      <c r="AD1582" s="832"/>
      <c r="AE1582" s="830">
        <v>0</v>
      </c>
      <c r="AF1582" s="825">
        <v>0</v>
      </c>
      <c r="AG1582" s="825">
        <v>0</v>
      </c>
      <c r="AH1582" s="825">
        <v>0</v>
      </c>
      <c r="AI1582" s="825">
        <v>0</v>
      </c>
      <c r="AJ1582" s="825">
        <v>0</v>
      </c>
      <c r="AK1582" s="825">
        <v>0</v>
      </c>
      <c r="AL1582" s="825">
        <v>0</v>
      </c>
      <c r="AM1582" s="825">
        <v>0</v>
      </c>
      <c r="AN1582" s="825">
        <v>0</v>
      </c>
      <c r="AO1582" s="825">
        <v>0</v>
      </c>
      <c r="AP1582" s="825">
        <v>0</v>
      </c>
      <c r="AQ1582" s="825">
        <v>0</v>
      </c>
      <c r="AR1582" s="825">
        <v>0</v>
      </c>
      <c r="AS1582" s="289"/>
    </row>
    <row r="1583" spans="2:45" ht="15.75">
      <c r="B1583" s="829" t="s">
        <v>755</v>
      </c>
      <c r="C1583" s="399"/>
      <c r="D1583" s="399"/>
      <c r="E1583" s="399"/>
      <c r="F1583" s="399"/>
      <c r="G1583" s="399"/>
      <c r="H1583" s="399"/>
      <c r="I1583" s="399"/>
      <c r="J1583" s="399"/>
      <c r="K1583" s="399"/>
      <c r="L1583" s="399"/>
      <c r="M1583" s="399"/>
      <c r="N1583" s="399"/>
      <c r="O1583" s="399"/>
      <c r="P1583" s="399"/>
      <c r="Q1583" s="399"/>
      <c r="R1583" s="399"/>
      <c r="S1583" s="399"/>
      <c r="T1583" s="399"/>
      <c r="U1583" s="399"/>
      <c r="V1583" s="399"/>
      <c r="W1583" s="399"/>
      <c r="X1583" s="399"/>
      <c r="Y1583" s="399"/>
      <c r="Z1583" s="399"/>
      <c r="AA1583" s="399"/>
      <c r="AB1583" s="399"/>
      <c r="AC1583" s="399"/>
      <c r="AD1583" s="833"/>
      <c r="AE1583" s="831">
        <f>HLOOKUP(AE1580,'2. LRAMVA Threshold'!$B$42:$Q$60,15,FALSE)</f>
        <v>0</v>
      </c>
      <c r="AF1583" s="388">
        <f>HLOOKUP(AF1580,'2. LRAMVA Threshold'!$B$42:$Q$60,15,FALSE)</f>
        <v>0</v>
      </c>
      <c r="AG1583" s="388">
        <f>HLOOKUP(AG1580,'2. LRAMVA Threshold'!$B$42:$Q$60,15,FALSE)</f>
        <v>0</v>
      </c>
      <c r="AH1583" s="388">
        <f>HLOOKUP(AH1580,'2. LRAMVA Threshold'!$B$42:$Q$60,15,FALSE)</f>
        <v>0</v>
      </c>
      <c r="AI1583" s="388">
        <f>HLOOKUP(AI1580,'2. LRAMVA Threshold'!$B$42:$Q$60,15,FALSE)</f>
        <v>0</v>
      </c>
      <c r="AJ1583" s="388">
        <f>HLOOKUP(AJ1580,'2. LRAMVA Threshold'!$B$42:$Q$60,15,FALSE)</f>
        <v>0</v>
      </c>
      <c r="AK1583" s="388">
        <f>HLOOKUP(AK1580,'2. LRAMVA Threshold'!$B$42:$Q$60,15,FALSE)</f>
        <v>0</v>
      </c>
      <c r="AL1583" s="388">
        <f>HLOOKUP(AL1580,'2. LRAMVA Threshold'!$B$42:$Q$60,15,FALSE)</f>
        <v>0</v>
      </c>
      <c r="AM1583" s="388">
        <f>HLOOKUP(AM1580,'2. LRAMVA Threshold'!$B$42:$Q$60,15,FALSE)</f>
        <v>0</v>
      </c>
      <c r="AN1583" s="388">
        <f>HLOOKUP(AN1580,'2. LRAMVA Threshold'!$B$42:$Q$60,15,FALSE)</f>
        <v>0</v>
      </c>
      <c r="AO1583" s="388">
        <f>HLOOKUP(AO1580,'2. LRAMVA Threshold'!$B$42:$Q$60,15,FALSE)</f>
        <v>0</v>
      </c>
      <c r="AP1583" s="388">
        <f>HLOOKUP(AP1580,'2. LRAMVA Threshold'!$B$42:$Q$60,15,FALSE)</f>
        <v>0</v>
      </c>
      <c r="AQ1583" s="388">
        <f>HLOOKUP(AQ1580,'2. LRAMVA Threshold'!$B$42:$Q$60,15,FALSE)</f>
        <v>0</v>
      </c>
      <c r="AR1583" s="388">
        <f>HLOOKUP(AR1580,'2. LRAMVA Threshold'!$B$42:$Q$60,15,FALSE)</f>
        <v>0</v>
      </c>
      <c r="AS1583" s="438"/>
    </row>
    <row r="1584" spans="2:45">
      <c r="B1584" s="390"/>
      <c r="C1584" s="330"/>
      <c r="D1584" s="331"/>
      <c r="E1584" s="331"/>
      <c r="F1584" s="331"/>
      <c r="G1584" s="331"/>
      <c r="H1584" s="331"/>
      <c r="I1584" s="331"/>
      <c r="J1584" s="331"/>
      <c r="K1584" s="331"/>
      <c r="L1584" s="331"/>
      <c r="M1584" s="331"/>
      <c r="N1584" s="331"/>
      <c r="O1584" s="331"/>
      <c r="P1584" s="331"/>
      <c r="Q1584" s="331"/>
      <c r="R1584" s="332"/>
      <c r="S1584" s="331"/>
      <c r="T1584" s="331"/>
      <c r="U1584" s="331"/>
      <c r="V1584" s="333"/>
      <c r="W1584" s="333"/>
      <c r="X1584" s="333"/>
      <c r="Y1584" s="333"/>
      <c r="Z1584" s="331"/>
      <c r="AA1584" s="331"/>
      <c r="AB1584" s="331"/>
      <c r="AC1584" s="331"/>
      <c r="AD1584" s="331"/>
      <c r="AE1584" s="432"/>
      <c r="AF1584" s="432"/>
      <c r="AG1584" s="432"/>
      <c r="AH1584" s="432"/>
      <c r="AI1584" s="432"/>
      <c r="AJ1584" s="432"/>
      <c r="AK1584" s="432"/>
      <c r="AL1584" s="395"/>
      <c r="AM1584" s="395"/>
      <c r="AN1584" s="395"/>
      <c r="AO1584" s="395"/>
      <c r="AP1584" s="395"/>
      <c r="AQ1584" s="395"/>
      <c r="AR1584" s="395"/>
      <c r="AS1584" s="396"/>
    </row>
    <row r="1585" spans="2:45">
      <c r="B1585" s="321" t="s">
        <v>739</v>
      </c>
      <c r="C1585" s="335"/>
      <c r="D1585" s="335"/>
      <c r="E1585" s="372"/>
      <c r="F1585" s="372"/>
      <c r="G1585" s="372"/>
      <c r="H1585" s="372"/>
      <c r="I1585" s="372"/>
      <c r="J1585" s="372"/>
      <c r="K1585" s="372"/>
      <c r="L1585" s="372"/>
      <c r="M1585" s="372"/>
      <c r="N1585" s="372"/>
      <c r="O1585" s="372"/>
      <c r="P1585" s="372"/>
      <c r="Q1585" s="372"/>
      <c r="R1585" s="288"/>
      <c r="S1585" s="337"/>
      <c r="T1585" s="337"/>
      <c r="U1585" s="337"/>
      <c r="V1585" s="336"/>
      <c r="W1585" s="336"/>
      <c r="X1585" s="336"/>
      <c r="Y1585" s="336"/>
      <c r="Z1585" s="337"/>
      <c r="AA1585" s="337"/>
      <c r="AB1585" s="337"/>
      <c r="AC1585" s="337"/>
      <c r="AD1585" s="337"/>
      <c r="AE1585" s="823">
        <f>HLOOKUP(AE35,'3.  Distribution Rates'!$C$122:$P$135,14,FALSE)</f>
        <v>0</v>
      </c>
      <c r="AF1585" s="823">
        <f>HLOOKUP(AF35,'3.  Distribution Rates'!$C$122:$P$135,14,FALSE)</f>
        <v>0</v>
      </c>
      <c r="AG1585" s="338">
        <f>HLOOKUP(AG35,'3.  Distribution Rates'!$C$122:$P$135,14,FALSE)</f>
        <v>0</v>
      </c>
      <c r="AH1585" s="338">
        <f>HLOOKUP(AH35,'3.  Distribution Rates'!$C$122:$P$135,14,FALSE)</f>
        <v>0</v>
      </c>
      <c r="AI1585" s="338">
        <f>HLOOKUP(AI35,'3.  Distribution Rates'!$C$122:$P$135,14,FALSE)</f>
        <v>0</v>
      </c>
      <c r="AJ1585" s="338">
        <f>HLOOKUP(AJ35,'3.  Distribution Rates'!$C$122:$P$135,14,FALSE)</f>
        <v>0</v>
      </c>
      <c r="AK1585" s="338">
        <f>HLOOKUP(AK35,'3.  Distribution Rates'!$C$122:$P$135,14,FALSE)</f>
        <v>0</v>
      </c>
      <c r="AL1585" s="338">
        <f>HLOOKUP(AL35,'3.  Distribution Rates'!$C$122:$P$135,14,FALSE)</f>
        <v>0</v>
      </c>
      <c r="AM1585" s="338">
        <f>HLOOKUP(AM35,'3.  Distribution Rates'!$C$122:$P$135,14,FALSE)</f>
        <v>0</v>
      </c>
      <c r="AN1585" s="338">
        <f>HLOOKUP(AN35,'3.  Distribution Rates'!$C$122:$P$135,14,FALSE)</f>
        <v>0</v>
      </c>
      <c r="AO1585" s="338">
        <f>HLOOKUP(AO35,'3.  Distribution Rates'!$C$122:$P$135,14,FALSE)</f>
        <v>0</v>
      </c>
      <c r="AP1585" s="338">
        <f>HLOOKUP(AP35,'3.  Distribution Rates'!$C$122:$P$135,14,FALSE)</f>
        <v>0</v>
      </c>
      <c r="AQ1585" s="338">
        <f>HLOOKUP(AQ35,'3.  Distribution Rates'!$C$122:$P$135,14,FALSE)</f>
        <v>0</v>
      </c>
      <c r="AR1585" s="338">
        <f>HLOOKUP(AR35,'3.  Distribution Rates'!$C$122:$P$135,14,FALSE)</f>
        <v>0</v>
      </c>
      <c r="AS1585" s="440"/>
    </row>
    <row r="1586" spans="2:45">
      <c r="B1586" s="321" t="s">
        <v>756</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LRAM'!AM146*AE1585</f>
        <v>0</v>
      </c>
      <c r="AF1586" s="374">
        <f>'4.  2011-2014 LRAM'!AN146*AF1585</f>
        <v>0</v>
      </c>
      <c r="AG1586" s="374">
        <f>'4.  2011-2014 LRAM'!AO146*AG1585</f>
        <v>0</v>
      </c>
      <c r="AH1586" s="374">
        <f>'4.  2011-2014 LRAM'!AP146*AH1585</f>
        <v>0</v>
      </c>
      <c r="AI1586" s="374">
        <f>'4.  2011-2014 LRAM'!AQ146*AI1585</f>
        <v>0</v>
      </c>
      <c r="AJ1586" s="374">
        <f>'4.  2011-2014 LRAM'!AR146*AJ1585</f>
        <v>0</v>
      </c>
      <c r="AK1586" s="374">
        <f>'4.  2011-2014 LRAM'!AS146*AK1585</f>
        <v>0</v>
      </c>
      <c r="AL1586" s="374">
        <f>'4.  2011-2014 LRAM'!AT146*AL1585</f>
        <v>0</v>
      </c>
      <c r="AM1586" s="374">
        <f>'4.  2011-2014 LRAM'!AU146*AM1585</f>
        <v>0</v>
      </c>
      <c r="AN1586" s="374">
        <f>'4.  2011-2014 LRAM'!AV146*AN1585</f>
        <v>0</v>
      </c>
      <c r="AO1586" s="374">
        <f>'4.  2011-2014 LRAM'!AW146*AO1585</f>
        <v>0</v>
      </c>
      <c r="AP1586" s="374">
        <f>'4.  2011-2014 LRAM'!AX146*AP1585</f>
        <v>0</v>
      </c>
      <c r="AQ1586" s="374">
        <f>'4.  2011-2014 LRAM'!AY146*AQ1585</f>
        <v>0</v>
      </c>
      <c r="AR1586" s="374">
        <f>'4.  2011-2014 LRAM'!AZ146*AR1585</f>
        <v>0</v>
      </c>
      <c r="AS1586" s="615">
        <f t="shared" ref="AS1586:AS1597" si="3520">SUM(AE1586:AR1586)</f>
        <v>0</v>
      </c>
    </row>
    <row r="1587" spans="2:45" ht="15.6" customHeight="1">
      <c r="B1587" s="321" t="s">
        <v>757</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LRAM'!AM285*AE1585</f>
        <v>0</v>
      </c>
      <c r="AF1587" s="374">
        <f>'4.  2011-2014 LRAM'!AN285*AF1585</f>
        <v>0</v>
      </c>
      <c r="AG1587" s="374">
        <f>'4.  2011-2014 LRAM'!AO285*AG1585</f>
        <v>0</v>
      </c>
      <c r="AH1587" s="374">
        <f>'4.  2011-2014 LRAM'!AP285*AH1585</f>
        <v>0</v>
      </c>
      <c r="AI1587" s="374">
        <f>'4.  2011-2014 LRAM'!AQ285*AI1585</f>
        <v>0</v>
      </c>
      <c r="AJ1587" s="374">
        <f>'4.  2011-2014 LRAM'!AR285*AJ1585</f>
        <v>0</v>
      </c>
      <c r="AK1587" s="374">
        <f>'4.  2011-2014 LRAM'!AS285*AK1585</f>
        <v>0</v>
      </c>
      <c r="AL1587" s="374">
        <f>'4.  2011-2014 LRAM'!AT285*AL1585</f>
        <v>0</v>
      </c>
      <c r="AM1587" s="374">
        <f>'4.  2011-2014 LRAM'!AU285*AM1585</f>
        <v>0</v>
      </c>
      <c r="AN1587" s="374">
        <f>'4.  2011-2014 LRAM'!AV285*AN1585</f>
        <v>0</v>
      </c>
      <c r="AO1587" s="374">
        <f>'4.  2011-2014 LRAM'!AW285*AO1585</f>
        <v>0</v>
      </c>
      <c r="AP1587" s="374">
        <f>'4.  2011-2014 LRAM'!AX285*AP1585</f>
        <v>0</v>
      </c>
      <c r="AQ1587" s="374">
        <f>'4.  2011-2014 LRAM'!AY285*AQ1585</f>
        <v>0</v>
      </c>
      <c r="AR1587" s="374">
        <f>'4.  2011-2014 LRAM'!AZ285*AR1585</f>
        <v>0</v>
      </c>
      <c r="AS1587" s="615">
        <f t="shared" si="3520"/>
        <v>0</v>
      </c>
    </row>
    <row r="1588" spans="2:45">
      <c r="B1588" s="321" t="s">
        <v>758</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LRAM'!AM421*AE1585</f>
        <v>0</v>
      </c>
      <c r="AF1588" s="374">
        <f>'4.  2011-2014 LRAM'!AN421*AF1585</f>
        <v>0</v>
      </c>
      <c r="AG1588" s="374">
        <f>'4.  2011-2014 LRAM'!AO421*AG1585</f>
        <v>0</v>
      </c>
      <c r="AH1588" s="374">
        <f>'4.  2011-2014 LRAM'!AP421*AH1585</f>
        <v>0</v>
      </c>
      <c r="AI1588" s="374">
        <f>'4.  2011-2014 LRAM'!AQ421*AI1585</f>
        <v>0</v>
      </c>
      <c r="AJ1588" s="374">
        <f>'4.  2011-2014 LRAM'!AR421*AJ1585</f>
        <v>0</v>
      </c>
      <c r="AK1588" s="374">
        <f>'4.  2011-2014 LRAM'!AS421*AK1585</f>
        <v>0</v>
      </c>
      <c r="AL1588" s="374">
        <f>'4.  2011-2014 LRAM'!AT421*AL1585</f>
        <v>0</v>
      </c>
      <c r="AM1588" s="374">
        <f>'4.  2011-2014 LRAM'!AU421*AM1585</f>
        <v>0</v>
      </c>
      <c r="AN1588" s="374">
        <f>'4.  2011-2014 LRAM'!AV421*AN1585</f>
        <v>0</v>
      </c>
      <c r="AO1588" s="374">
        <f>'4.  2011-2014 LRAM'!AW421*AO1585</f>
        <v>0</v>
      </c>
      <c r="AP1588" s="374">
        <f>'4.  2011-2014 LRAM'!AX421*AP1585</f>
        <v>0</v>
      </c>
      <c r="AQ1588" s="374">
        <f>'4.  2011-2014 LRAM'!AY421*AQ1585</f>
        <v>0</v>
      </c>
      <c r="AR1588" s="374">
        <f>'4.  2011-2014 LRAM'!AZ421*AR1585</f>
        <v>0</v>
      </c>
      <c r="AS1588" s="615">
        <f t="shared" si="3520"/>
        <v>0</v>
      </c>
    </row>
    <row r="1589" spans="2:45">
      <c r="B1589" s="321" t="s">
        <v>759</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'4.  2011-2014 LRAM'!AM558*AE1585</f>
        <v>0</v>
      </c>
      <c r="AF1589" s="374">
        <f>'4.  2011-2014 LRAM'!AN558*AF1585</f>
        <v>0</v>
      </c>
      <c r="AG1589" s="374">
        <f>'4.  2011-2014 LRAM'!AO558*AG1585</f>
        <v>0</v>
      </c>
      <c r="AH1589" s="374">
        <f>'4.  2011-2014 LRAM'!AP558*AH1585</f>
        <v>0</v>
      </c>
      <c r="AI1589" s="374">
        <f>'4.  2011-2014 LRAM'!AQ558*AI1585</f>
        <v>0</v>
      </c>
      <c r="AJ1589" s="374">
        <f>'4.  2011-2014 LRAM'!AR558*AJ1585</f>
        <v>0</v>
      </c>
      <c r="AK1589" s="374">
        <f>'4.  2011-2014 LRAM'!AS558*AK1585</f>
        <v>0</v>
      </c>
      <c r="AL1589" s="374">
        <f>'4.  2011-2014 LRAM'!AT558*AL1585</f>
        <v>0</v>
      </c>
      <c r="AM1589" s="374">
        <f>'4.  2011-2014 LRAM'!AU558*AM1585</f>
        <v>0</v>
      </c>
      <c r="AN1589" s="374">
        <f>'4.  2011-2014 LRAM'!AV558*AN1585</f>
        <v>0</v>
      </c>
      <c r="AO1589" s="374">
        <f>'4.  2011-2014 LRAM'!AW558*AO1585</f>
        <v>0</v>
      </c>
      <c r="AP1589" s="374">
        <f>'4.  2011-2014 LRAM'!AX558*AP1585</f>
        <v>0</v>
      </c>
      <c r="AQ1589" s="374">
        <f>'4.  2011-2014 LRAM'!AY558*AQ1585</f>
        <v>0</v>
      </c>
      <c r="AR1589" s="374">
        <f>'4.  2011-2014 LRAM'!AZ558*AR1585</f>
        <v>0</v>
      </c>
      <c r="AS1589" s="615">
        <f>SUM(AE1589:AR1589)</f>
        <v>0</v>
      </c>
    </row>
    <row r="1590" spans="2:45">
      <c r="B1590" s="321" t="s">
        <v>760</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21">AE215*AE1585</f>
        <v>0</v>
      </c>
      <c r="AF1590" s="374">
        <f t="shared" si="3521"/>
        <v>0</v>
      </c>
      <c r="AG1590" s="374">
        <f t="shared" si="3521"/>
        <v>0</v>
      </c>
      <c r="AH1590" s="374">
        <f t="shared" si="3521"/>
        <v>0</v>
      </c>
      <c r="AI1590" s="374">
        <f t="shared" si="3521"/>
        <v>0</v>
      </c>
      <c r="AJ1590" s="374">
        <f t="shared" si="3521"/>
        <v>0</v>
      </c>
      <c r="AK1590" s="374">
        <f t="shared" si="3521"/>
        <v>0</v>
      </c>
      <c r="AL1590" s="374">
        <f t="shared" si="3521"/>
        <v>0</v>
      </c>
      <c r="AM1590" s="374">
        <f t="shared" si="3521"/>
        <v>0</v>
      </c>
      <c r="AN1590" s="374">
        <f t="shared" si="3521"/>
        <v>0</v>
      </c>
      <c r="AO1590" s="374">
        <f t="shared" si="3521"/>
        <v>0</v>
      </c>
      <c r="AP1590" s="374">
        <f t="shared" si="3521"/>
        <v>0</v>
      </c>
      <c r="AQ1590" s="374">
        <f t="shared" si="3521"/>
        <v>0</v>
      </c>
      <c r="AR1590" s="374">
        <f t="shared" si="3521"/>
        <v>0</v>
      </c>
      <c r="AS1590" s="615">
        <f t="shared" si="3520"/>
        <v>0</v>
      </c>
    </row>
    <row r="1591" spans="2:45">
      <c r="B1591" s="321" t="s">
        <v>761</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22">AE405*AE1585</f>
        <v>0</v>
      </c>
      <c r="AF1591" s="374">
        <f t="shared" si="3522"/>
        <v>0</v>
      </c>
      <c r="AG1591" s="374">
        <f t="shared" si="3522"/>
        <v>0</v>
      </c>
      <c r="AH1591" s="374">
        <f t="shared" si="3522"/>
        <v>0</v>
      </c>
      <c r="AI1591" s="374">
        <f t="shared" si="3522"/>
        <v>0</v>
      </c>
      <c r="AJ1591" s="374">
        <f t="shared" si="3522"/>
        <v>0</v>
      </c>
      <c r="AK1591" s="374">
        <f t="shared" si="3522"/>
        <v>0</v>
      </c>
      <c r="AL1591" s="374">
        <f t="shared" si="3522"/>
        <v>0</v>
      </c>
      <c r="AM1591" s="374">
        <f t="shared" si="3522"/>
        <v>0</v>
      </c>
      <c r="AN1591" s="374">
        <f t="shared" si="3522"/>
        <v>0</v>
      </c>
      <c r="AO1591" s="374">
        <f t="shared" si="3522"/>
        <v>0</v>
      </c>
      <c r="AP1591" s="374">
        <f t="shared" si="3522"/>
        <v>0</v>
      </c>
      <c r="AQ1591" s="374">
        <f t="shared" si="3522"/>
        <v>0</v>
      </c>
      <c r="AR1591" s="374">
        <f t="shared" si="3522"/>
        <v>0</v>
      </c>
      <c r="AS1591" s="615">
        <f t="shared" si="3520"/>
        <v>0</v>
      </c>
    </row>
    <row r="1592" spans="2:45">
      <c r="B1592" s="321" t="s">
        <v>762</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23">AE595*AE1585</f>
        <v>0</v>
      </c>
      <c r="AF1592" s="374">
        <f t="shared" si="3523"/>
        <v>0</v>
      </c>
      <c r="AG1592" s="374">
        <f t="shared" si="3523"/>
        <v>0</v>
      </c>
      <c r="AH1592" s="374">
        <f t="shared" si="3523"/>
        <v>0</v>
      </c>
      <c r="AI1592" s="374">
        <f t="shared" si="3523"/>
        <v>0</v>
      </c>
      <c r="AJ1592" s="374">
        <f t="shared" si="3523"/>
        <v>0</v>
      </c>
      <c r="AK1592" s="374">
        <f t="shared" si="3523"/>
        <v>0</v>
      </c>
      <c r="AL1592" s="374">
        <f t="shared" si="3523"/>
        <v>0</v>
      </c>
      <c r="AM1592" s="374">
        <f t="shared" si="3523"/>
        <v>0</v>
      </c>
      <c r="AN1592" s="374">
        <f t="shared" si="3523"/>
        <v>0</v>
      </c>
      <c r="AO1592" s="374">
        <f t="shared" si="3523"/>
        <v>0</v>
      </c>
      <c r="AP1592" s="374">
        <f t="shared" si="3523"/>
        <v>0</v>
      </c>
      <c r="AQ1592" s="374">
        <f t="shared" si="3523"/>
        <v>0</v>
      </c>
      <c r="AR1592" s="374">
        <f t="shared" si="3523"/>
        <v>0</v>
      </c>
      <c r="AS1592" s="615">
        <f t="shared" si="3520"/>
        <v>0</v>
      </c>
    </row>
    <row r="1593" spans="2:45">
      <c r="B1593" s="321" t="s">
        <v>763</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24">AE789*AE1585</f>
        <v>0</v>
      </c>
      <c r="AF1593" s="374">
        <f t="shared" si="3524"/>
        <v>0</v>
      </c>
      <c r="AG1593" s="374">
        <f t="shared" si="3524"/>
        <v>0</v>
      </c>
      <c r="AH1593" s="374">
        <f t="shared" si="3524"/>
        <v>0</v>
      </c>
      <c r="AI1593" s="374">
        <f t="shared" si="3524"/>
        <v>0</v>
      </c>
      <c r="AJ1593" s="374">
        <f t="shared" si="3524"/>
        <v>0</v>
      </c>
      <c r="AK1593" s="374">
        <f t="shared" si="3524"/>
        <v>0</v>
      </c>
      <c r="AL1593" s="374">
        <f t="shared" si="3524"/>
        <v>0</v>
      </c>
      <c r="AM1593" s="374">
        <f t="shared" si="3524"/>
        <v>0</v>
      </c>
      <c r="AN1593" s="374">
        <f t="shared" si="3524"/>
        <v>0</v>
      </c>
      <c r="AO1593" s="374">
        <f t="shared" si="3524"/>
        <v>0</v>
      </c>
      <c r="AP1593" s="374">
        <f t="shared" si="3524"/>
        <v>0</v>
      </c>
      <c r="AQ1593" s="374">
        <f t="shared" si="3524"/>
        <v>0</v>
      </c>
      <c r="AR1593" s="374">
        <f t="shared" si="3524"/>
        <v>0</v>
      </c>
      <c r="AS1593" s="615">
        <f t="shared" si="3520"/>
        <v>0</v>
      </c>
    </row>
    <row r="1594" spans="2:45">
      <c r="B1594" s="321" t="s">
        <v>764</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525">AE984*AE1585</f>
        <v>0</v>
      </c>
      <c r="AF1594" s="374">
        <f t="shared" si="3525"/>
        <v>0</v>
      </c>
      <c r="AG1594" s="374">
        <f t="shared" si="3525"/>
        <v>0</v>
      </c>
      <c r="AH1594" s="374">
        <f t="shared" si="3525"/>
        <v>0</v>
      </c>
      <c r="AI1594" s="374">
        <f t="shared" si="3525"/>
        <v>0</v>
      </c>
      <c r="AJ1594" s="374">
        <f t="shared" si="3525"/>
        <v>0</v>
      </c>
      <c r="AK1594" s="374">
        <f t="shared" si="3525"/>
        <v>0</v>
      </c>
      <c r="AL1594" s="374">
        <f t="shared" si="3525"/>
        <v>0</v>
      </c>
      <c r="AM1594" s="374">
        <f t="shared" si="3525"/>
        <v>0</v>
      </c>
      <c r="AN1594" s="374">
        <f t="shared" si="3525"/>
        <v>0</v>
      </c>
      <c r="AO1594" s="374">
        <f t="shared" si="3525"/>
        <v>0</v>
      </c>
      <c r="AP1594" s="374">
        <f t="shared" si="3525"/>
        <v>0</v>
      </c>
      <c r="AQ1594" s="374">
        <f t="shared" si="3525"/>
        <v>0</v>
      </c>
      <c r="AR1594" s="374">
        <f t="shared" si="3525"/>
        <v>0</v>
      </c>
      <c r="AS1594" s="615">
        <f t="shared" si="3520"/>
        <v>0</v>
      </c>
    </row>
    <row r="1595" spans="2:45">
      <c r="B1595" s="321" t="s">
        <v>765</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526">AE1179*AE1585</f>
        <v>0</v>
      </c>
      <c r="AF1595" s="374">
        <f t="shared" si="3526"/>
        <v>0</v>
      </c>
      <c r="AG1595" s="374">
        <f t="shared" si="3526"/>
        <v>0</v>
      </c>
      <c r="AH1595" s="374">
        <f t="shared" si="3526"/>
        <v>0</v>
      </c>
      <c r="AI1595" s="374">
        <f t="shared" si="3526"/>
        <v>0</v>
      </c>
      <c r="AJ1595" s="374">
        <f t="shared" si="3526"/>
        <v>0</v>
      </c>
      <c r="AK1595" s="374">
        <f t="shared" si="3526"/>
        <v>0</v>
      </c>
      <c r="AL1595" s="374">
        <f t="shared" si="3526"/>
        <v>0</v>
      </c>
      <c r="AM1595" s="374">
        <f t="shared" si="3526"/>
        <v>0</v>
      </c>
      <c r="AN1595" s="374">
        <f t="shared" si="3526"/>
        <v>0</v>
      </c>
      <c r="AO1595" s="374">
        <f t="shared" si="3526"/>
        <v>0</v>
      </c>
      <c r="AP1595" s="374">
        <f t="shared" si="3526"/>
        <v>0</v>
      </c>
      <c r="AQ1595" s="374">
        <f t="shared" si="3526"/>
        <v>0</v>
      </c>
      <c r="AR1595" s="374">
        <f t="shared" si="3526"/>
        <v>0</v>
      </c>
      <c r="AS1595" s="615">
        <f>SUM(AE1595:AR1595)</f>
        <v>0</v>
      </c>
    </row>
    <row r="1596" spans="2:45">
      <c r="B1596" s="321" t="s">
        <v>766</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527">AE1374*AE1585</f>
        <v>0</v>
      </c>
      <c r="AF1596" s="374">
        <f t="shared" si="3527"/>
        <v>0</v>
      </c>
      <c r="AG1596" s="374">
        <f t="shared" si="3527"/>
        <v>0</v>
      </c>
      <c r="AH1596" s="374">
        <f t="shared" si="3527"/>
        <v>0</v>
      </c>
      <c r="AI1596" s="374">
        <f t="shared" si="3527"/>
        <v>0</v>
      </c>
      <c r="AJ1596" s="374">
        <f t="shared" si="3527"/>
        <v>0</v>
      </c>
      <c r="AK1596" s="374">
        <f t="shared" si="3527"/>
        <v>0</v>
      </c>
      <c r="AL1596" s="374">
        <f t="shared" si="3527"/>
        <v>0</v>
      </c>
      <c r="AM1596" s="374">
        <f t="shared" si="3527"/>
        <v>0</v>
      </c>
      <c r="AN1596" s="374">
        <f t="shared" si="3527"/>
        <v>0</v>
      </c>
      <c r="AO1596" s="374">
        <f t="shared" si="3527"/>
        <v>0</v>
      </c>
      <c r="AP1596" s="374">
        <f t="shared" si="3527"/>
        <v>0</v>
      </c>
      <c r="AQ1596" s="374">
        <f t="shared" si="3527"/>
        <v>0</v>
      </c>
      <c r="AR1596" s="374">
        <f t="shared" si="3527"/>
        <v>0</v>
      </c>
      <c r="AS1596" s="615">
        <f>SUM(AE1596:AR1596)</f>
        <v>0</v>
      </c>
    </row>
    <row r="1597" spans="2:45">
      <c r="B1597" s="321" t="s">
        <v>767</v>
      </c>
      <c r="C1597" s="342"/>
      <c r="D1597" s="306"/>
      <c r="E1597" s="276"/>
      <c r="F1597" s="276"/>
      <c r="G1597" s="276"/>
      <c r="H1597" s="276"/>
      <c r="I1597" s="276"/>
      <c r="J1597" s="276"/>
      <c r="K1597" s="276"/>
      <c r="L1597" s="276"/>
      <c r="M1597" s="276"/>
      <c r="N1597" s="276"/>
      <c r="O1597" s="276"/>
      <c r="P1597" s="276"/>
      <c r="Q1597" s="276"/>
      <c r="R1597" s="288"/>
      <c r="S1597" s="276"/>
      <c r="T1597" s="276"/>
      <c r="U1597" s="276"/>
      <c r="V1597" s="306"/>
      <c r="W1597" s="306"/>
      <c r="X1597" s="306"/>
      <c r="Y1597" s="306"/>
      <c r="Z1597" s="276"/>
      <c r="AA1597" s="276"/>
      <c r="AB1597" s="276"/>
      <c r="AC1597" s="276"/>
      <c r="AD1597" s="276"/>
      <c r="AE1597" s="374">
        <f t="shared" ref="AE1597:AR1597" si="3528">AE1568*AE1585</f>
        <v>0</v>
      </c>
      <c r="AF1597" s="374">
        <f t="shared" si="3528"/>
        <v>0</v>
      </c>
      <c r="AG1597" s="374">
        <f t="shared" si="3528"/>
        <v>0</v>
      </c>
      <c r="AH1597" s="374">
        <f t="shared" si="3528"/>
        <v>0</v>
      </c>
      <c r="AI1597" s="374">
        <f t="shared" si="3528"/>
        <v>0</v>
      </c>
      <c r="AJ1597" s="374">
        <f t="shared" si="3528"/>
        <v>0</v>
      </c>
      <c r="AK1597" s="374">
        <f t="shared" si="3528"/>
        <v>0</v>
      </c>
      <c r="AL1597" s="374">
        <f t="shared" si="3528"/>
        <v>0</v>
      </c>
      <c r="AM1597" s="374">
        <f t="shared" si="3528"/>
        <v>0</v>
      </c>
      <c r="AN1597" s="374">
        <f t="shared" si="3528"/>
        <v>0</v>
      </c>
      <c r="AO1597" s="374">
        <f t="shared" si="3528"/>
        <v>0</v>
      </c>
      <c r="AP1597" s="374">
        <f t="shared" si="3528"/>
        <v>0</v>
      </c>
      <c r="AQ1597" s="374">
        <f t="shared" si="3528"/>
        <v>0</v>
      </c>
      <c r="AR1597" s="374">
        <f t="shared" si="3528"/>
        <v>0</v>
      </c>
      <c r="AS1597" s="615">
        <f t="shared" si="3520"/>
        <v>0</v>
      </c>
    </row>
    <row r="1598" spans="2:45" ht="15.75">
      <c r="B1598" s="346" t="s">
        <v>893</v>
      </c>
      <c r="C1598" s="342"/>
      <c r="D1598" s="333"/>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3">
        <f>SUM(AE1586:AE1597)</f>
        <v>0</v>
      </c>
      <c r="AF1598" s="343">
        <f t="shared" ref="AF1598:AR1598" si="3529">SUM(AF1586:AF1597)</f>
        <v>0</v>
      </c>
      <c r="AG1598" s="343">
        <f t="shared" si="3529"/>
        <v>0</v>
      </c>
      <c r="AH1598" s="343">
        <f t="shared" si="3529"/>
        <v>0</v>
      </c>
      <c r="AI1598" s="343">
        <f t="shared" si="3529"/>
        <v>0</v>
      </c>
      <c r="AJ1598" s="343">
        <f t="shared" si="3529"/>
        <v>0</v>
      </c>
      <c r="AK1598" s="343">
        <f t="shared" si="3529"/>
        <v>0</v>
      </c>
      <c r="AL1598" s="343">
        <f t="shared" si="3529"/>
        <v>0</v>
      </c>
      <c r="AM1598" s="343">
        <f t="shared" si="3529"/>
        <v>0</v>
      </c>
      <c r="AN1598" s="343">
        <f t="shared" si="3529"/>
        <v>0</v>
      </c>
      <c r="AO1598" s="343">
        <f t="shared" si="3529"/>
        <v>0</v>
      </c>
      <c r="AP1598" s="343">
        <f t="shared" si="3529"/>
        <v>0</v>
      </c>
      <c r="AQ1598" s="343">
        <f t="shared" si="3529"/>
        <v>0</v>
      </c>
      <c r="AR1598" s="343">
        <f t="shared" si="3529"/>
        <v>0</v>
      </c>
      <c r="AS1598" s="784">
        <f>SUM(AS1586:AS1597)</f>
        <v>0</v>
      </c>
    </row>
    <row r="1599" spans="2:45" ht="15.75">
      <c r="B1599" s="346" t="s">
        <v>894</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33"/>
      <c r="W1599" s="333"/>
      <c r="X1599" s="333"/>
      <c r="Y1599" s="333"/>
      <c r="Z1599" s="331"/>
      <c r="AA1599" s="331"/>
      <c r="AB1599" s="331"/>
      <c r="AC1599" s="331"/>
      <c r="AD1599" s="331"/>
      <c r="AE1599" s="344">
        <f>AE1583*AE1585</f>
        <v>0</v>
      </c>
      <c r="AF1599" s="344">
        <f t="shared" ref="AF1599:AR1599" si="3530">AF1583*AF1585</f>
        <v>0</v>
      </c>
      <c r="AG1599" s="344">
        <f t="shared" si="3530"/>
        <v>0</v>
      </c>
      <c r="AH1599" s="344">
        <f t="shared" si="3530"/>
        <v>0</v>
      </c>
      <c r="AI1599" s="344">
        <f t="shared" si="3530"/>
        <v>0</v>
      </c>
      <c r="AJ1599" s="344">
        <f t="shared" si="3530"/>
        <v>0</v>
      </c>
      <c r="AK1599" s="344">
        <f t="shared" si="3530"/>
        <v>0</v>
      </c>
      <c r="AL1599" s="344">
        <f t="shared" si="3530"/>
        <v>0</v>
      </c>
      <c r="AM1599" s="344">
        <f t="shared" si="3530"/>
        <v>0</v>
      </c>
      <c r="AN1599" s="344">
        <f t="shared" si="3530"/>
        <v>0</v>
      </c>
      <c r="AO1599" s="344">
        <f t="shared" si="3530"/>
        <v>0</v>
      </c>
      <c r="AP1599" s="344">
        <f t="shared" si="3530"/>
        <v>0</v>
      </c>
      <c r="AQ1599" s="344">
        <f t="shared" si="3530"/>
        <v>0</v>
      </c>
      <c r="AR1599" s="344">
        <f t="shared" si="3530"/>
        <v>0</v>
      </c>
      <c r="AS1599" s="785">
        <f>SUM(AE1599:AR1599)</f>
        <v>0</v>
      </c>
    </row>
    <row r="1600" spans="2:45" ht="15.75">
      <c r="B1600" s="346" t="s">
        <v>892</v>
      </c>
      <c r="C1600" s="342"/>
      <c r="D1600" s="347"/>
      <c r="E1600" s="331"/>
      <c r="F1600" s="331"/>
      <c r="G1600" s="331"/>
      <c r="H1600" s="331"/>
      <c r="I1600" s="331"/>
      <c r="J1600" s="331"/>
      <c r="K1600" s="331"/>
      <c r="L1600" s="331"/>
      <c r="M1600" s="331"/>
      <c r="N1600" s="331"/>
      <c r="O1600" s="331"/>
      <c r="P1600" s="331"/>
      <c r="Q1600" s="331"/>
      <c r="R1600" s="297"/>
      <c r="S1600" s="331"/>
      <c r="T1600" s="331"/>
      <c r="U1600" s="331"/>
      <c r="V1600" s="347"/>
      <c r="W1600" s="347"/>
      <c r="X1600" s="347"/>
      <c r="Y1600" s="347"/>
      <c r="Z1600" s="331"/>
      <c r="AA1600" s="331"/>
      <c r="AB1600" s="331"/>
      <c r="AC1600" s="331"/>
      <c r="AD1600" s="331"/>
      <c r="AE1600" s="348"/>
      <c r="AF1600" s="348"/>
      <c r="AG1600" s="348"/>
      <c r="AH1600" s="348"/>
      <c r="AI1600" s="348"/>
      <c r="AJ1600" s="348"/>
      <c r="AK1600" s="348"/>
      <c r="AL1600" s="348"/>
      <c r="AM1600" s="348"/>
      <c r="AN1600" s="348"/>
      <c r="AO1600" s="348"/>
      <c r="AP1600" s="348"/>
      <c r="AQ1600" s="348"/>
      <c r="AR1600" s="348"/>
      <c r="AS1600" s="403">
        <f>AS1598-AS1599</f>
        <v>0</v>
      </c>
    </row>
    <row r="1601" spans="2:45">
      <c r="B1601" s="377"/>
      <c r="C1601" s="441"/>
      <c r="D1601" s="441"/>
      <c r="E1601" s="442"/>
      <c r="F1601" s="442"/>
      <c r="G1601" s="442"/>
      <c r="H1601" s="442"/>
      <c r="I1601" s="442"/>
      <c r="J1601" s="442"/>
      <c r="K1601" s="442"/>
      <c r="L1601" s="442"/>
      <c r="M1601" s="442"/>
      <c r="N1601" s="442"/>
      <c r="O1601" s="442"/>
      <c r="P1601" s="442"/>
      <c r="Q1601" s="442"/>
      <c r="R1601" s="443"/>
      <c r="S1601" s="442"/>
      <c r="T1601" s="442"/>
      <c r="U1601" s="442"/>
      <c r="V1601" s="441"/>
      <c r="W1601" s="444"/>
      <c r="X1601" s="441"/>
      <c r="Y1601" s="441"/>
      <c r="Z1601" s="442"/>
      <c r="AA1601" s="442"/>
      <c r="AB1601" s="442"/>
      <c r="AC1601" s="442"/>
      <c r="AD1601" s="442"/>
      <c r="AE1601" s="770"/>
      <c r="AF1601" s="770"/>
      <c r="AG1601" s="770"/>
      <c r="AH1601" s="770"/>
      <c r="AI1601" s="770"/>
      <c r="AJ1601" s="770"/>
      <c r="AK1601" s="770"/>
      <c r="AL1601" s="770"/>
      <c r="AM1601" s="770"/>
      <c r="AN1601" s="770"/>
      <c r="AO1601" s="770"/>
      <c r="AP1601" s="770"/>
      <c r="AQ1601" s="770"/>
      <c r="AR1601" s="770"/>
      <c r="AS1601" s="382"/>
    </row>
    <row r="1602" spans="2:45" ht="19.5" customHeight="1">
      <c r="B1602" s="364" t="s">
        <v>588</v>
      </c>
      <c r="C1602" s="383"/>
      <c r="D1602" s="384"/>
      <c r="E1602" s="384"/>
      <c r="F1602" s="384"/>
      <c r="G1602" s="384"/>
      <c r="H1602" s="384"/>
      <c r="I1602" s="384"/>
      <c r="J1602" s="384"/>
      <c r="K1602" s="384"/>
      <c r="L1602" s="384"/>
      <c r="M1602" s="384"/>
      <c r="N1602" s="384"/>
      <c r="O1602" s="384"/>
      <c r="P1602" s="384"/>
      <c r="Q1602" s="384"/>
      <c r="R1602" s="384"/>
      <c r="S1602" s="384"/>
      <c r="T1602" s="384"/>
      <c r="U1602" s="384"/>
      <c r="V1602" s="367"/>
      <c r="W1602" s="368"/>
      <c r="X1602" s="384"/>
      <c r="Y1602" s="384"/>
      <c r="Z1602" s="384"/>
      <c r="AA1602" s="384"/>
      <c r="AB1602" s="384"/>
      <c r="AC1602" s="384"/>
      <c r="AD1602" s="384"/>
      <c r="AE1602" s="405"/>
      <c r="AF1602" s="405"/>
      <c r="AG1602" s="405"/>
      <c r="AH1602" s="405"/>
      <c r="AI1602" s="405"/>
      <c r="AJ1602" s="405"/>
      <c r="AK1602" s="405"/>
      <c r="AL1602" s="405"/>
      <c r="AM1602" s="405"/>
      <c r="AN1602" s="405"/>
      <c r="AO1602" s="405"/>
      <c r="AP1602" s="405"/>
      <c r="AQ1602" s="405"/>
      <c r="AR1602" s="405"/>
      <c r="AS1602" s="385"/>
    </row>
    <row r="1603" spans="2:45" ht="19.5" customHeight="1">
      <c r="B1603" s="759"/>
      <c r="C1603" s="760"/>
      <c r="D1603" s="741"/>
      <c r="E1603" s="741"/>
      <c r="F1603" s="741"/>
      <c r="G1603" s="741"/>
      <c r="H1603" s="741"/>
      <c r="I1603" s="741"/>
      <c r="J1603" s="741"/>
      <c r="K1603" s="741"/>
      <c r="L1603" s="741"/>
      <c r="M1603" s="741"/>
      <c r="N1603" s="741"/>
      <c r="O1603" s="741"/>
      <c r="P1603" s="741"/>
      <c r="Q1603" s="741"/>
      <c r="R1603" s="741"/>
      <c r="S1603" s="741"/>
      <c r="T1603" s="741"/>
      <c r="U1603" s="741"/>
      <c r="V1603" s="301"/>
      <c r="W1603" s="761"/>
      <c r="X1603" s="741"/>
      <c r="Y1603" s="741"/>
      <c r="Z1603" s="741"/>
      <c r="AA1603" s="741"/>
      <c r="AB1603" s="741"/>
      <c r="AC1603" s="741"/>
      <c r="AD1603" s="741"/>
      <c r="AE1603" s="252"/>
      <c r="AF1603" s="252"/>
      <c r="AG1603" s="252"/>
      <c r="AH1603" s="252"/>
      <c r="AI1603" s="252"/>
      <c r="AJ1603" s="252"/>
      <c r="AK1603" s="252"/>
      <c r="AL1603" s="252"/>
      <c r="AM1603" s="252"/>
      <c r="AN1603" s="252"/>
      <c r="AO1603" s="252"/>
      <c r="AP1603" s="252"/>
      <c r="AQ1603" s="252"/>
      <c r="AR1603" s="252"/>
      <c r="AS1603" s="253"/>
    </row>
    <row r="1604" spans="2:45" ht="15.75">
      <c r="B1604" s="277" t="s">
        <v>810</v>
      </c>
      <c r="C1604" s="278"/>
      <c r="D1604" s="579" t="s">
        <v>523</v>
      </c>
      <c r="E1604" s="250"/>
      <c r="F1604" s="579"/>
      <c r="G1604" s="250"/>
      <c r="H1604" s="250"/>
      <c r="I1604" s="250"/>
      <c r="J1604" s="250"/>
      <c r="K1604" s="250"/>
      <c r="L1604" s="250"/>
      <c r="M1604" s="250"/>
      <c r="N1604" s="250"/>
      <c r="O1604" s="250"/>
      <c r="P1604" s="250"/>
      <c r="Q1604" s="250"/>
      <c r="R1604" s="278"/>
      <c r="S1604" s="250"/>
      <c r="T1604" s="250"/>
      <c r="U1604" s="250"/>
      <c r="V1604" s="250"/>
      <c r="W1604" s="250"/>
      <c r="X1604" s="250"/>
      <c r="Y1604" s="250"/>
      <c r="Z1604" s="250"/>
      <c r="AA1604" s="250"/>
      <c r="AB1604" s="250"/>
      <c r="AC1604" s="250"/>
      <c r="AD1604" s="250"/>
      <c r="AE1604" s="267"/>
      <c r="AF1604" s="264"/>
      <c r="AG1604" s="264"/>
      <c r="AH1604" s="264"/>
      <c r="AI1604" s="264"/>
      <c r="AJ1604" s="264"/>
      <c r="AK1604" s="264"/>
      <c r="AL1604" s="264"/>
      <c r="AM1604" s="264"/>
      <c r="AN1604" s="264"/>
      <c r="AO1604" s="264"/>
      <c r="AP1604" s="264"/>
      <c r="AQ1604" s="264"/>
      <c r="AR1604" s="264"/>
    </row>
    <row r="1605" spans="2:45" ht="39.75" customHeight="1">
      <c r="B1605" s="935" t="s">
        <v>211</v>
      </c>
      <c r="C1605" s="937" t="s">
        <v>33</v>
      </c>
      <c r="D1605" s="281" t="s">
        <v>421</v>
      </c>
      <c r="E1605" s="946" t="s">
        <v>209</v>
      </c>
      <c r="F1605" s="947"/>
      <c r="G1605" s="947"/>
      <c r="H1605" s="947"/>
      <c r="I1605" s="947"/>
      <c r="J1605" s="947"/>
      <c r="K1605" s="947"/>
      <c r="L1605" s="947"/>
      <c r="M1605" s="947"/>
      <c r="N1605" s="947"/>
      <c r="O1605" s="947"/>
      <c r="P1605" s="948"/>
      <c r="Q1605" s="944" t="s">
        <v>213</v>
      </c>
      <c r="R1605" s="281" t="s">
        <v>422</v>
      </c>
      <c r="S1605" s="941" t="s">
        <v>212</v>
      </c>
      <c r="T1605" s="942"/>
      <c r="U1605" s="942"/>
      <c r="V1605" s="942"/>
      <c r="W1605" s="942"/>
      <c r="X1605" s="942"/>
      <c r="Y1605" s="942"/>
      <c r="Z1605" s="942"/>
      <c r="AA1605" s="942"/>
      <c r="AB1605" s="942"/>
      <c r="AC1605" s="942"/>
      <c r="AD1605" s="949"/>
      <c r="AE1605" s="941" t="s">
        <v>242</v>
      </c>
      <c r="AF1605" s="942"/>
      <c r="AG1605" s="942"/>
      <c r="AH1605" s="942"/>
      <c r="AI1605" s="942"/>
      <c r="AJ1605" s="942"/>
      <c r="AK1605" s="942"/>
      <c r="AL1605" s="942"/>
      <c r="AM1605" s="942"/>
      <c r="AN1605" s="942"/>
      <c r="AO1605" s="942"/>
      <c r="AP1605" s="942"/>
      <c r="AQ1605" s="942"/>
      <c r="AR1605" s="942"/>
      <c r="AS1605" s="943"/>
    </row>
    <row r="1606" spans="2:45" ht="65.25" customHeight="1">
      <c r="B1606" s="936"/>
      <c r="C1606" s="950"/>
      <c r="D1606" s="282">
        <v>2024</v>
      </c>
      <c r="E1606" s="282">
        <v>2025</v>
      </c>
      <c r="F1606" s="282">
        <v>2026</v>
      </c>
      <c r="G1606" s="282">
        <v>2027</v>
      </c>
      <c r="H1606" s="282">
        <v>2028</v>
      </c>
      <c r="I1606" s="282">
        <v>2029</v>
      </c>
      <c r="J1606" s="282">
        <v>2030</v>
      </c>
      <c r="K1606" s="282">
        <v>2031</v>
      </c>
      <c r="L1606" s="282">
        <v>2032</v>
      </c>
      <c r="M1606" s="282">
        <v>2033</v>
      </c>
      <c r="N1606" s="282">
        <v>2034</v>
      </c>
      <c r="O1606" s="282">
        <v>2035</v>
      </c>
      <c r="P1606" s="282">
        <v>2036</v>
      </c>
      <c r="Q1606" s="945"/>
      <c r="R1606" s="282">
        <v>2024</v>
      </c>
      <c r="S1606" s="282">
        <v>2025</v>
      </c>
      <c r="T1606" s="282">
        <v>2026</v>
      </c>
      <c r="U1606" s="282">
        <v>2027</v>
      </c>
      <c r="V1606" s="282">
        <v>2028</v>
      </c>
      <c r="W1606" s="282">
        <v>2029</v>
      </c>
      <c r="X1606" s="282">
        <v>2030</v>
      </c>
      <c r="Y1606" s="282">
        <v>2031</v>
      </c>
      <c r="Z1606" s="282">
        <v>2032</v>
      </c>
      <c r="AA1606" s="282">
        <v>2033</v>
      </c>
      <c r="AB1606" s="282">
        <v>2034</v>
      </c>
      <c r="AC1606" s="282">
        <v>2035</v>
      </c>
      <c r="AD1606" s="282">
        <v>2036</v>
      </c>
      <c r="AE1606" s="282" t="str">
        <f>'1.  LRAMVA Summary'!$D$53</f>
        <v>Residential</v>
      </c>
      <c r="AF1606" s="282" t="str">
        <f>'1.  LRAMVA Summary'!$E$53</f>
        <v>GS&lt;50 kW</v>
      </c>
      <c r="AG1606" s="282" t="str">
        <f>'1.  LRAMVA Summary'!$F$53</f>
        <v>GS 50-499 kW</v>
      </c>
      <c r="AH1606" s="282" t="str">
        <f>'1.  LRAMVA Summary'!$G$53</f>
        <v>GS 500-4999 kW</v>
      </c>
      <c r="AI1606" s="282" t="str">
        <f>'1.  LRAMVA Summary'!$H$53</f>
        <v>Large Use</v>
      </c>
      <c r="AJ1606" s="282" t="str">
        <f>'1.  LRAMVA Summary'!$I$53</f>
        <v>Street Lighting</v>
      </c>
      <c r="AK1606" s="282" t="str">
        <f>'1.  LRAMVA Summary'!$J$53</f>
        <v>Unmetered Scattered Load</v>
      </c>
      <c r="AL1606" s="282" t="str">
        <f>'1.  LRAMVA Summary'!$K$53</f>
        <v/>
      </c>
      <c r="AM1606" s="282" t="str">
        <f>'1.  LRAMVA Summary'!$L$53</f>
        <v/>
      </c>
      <c r="AN1606" s="282" t="str">
        <f>'1.  LRAMVA Summary'!$M$53</f>
        <v/>
      </c>
      <c r="AO1606" s="282" t="str">
        <f>'1.  LRAMVA Summary'!$N$53</f>
        <v/>
      </c>
      <c r="AP1606" s="282" t="str">
        <f>'1.  LRAMVA Summary'!$O$53</f>
        <v/>
      </c>
      <c r="AQ1606" s="282" t="str">
        <f>'1.  LRAMVA Summary'!$P$53</f>
        <v/>
      </c>
      <c r="AR1606" s="282" t="str">
        <f>'1.  LRAMVA Summary'!$Q$53</f>
        <v/>
      </c>
      <c r="AS1606" s="284" t="str">
        <f>'1.  LRAMVA Summary'!$R$53</f>
        <v>Total</v>
      </c>
    </row>
    <row r="1607" spans="2:45" ht="15.75">
      <c r="B1607" s="827"/>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32"/>
      <c r="AE1607" s="288" t="str">
        <f>'1.  LRAMVA Summary'!$D$54</f>
        <v>kWh</v>
      </c>
      <c r="AF1607" s="288" t="str">
        <f>'1.  LRAMVA Summary'!$E$54</f>
        <v>kWh</v>
      </c>
      <c r="AG1607" s="288" t="str">
        <f>'1.  LRAMVA Summary'!$F$54</f>
        <v>kW</v>
      </c>
      <c r="AH1607" s="288" t="str">
        <f>'1.  LRAMVA Summary'!$G$54</f>
        <v>kW</v>
      </c>
      <c r="AI1607" s="288" t="str">
        <f>'1.  LRAMVA Summary'!$H$54</f>
        <v>kW</v>
      </c>
      <c r="AJ1607" s="288" t="str">
        <f>'1.  LRAMVA Summary'!$I$54</f>
        <v>kW</v>
      </c>
      <c r="AK1607" s="288" t="str">
        <f>'1.  LRAMVA Summary'!$J$54</f>
        <v>kWh</v>
      </c>
      <c r="AL1607" s="288">
        <f>'1.  LRAMVA Summary'!$K$54</f>
        <v>0</v>
      </c>
      <c r="AM1607" s="288">
        <f>'1.  LRAMVA Summary'!$L$54</f>
        <v>0</v>
      </c>
      <c r="AN1607" s="288">
        <f>'1.  LRAMVA Summary'!$M$54</f>
        <v>0</v>
      </c>
      <c r="AO1607" s="288">
        <f>'1.  LRAMVA Summary'!$N$54</f>
        <v>0</v>
      </c>
      <c r="AP1607" s="288">
        <f>'1.  LRAMVA Summary'!$O$54</f>
        <v>0</v>
      </c>
      <c r="AQ1607" s="288">
        <f>'1.  LRAMVA Summary'!$P$54</f>
        <v>0</v>
      </c>
      <c r="AR1607" s="288">
        <f>'1.  LRAMVA Summary'!$Q$54</f>
        <v>0</v>
      </c>
      <c r="AS1607" s="327"/>
    </row>
    <row r="1608" spans="2:45" ht="15.75">
      <c r="B1608" s="828" t="s">
        <v>957</v>
      </c>
      <c r="C1608" s="332"/>
      <c r="D1608" s="332"/>
      <c r="E1608" s="332"/>
      <c r="F1608" s="332"/>
      <c r="G1608" s="332"/>
      <c r="H1608" s="332"/>
      <c r="I1608" s="332"/>
      <c r="J1608" s="332"/>
      <c r="K1608" s="332"/>
      <c r="L1608" s="332"/>
      <c r="M1608" s="332"/>
      <c r="N1608" s="332"/>
      <c r="O1608" s="332"/>
      <c r="P1608" s="332"/>
      <c r="Q1608" s="332"/>
      <c r="R1608" s="332"/>
      <c r="S1608" s="332"/>
      <c r="T1608" s="332"/>
      <c r="U1608" s="332"/>
      <c r="V1608" s="332"/>
      <c r="W1608" s="332"/>
      <c r="X1608" s="332"/>
      <c r="Y1608" s="332"/>
      <c r="Z1608" s="332"/>
      <c r="AA1608" s="332"/>
      <c r="AB1608" s="332"/>
      <c r="AC1608" s="332"/>
      <c r="AD1608" s="832"/>
      <c r="AE1608" s="830">
        <v>0</v>
      </c>
      <c r="AF1608" s="825">
        <v>0</v>
      </c>
      <c r="AG1608" s="825">
        <v>0</v>
      </c>
      <c r="AH1608" s="825">
        <v>0</v>
      </c>
      <c r="AI1608" s="825">
        <v>0</v>
      </c>
      <c r="AJ1608" s="825">
        <v>0</v>
      </c>
      <c r="AK1608" s="825">
        <v>0</v>
      </c>
      <c r="AL1608" s="825">
        <v>0</v>
      </c>
      <c r="AM1608" s="825">
        <v>0</v>
      </c>
      <c r="AN1608" s="825">
        <v>0</v>
      </c>
      <c r="AO1608" s="825">
        <v>0</v>
      </c>
      <c r="AP1608" s="825">
        <v>0</v>
      </c>
      <c r="AQ1608" s="825">
        <v>0</v>
      </c>
      <c r="AR1608" s="825">
        <v>0</v>
      </c>
      <c r="AS1608" s="826"/>
    </row>
    <row r="1609" spans="2:45" ht="15.75">
      <c r="B1609" s="829" t="s">
        <v>768</v>
      </c>
      <c r="C1609" s="399"/>
      <c r="D1609" s="399"/>
      <c r="E1609" s="399"/>
      <c r="F1609" s="399"/>
      <c r="G1609" s="399"/>
      <c r="H1609" s="399"/>
      <c r="I1609" s="399"/>
      <c r="J1609" s="399"/>
      <c r="K1609" s="399"/>
      <c r="L1609" s="399"/>
      <c r="M1609" s="399"/>
      <c r="N1609" s="399"/>
      <c r="O1609" s="399"/>
      <c r="P1609" s="399"/>
      <c r="Q1609" s="399"/>
      <c r="R1609" s="399"/>
      <c r="S1609" s="399"/>
      <c r="T1609" s="399"/>
      <c r="U1609" s="399"/>
      <c r="V1609" s="399"/>
      <c r="W1609" s="399"/>
      <c r="X1609" s="399"/>
      <c r="Y1609" s="399"/>
      <c r="Z1609" s="399"/>
      <c r="AA1609" s="399"/>
      <c r="AB1609" s="399"/>
      <c r="AC1609" s="399"/>
      <c r="AD1609" s="833"/>
      <c r="AE1609" s="831">
        <f>HLOOKUP(AE1606,'2. LRAMVA Threshold'!$B$42:$Q$60,16,FALSE)</f>
        <v>0</v>
      </c>
      <c r="AF1609" s="388">
        <f>HLOOKUP(AF1606,'2. LRAMVA Threshold'!$B$42:$Q$60,16,FALSE)</f>
        <v>0</v>
      </c>
      <c r="AG1609" s="388">
        <f>HLOOKUP(AG1606,'2. LRAMVA Threshold'!$B$42:$Q$60,16,FALSE)</f>
        <v>0</v>
      </c>
      <c r="AH1609" s="388">
        <f>HLOOKUP(AH1606,'2. LRAMVA Threshold'!$B$42:$Q$60,16,FALSE)</f>
        <v>0</v>
      </c>
      <c r="AI1609" s="388">
        <f>HLOOKUP(AI1606,'2. LRAMVA Threshold'!$B$42:$Q$60,16,FALSE)</f>
        <v>0</v>
      </c>
      <c r="AJ1609" s="388">
        <f>HLOOKUP(AJ1606,'2. LRAMVA Threshold'!$B$42:$Q$60,16,FALSE)</f>
        <v>0</v>
      </c>
      <c r="AK1609" s="388">
        <f>HLOOKUP(AK1606,'2. LRAMVA Threshold'!$B$42:$Q$60,16,FALSE)</f>
        <v>0</v>
      </c>
      <c r="AL1609" s="388">
        <f>HLOOKUP(AL1606,'2. LRAMVA Threshold'!$B$42:$Q$60,16,FALSE)</f>
        <v>0</v>
      </c>
      <c r="AM1609" s="388">
        <f>HLOOKUP(AM1606,'2. LRAMVA Threshold'!$B$42:$Q$60,16,FALSE)</f>
        <v>0</v>
      </c>
      <c r="AN1609" s="388">
        <f>HLOOKUP(AN1606,'2. LRAMVA Threshold'!$B$42:$Q$60,16,FALSE)</f>
        <v>0</v>
      </c>
      <c r="AO1609" s="388">
        <f>HLOOKUP(AO1606,'2. LRAMVA Threshold'!$B$42:$Q$60,16,FALSE)</f>
        <v>0</v>
      </c>
      <c r="AP1609" s="388">
        <f>HLOOKUP(AP1606,'2. LRAMVA Threshold'!$B$42:$Q$60,16,FALSE)</f>
        <v>0</v>
      </c>
      <c r="AQ1609" s="388">
        <f>HLOOKUP(AQ1606,'2. LRAMVA Threshold'!$B$42:$Q$60,16,FALSE)</f>
        <v>0</v>
      </c>
      <c r="AR1609" s="388">
        <f>HLOOKUP(AR1606,'2. LRAMVA Threshold'!$B$42:$Q$60,16,FALSE)</f>
        <v>0</v>
      </c>
      <c r="AS1609" s="438"/>
    </row>
    <row r="1610" spans="2:45">
      <c r="B1610" s="390"/>
      <c r="C1610" s="330"/>
      <c r="D1610" s="331"/>
      <c r="E1610" s="331"/>
      <c r="F1610" s="331"/>
      <c r="G1610" s="331"/>
      <c r="H1610" s="331"/>
      <c r="I1610" s="331"/>
      <c r="J1610" s="331"/>
      <c r="K1610" s="331"/>
      <c r="L1610" s="331"/>
      <c r="M1610" s="331"/>
      <c r="N1610" s="331"/>
      <c r="O1610" s="331"/>
      <c r="P1610" s="331"/>
      <c r="Q1610" s="331"/>
      <c r="R1610" s="332"/>
      <c r="S1610" s="331"/>
      <c r="T1610" s="331"/>
      <c r="U1610" s="331"/>
      <c r="V1610" s="333"/>
      <c r="W1610" s="333"/>
      <c r="X1610" s="333"/>
      <c r="Y1610" s="333"/>
      <c r="Z1610" s="331"/>
      <c r="AA1610" s="331"/>
      <c r="AB1610" s="331"/>
      <c r="AC1610" s="331"/>
      <c r="AD1610" s="331"/>
      <c r="AE1610" s="432"/>
      <c r="AF1610" s="432"/>
      <c r="AG1610" s="432"/>
      <c r="AH1610" s="432"/>
      <c r="AI1610" s="432"/>
      <c r="AJ1610" s="432"/>
      <c r="AK1610" s="432"/>
      <c r="AL1610" s="395"/>
      <c r="AM1610" s="395"/>
      <c r="AN1610" s="395"/>
      <c r="AO1610" s="395"/>
      <c r="AP1610" s="395"/>
      <c r="AQ1610" s="395"/>
      <c r="AR1610" s="395"/>
      <c r="AS1610" s="396"/>
    </row>
    <row r="1611" spans="2:45">
      <c r="B1611" s="321" t="s">
        <v>739</v>
      </c>
      <c r="C1611" s="335"/>
      <c r="D1611" s="335"/>
      <c r="E1611" s="372"/>
      <c r="F1611" s="372"/>
      <c r="G1611" s="372"/>
      <c r="H1611" s="372"/>
      <c r="I1611" s="372"/>
      <c r="J1611" s="372"/>
      <c r="K1611" s="372"/>
      <c r="L1611" s="372"/>
      <c r="M1611" s="372"/>
      <c r="N1611" s="372"/>
      <c r="O1611" s="372"/>
      <c r="P1611" s="372"/>
      <c r="Q1611" s="372"/>
      <c r="R1611" s="288"/>
      <c r="S1611" s="337"/>
      <c r="T1611" s="337"/>
      <c r="U1611" s="337"/>
      <c r="V1611" s="336"/>
      <c r="W1611" s="336"/>
      <c r="X1611" s="336"/>
      <c r="Y1611" s="336"/>
      <c r="Z1611" s="337"/>
      <c r="AA1611" s="337"/>
      <c r="AB1611" s="337"/>
      <c r="AC1611" s="337"/>
      <c r="AD1611" s="337"/>
      <c r="AE1611" s="338">
        <f>HLOOKUP(AE35,'3.  Distribution Rates'!$C$122:$P$135,14,FALSE)</f>
        <v>0</v>
      </c>
      <c r="AF1611" s="338">
        <f>HLOOKUP(AF35,'3.  Distribution Rates'!$C$122:$P$135,14,FALSE)</f>
        <v>0</v>
      </c>
      <c r="AG1611" s="338">
        <f>HLOOKUP(AG35,'3.  Distribution Rates'!$C$122:$P$135,14,FALSE)</f>
        <v>0</v>
      </c>
      <c r="AH1611" s="338">
        <f>HLOOKUP(AH35,'3.  Distribution Rates'!$C$122:$P$135,14,FALSE)</f>
        <v>0</v>
      </c>
      <c r="AI1611" s="338">
        <f>HLOOKUP(AI35,'3.  Distribution Rates'!$C$122:$P$135,14,FALSE)</f>
        <v>0</v>
      </c>
      <c r="AJ1611" s="338">
        <f>HLOOKUP(AJ35,'3.  Distribution Rates'!$C$122:$P$135,14,FALSE)</f>
        <v>0</v>
      </c>
      <c r="AK1611" s="338">
        <f>HLOOKUP(AK35,'3.  Distribution Rates'!$C$122:$P$135,14,FALSE)</f>
        <v>0</v>
      </c>
      <c r="AL1611" s="338">
        <f>HLOOKUP(AL35,'3.  Distribution Rates'!$C$122:$P$135,14,FALSE)</f>
        <v>0</v>
      </c>
      <c r="AM1611" s="338">
        <f>HLOOKUP(AM35,'3.  Distribution Rates'!$C$122:$P$135,14,FALSE)</f>
        <v>0</v>
      </c>
      <c r="AN1611" s="338">
        <f>HLOOKUP(AN35,'3.  Distribution Rates'!$C$122:$P$135,14,FALSE)</f>
        <v>0</v>
      </c>
      <c r="AO1611" s="338">
        <f>HLOOKUP(AO35,'3.  Distribution Rates'!$C$122:$P$135,14,FALSE)</f>
        <v>0</v>
      </c>
      <c r="AP1611" s="338">
        <f>HLOOKUP(AP35,'3.  Distribution Rates'!$C$122:$P$135,14,FALSE)</f>
        <v>0</v>
      </c>
      <c r="AQ1611" s="338">
        <f>HLOOKUP(AQ35,'3.  Distribution Rates'!$C$122:$P$135,14,FALSE)</f>
        <v>0</v>
      </c>
      <c r="AR1611" s="338">
        <f>HLOOKUP(AR35,'3.  Distribution Rates'!$C$122:$P$135,14,FALSE)</f>
        <v>0</v>
      </c>
      <c r="AS1611" s="440"/>
    </row>
    <row r="1612" spans="2:45">
      <c r="B1612" s="321" t="s">
        <v>769</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LRAM'!AM147*AE1611</f>
        <v>0</v>
      </c>
      <c r="AF1612" s="374">
        <f>'4.  2011-2014 LRAM'!AN147*AF1611</f>
        <v>0</v>
      </c>
      <c r="AG1612" s="374">
        <f>'4.  2011-2014 LRAM'!AO147*AG1611</f>
        <v>0</v>
      </c>
      <c r="AH1612" s="374">
        <f>'4.  2011-2014 LRAM'!AP147*AH1611</f>
        <v>0</v>
      </c>
      <c r="AI1612" s="374">
        <f>'4.  2011-2014 LRAM'!AQ147*AI1611</f>
        <v>0</v>
      </c>
      <c r="AJ1612" s="374">
        <f>'4.  2011-2014 LRAM'!AR147*AJ1611</f>
        <v>0</v>
      </c>
      <c r="AK1612" s="374">
        <f>'4.  2011-2014 LRAM'!AS147*AK1611</f>
        <v>0</v>
      </c>
      <c r="AL1612" s="374">
        <f>'4.  2011-2014 LRAM'!AT147*AL1611</f>
        <v>0</v>
      </c>
      <c r="AM1612" s="374">
        <f>'4.  2011-2014 LRAM'!AU147*AM1611</f>
        <v>0</v>
      </c>
      <c r="AN1612" s="374">
        <f>'4.  2011-2014 LRAM'!AV147*AN1611</f>
        <v>0</v>
      </c>
      <c r="AO1612" s="374">
        <f>'4.  2011-2014 LRAM'!AW147*AO1611</f>
        <v>0</v>
      </c>
      <c r="AP1612" s="374">
        <f>'4.  2011-2014 LRAM'!AX147*AP1611</f>
        <v>0</v>
      </c>
      <c r="AQ1612" s="374">
        <f>'4.  2011-2014 LRAM'!AY147*AQ1611</f>
        <v>0</v>
      </c>
      <c r="AR1612" s="374">
        <f>'4.  2011-2014 LRAM'!AZ147*AR1611</f>
        <v>0</v>
      </c>
      <c r="AS1612" s="615">
        <f>SUM(AE1612:AR1612)</f>
        <v>0</v>
      </c>
    </row>
    <row r="1613" spans="2:45">
      <c r="B1613" s="321" t="s">
        <v>770</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LRAM'!AM286*AE1611</f>
        <v>0</v>
      </c>
      <c r="AF1613" s="374">
        <f>'4.  2011-2014 LRAM'!AN286*AF1611</f>
        <v>0</v>
      </c>
      <c r="AG1613" s="374">
        <f>'4.  2011-2014 LRAM'!AO286*AG1611</f>
        <v>0</v>
      </c>
      <c r="AH1613" s="374">
        <f>'4.  2011-2014 LRAM'!AP286*AH1611</f>
        <v>0</v>
      </c>
      <c r="AI1613" s="374">
        <f>'4.  2011-2014 LRAM'!AQ286*AI1611</f>
        <v>0</v>
      </c>
      <c r="AJ1613" s="374">
        <f>'4.  2011-2014 LRAM'!AR286*AJ1611</f>
        <v>0</v>
      </c>
      <c r="AK1613" s="374">
        <f>'4.  2011-2014 LRAM'!AS286*AK1611</f>
        <v>0</v>
      </c>
      <c r="AL1613" s="374">
        <f>'4.  2011-2014 LRAM'!AT286*AL1611</f>
        <v>0</v>
      </c>
      <c r="AM1613" s="374">
        <f>'4.  2011-2014 LRAM'!AU286*AM1611</f>
        <v>0</v>
      </c>
      <c r="AN1613" s="374">
        <f>'4.  2011-2014 LRAM'!AV286*AN1611</f>
        <v>0</v>
      </c>
      <c r="AO1613" s="374">
        <f>'4.  2011-2014 LRAM'!AW286*AO1611</f>
        <v>0</v>
      </c>
      <c r="AP1613" s="374">
        <f>'4.  2011-2014 LRAM'!AX286*AP1611</f>
        <v>0</v>
      </c>
      <c r="AQ1613" s="374">
        <f>'4.  2011-2014 LRAM'!AY286*AQ1611</f>
        <v>0</v>
      </c>
      <c r="AR1613" s="374">
        <f>'4.  2011-2014 LRAM'!AZ286*AR1611</f>
        <v>0</v>
      </c>
      <c r="AS1613" s="615">
        <f>SUM(AE1613:AR1613)</f>
        <v>0</v>
      </c>
    </row>
    <row r="1614" spans="2:45">
      <c r="B1614" s="321" t="s">
        <v>771</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LRAM'!AM422*AE1611</f>
        <v>0</v>
      </c>
      <c r="AF1614" s="374">
        <f>'4.  2011-2014 LRAM'!AN422*AF1611</f>
        <v>0</v>
      </c>
      <c r="AG1614" s="374">
        <f>'4.  2011-2014 LRAM'!AO422*AG1611</f>
        <v>0</v>
      </c>
      <c r="AH1614" s="374">
        <f>'4.  2011-2014 LRAM'!AP422*AH1611</f>
        <v>0</v>
      </c>
      <c r="AI1614" s="374">
        <f>'4.  2011-2014 LRAM'!AQ422*AI1611</f>
        <v>0</v>
      </c>
      <c r="AJ1614" s="374">
        <f>'4.  2011-2014 LRAM'!AR422*AJ1611</f>
        <v>0</v>
      </c>
      <c r="AK1614" s="374">
        <f>'4.  2011-2014 LRAM'!AS422*AK1611</f>
        <v>0</v>
      </c>
      <c r="AL1614" s="374">
        <f>'4.  2011-2014 LRAM'!AT422*AL1611</f>
        <v>0</v>
      </c>
      <c r="AM1614" s="374">
        <f>'4.  2011-2014 LRAM'!AU422*AM1611</f>
        <v>0</v>
      </c>
      <c r="AN1614" s="374">
        <f>'4.  2011-2014 LRAM'!AV422*AN1611</f>
        <v>0</v>
      </c>
      <c r="AO1614" s="374">
        <f>'4.  2011-2014 LRAM'!AW422*AO1611</f>
        <v>0</v>
      </c>
      <c r="AP1614" s="374">
        <f>'4.  2011-2014 LRAM'!AX422*AP1611</f>
        <v>0</v>
      </c>
      <c r="AQ1614" s="374">
        <f>'4.  2011-2014 LRAM'!AY422*AQ1611</f>
        <v>0</v>
      </c>
      <c r="AR1614" s="374">
        <f>'4.  2011-2014 LRAM'!AZ422*AR1611</f>
        <v>0</v>
      </c>
      <c r="AS1614" s="615">
        <f>SUM(AE1614:AR1614)</f>
        <v>0</v>
      </c>
    </row>
    <row r="1615" spans="2:45">
      <c r="B1615" s="321" t="s">
        <v>772</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'4.  2011-2014 LRAM'!AM559*AE1611</f>
        <v>0</v>
      </c>
      <c r="AF1615" s="374">
        <f>'4.  2011-2014 LRAM'!AN559*AF1611</f>
        <v>0</v>
      </c>
      <c r="AG1615" s="374">
        <f>'4.  2011-2014 LRAM'!AO559*AG1611</f>
        <v>0</v>
      </c>
      <c r="AH1615" s="374">
        <f>'4.  2011-2014 LRAM'!AP559*AH1611</f>
        <v>0</v>
      </c>
      <c r="AI1615" s="374">
        <f>'4.  2011-2014 LRAM'!AQ559*AI1611</f>
        <v>0</v>
      </c>
      <c r="AJ1615" s="374">
        <f>'4.  2011-2014 LRAM'!AR559*AJ1611</f>
        <v>0</v>
      </c>
      <c r="AK1615" s="374">
        <f>'4.  2011-2014 LRAM'!AS559*AK1611</f>
        <v>0</v>
      </c>
      <c r="AL1615" s="374">
        <f>'4.  2011-2014 LRAM'!AT559*AL1611</f>
        <v>0</v>
      </c>
      <c r="AM1615" s="374">
        <f>'4.  2011-2014 LRAM'!AU559*AM1611</f>
        <v>0</v>
      </c>
      <c r="AN1615" s="374">
        <f>'4.  2011-2014 LRAM'!AV559*AN1611</f>
        <v>0</v>
      </c>
      <c r="AO1615" s="374">
        <f>'4.  2011-2014 LRAM'!AW559*AO1611</f>
        <v>0</v>
      </c>
      <c r="AP1615" s="374">
        <f>'4.  2011-2014 LRAM'!AX559*AP1611</f>
        <v>0</v>
      </c>
      <c r="AQ1615" s="374">
        <f>'4.  2011-2014 LRAM'!AY559*AQ1611</f>
        <v>0</v>
      </c>
      <c r="AR1615" s="374">
        <f>'4.  2011-2014 LRAM'!AZ559*AR1611</f>
        <v>0</v>
      </c>
      <c r="AS1615" s="615">
        <f t="shared" ref="AS1615:AS1624" si="3531">SUM(AE1615:AR1615)</f>
        <v>0</v>
      </c>
    </row>
    <row r="1616" spans="2:45">
      <c r="B1616" s="321" t="s">
        <v>773</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32">AE216*AE1611</f>
        <v>0</v>
      </c>
      <c r="AF1616" s="374">
        <f t="shared" si="3532"/>
        <v>0</v>
      </c>
      <c r="AG1616" s="374">
        <f t="shared" si="3532"/>
        <v>0</v>
      </c>
      <c r="AH1616" s="374">
        <f t="shared" si="3532"/>
        <v>0</v>
      </c>
      <c r="AI1616" s="374">
        <f t="shared" si="3532"/>
        <v>0</v>
      </c>
      <c r="AJ1616" s="374">
        <f t="shared" si="3532"/>
        <v>0</v>
      </c>
      <c r="AK1616" s="374">
        <f t="shared" si="3532"/>
        <v>0</v>
      </c>
      <c r="AL1616" s="374">
        <f t="shared" si="3532"/>
        <v>0</v>
      </c>
      <c r="AM1616" s="374">
        <f t="shared" si="3532"/>
        <v>0</v>
      </c>
      <c r="AN1616" s="374">
        <f t="shared" si="3532"/>
        <v>0</v>
      </c>
      <c r="AO1616" s="374">
        <f t="shared" si="3532"/>
        <v>0</v>
      </c>
      <c r="AP1616" s="374">
        <f t="shared" si="3532"/>
        <v>0</v>
      </c>
      <c r="AQ1616" s="374">
        <f t="shared" si="3532"/>
        <v>0</v>
      </c>
      <c r="AR1616" s="374">
        <f t="shared" si="3532"/>
        <v>0</v>
      </c>
      <c r="AS1616" s="615">
        <f t="shared" si="3531"/>
        <v>0</v>
      </c>
    </row>
    <row r="1617" spans="2:45">
      <c r="B1617" s="321" t="s">
        <v>774</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33">AE406*AE1611</f>
        <v>0</v>
      </c>
      <c r="AF1617" s="374">
        <f t="shared" si="3533"/>
        <v>0</v>
      </c>
      <c r="AG1617" s="374">
        <f t="shared" si="3533"/>
        <v>0</v>
      </c>
      <c r="AH1617" s="374">
        <f t="shared" si="3533"/>
        <v>0</v>
      </c>
      <c r="AI1617" s="374">
        <f t="shared" si="3533"/>
        <v>0</v>
      </c>
      <c r="AJ1617" s="374">
        <f t="shared" si="3533"/>
        <v>0</v>
      </c>
      <c r="AK1617" s="374">
        <f t="shared" si="3533"/>
        <v>0</v>
      </c>
      <c r="AL1617" s="374">
        <f t="shared" si="3533"/>
        <v>0</v>
      </c>
      <c r="AM1617" s="374">
        <f t="shared" si="3533"/>
        <v>0</v>
      </c>
      <c r="AN1617" s="374">
        <f t="shared" si="3533"/>
        <v>0</v>
      </c>
      <c r="AO1617" s="374">
        <f t="shared" si="3533"/>
        <v>0</v>
      </c>
      <c r="AP1617" s="374">
        <f t="shared" si="3533"/>
        <v>0</v>
      </c>
      <c r="AQ1617" s="374">
        <f t="shared" si="3533"/>
        <v>0</v>
      </c>
      <c r="AR1617" s="374">
        <f t="shared" si="3533"/>
        <v>0</v>
      </c>
      <c r="AS1617" s="615">
        <f t="shared" si="3531"/>
        <v>0</v>
      </c>
    </row>
    <row r="1618" spans="2:45">
      <c r="B1618" s="321" t="s">
        <v>775</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34">AE596*AE1611</f>
        <v>0</v>
      </c>
      <c r="AF1618" s="374">
        <f t="shared" si="3534"/>
        <v>0</v>
      </c>
      <c r="AG1618" s="374">
        <f t="shared" si="3534"/>
        <v>0</v>
      </c>
      <c r="AH1618" s="374">
        <f t="shared" si="3534"/>
        <v>0</v>
      </c>
      <c r="AI1618" s="374">
        <f t="shared" si="3534"/>
        <v>0</v>
      </c>
      <c r="AJ1618" s="374">
        <f t="shared" si="3534"/>
        <v>0</v>
      </c>
      <c r="AK1618" s="374">
        <f t="shared" si="3534"/>
        <v>0</v>
      </c>
      <c r="AL1618" s="374">
        <f t="shared" si="3534"/>
        <v>0</v>
      </c>
      <c r="AM1618" s="374">
        <f t="shared" si="3534"/>
        <v>0</v>
      </c>
      <c r="AN1618" s="374">
        <f t="shared" si="3534"/>
        <v>0</v>
      </c>
      <c r="AO1618" s="374">
        <f t="shared" si="3534"/>
        <v>0</v>
      </c>
      <c r="AP1618" s="374">
        <f t="shared" si="3534"/>
        <v>0</v>
      </c>
      <c r="AQ1618" s="374">
        <f t="shared" si="3534"/>
        <v>0</v>
      </c>
      <c r="AR1618" s="374">
        <f t="shared" si="3534"/>
        <v>0</v>
      </c>
      <c r="AS1618" s="615">
        <f t="shared" si="3531"/>
        <v>0</v>
      </c>
    </row>
    <row r="1619" spans="2:45">
      <c r="B1619" s="321" t="s">
        <v>776</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35">AE790*AE1611</f>
        <v>0</v>
      </c>
      <c r="AF1619" s="374">
        <f t="shared" si="3535"/>
        <v>0</v>
      </c>
      <c r="AG1619" s="374">
        <f t="shared" si="3535"/>
        <v>0</v>
      </c>
      <c r="AH1619" s="374">
        <f t="shared" si="3535"/>
        <v>0</v>
      </c>
      <c r="AI1619" s="374">
        <f t="shared" si="3535"/>
        <v>0</v>
      </c>
      <c r="AJ1619" s="374">
        <f t="shared" si="3535"/>
        <v>0</v>
      </c>
      <c r="AK1619" s="374">
        <f t="shared" si="3535"/>
        <v>0</v>
      </c>
      <c r="AL1619" s="374">
        <f t="shared" si="3535"/>
        <v>0</v>
      </c>
      <c r="AM1619" s="374">
        <f t="shared" si="3535"/>
        <v>0</v>
      </c>
      <c r="AN1619" s="374">
        <f t="shared" si="3535"/>
        <v>0</v>
      </c>
      <c r="AO1619" s="374">
        <f t="shared" si="3535"/>
        <v>0</v>
      </c>
      <c r="AP1619" s="374">
        <f t="shared" si="3535"/>
        <v>0</v>
      </c>
      <c r="AQ1619" s="374">
        <f t="shared" si="3535"/>
        <v>0</v>
      </c>
      <c r="AR1619" s="374">
        <f t="shared" si="3535"/>
        <v>0</v>
      </c>
      <c r="AS1619" s="615">
        <f t="shared" si="3531"/>
        <v>0</v>
      </c>
    </row>
    <row r="1620" spans="2:45">
      <c r="B1620" s="321" t="s">
        <v>777</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536">AE985*AE1611</f>
        <v>0</v>
      </c>
      <c r="AF1620" s="374">
        <f t="shared" si="3536"/>
        <v>0</v>
      </c>
      <c r="AG1620" s="374">
        <f t="shared" si="3536"/>
        <v>0</v>
      </c>
      <c r="AH1620" s="374">
        <f t="shared" si="3536"/>
        <v>0</v>
      </c>
      <c r="AI1620" s="374">
        <f t="shared" si="3536"/>
        <v>0</v>
      </c>
      <c r="AJ1620" s="374">
        <f t="shared" si="3536"/>
        <v>0</v>
      </c>
      <c r="AK1620" s="374">
        <f t="shared" si="3536"/>
        <v>0</v>
      </c>
      <c r="AL1620" s="374">
        <f t="shared" si="3536"/>
        <v>0</v>
      </c>
      <c r="AM1620" s="374">
        <f t="shared" si="3536"/>
        <v>0</v>
      </c>
      <c r="AN1620" s="374">
        <f t="shared" si="3536"/>
        <v>0</v>
      </c>
      <c r="AO1620" s="374">
        <f t="shared" si="3536"/>
        <v>0</v>
      </c>
      <c r="AP1620" s="374">
        <f t="shared" si="3536"/>
        <v>0</v>
      </c>
      <c r="AQ1620" s="374">
        <f t="shared" si="3536"/>
        <v>0</v>
      </c>
      <c r="AR1620" s="374">
        <f t="shared" si="3536"/>
        <v>0</v>
      </c>
      <c r="AS1620" s="615">
        <f t="shared" si="3531"/>
        <v>0</v>
      </c>
    </row>
    <row r="1621" spans="2:45">
      <c r="B1621" s="321" t="s">
        <v>778</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537">AE1180*AE1611</f>
        <v>0</v>
      </c>
      <c r="AF1621" s="374">
        <f t="shared" si="3537"/>
        <v>0</v>
      </c>
      <c r="AG1621" s="374">
        <f t="shared" si="3537"/>
        <v>0</v>
      </c>
      <c r="AH1621" s="374">
        <f t="shared" si="3537"/>
        <v>0</v>
      </c>
      <c r="AI1621" s="374">
        <f t="shared" si="3537"/>
        <v>0</v>
      </c>
      <c r="AJ1621" s="374">
        <f t="shared" si="3537"/>
        <v>0</v>
      </c>
      <c r="AK1621" s="374">
        <f t="shared" si="3537"/>
        <v>0</v>
      </c>
      <c r="AL1621" s="374">
        <f t="shared" si="3537"/>
        <v>0</v>
      </c>
      <c r="AM1621" s="374">
        <f t="shared" si="3537"/>
        <v>0</v>
      </c>
      <c r="AN1621" s="374">
        <f t="shared" si="3537"/>
        <v>0</v>
      </c>
      <c r="AO1621" s="374">
        <f t="shared" si="3537"/>
        <v>0</v>
      </c>
      <c r="AP1621" s="374">
        <f t="shared" si="3537"/>
        <v>0</v>
      </c>
      <c r="AQ1621" s="374">
        <f t="shared" si="3537"/>
        <v>0</v>
      </c>
      <c r="AR1621" s="374">
        <f t="shared" si="3537"/>
        <v>0</v>
      </c>
      <c r="AS1621" s="615">
        <f t="shared" si="3531"/>
        <v>0</v>
      </c>
    </row>
    <row r="1622" spans="2:45">
      <c r="B1622" s="321" t="s">
        <v>779</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538">AE1375*AE1611</f>
        <v>0</v>
      </c>
      <c r="AF1622" s="374">
        <f t="shared" si="3538"/>
        <v>0</v>
      </c>
      <c r="AG1622" s="374">
        <f t="shared" si="3538"/>
        <v>0</v>
      </c>
      <c r="AH1622" s="374">
        <f t="shared" si="3538"/>
        <v>0</v>
      </c>
      <c r="AI1622" s="374">
        <f t="shared" si="3538"/>
        <v>0</v>
      </c>
      <c r="AJ1622" s="374">
        <f t="shared" si="3538"/>
        <v>0</v>
      </c>
      <c r="AK1622" s="374">
        <f t="shared" si="3538"/>
        <v>0</v>
      </c>
      <c r="AL1622" s="374">
        <f t="shared" si="3538"/>
        <v>0</v>
      </c>
      <c r="AM1622" s="374">
        <f t="shared" si="3538"/>
        <v>0</v>
      </c>
      <c r="AN1622" s="374">
        <f t="shared" si="3538"/>
        <v>0</v>
      </c>
      <c r="AO1622" s="374">
        <f t="shared" si="3538"/>
        <v>0</v>
      </c>
      <c r="AP1622" s="374">
        <f t="shared" si="3538"/>
        <v>0</v>
      </c>
      <c r="AQ1622" s="374">
        <f t="shared" si="3538"/>
        <v>0</v>
      </c>
      <c r="AR1622" s="374">
        <f t="shared" si="3538"/>
        <v>0</v>
      </c>
      <c r="AS1622" s="615">
        <f t="shared" si="3531"/>
        <v>0</v>
      </c>
    </row>
    <row r="1623" spans="2:45">
      <c r="B1623" s="321" t="s">
        <v>780</v>
      </c>
      <c r="C1623" s="342"/>
      <c r="D1623" s="306"/>
      <c r="E1623" s="276"/>
      <c r="F1623" s="276"/>
      <c r="G1623" s="276"/>
      <c r="H1623" s="276"/>
      <c r="I1623" s="276"/>
      <c r="J1623" s="276"/>
      <c r="K1623" s="276"/>
      <c r="L1623" s="276"/>
      <c r="M1623" s="276"/>
      <c r="N1623" s="276"/>
      <c r="O1623" s="276"/>
      <c r="P1623" s="276"/>
      <c r="Q1623" s="276"/>
      <c r="R1623" s="288"/>
      <c r="S1623" s="276"/>
      <c r="T1623" s="276"/>
      <c r="U1623" s="276"/>
      <c r="V1623" s="306"/>
      <c r="W1623" s="306"/>
      <c r="X1623" s="306"/>
      <c r="Y1623" s="306"/>
      <c r="Z1623" s="276"/>
      <c r="AA1623" s="276"/>
      <c r="AB1623" s="276"/>
      <c r="AC1623" s="276"/>
      <c r="AD1623" s="276"/>
      <c r="AE1623" s="374">
        <f t="shared" ref="AE1623:AR1623" si="3539">AE1569*AE1611</f>
        <v>0</v>
      </c>
      <c r="AF1623" s="374">
        <f t="shared" si="3539"/>
        <v>0</v>
      </c>
      <c r="AG1623" s="374">
        <f t="shared" si="3539"/>
        <v>0</v>
      </c>
      <c r="AH1623" s="374">
        <f t="shared" si="3539"/>
        <v>0</v>
      </c>
      <c r="AI1623" s="374">
        <f t="shared" si="3539"/>
        <v>0</v>
      </c>
      <c r="AJ1623" s="374">
        <f t="shared" si="3539"/>
        <v>0</v>
      </c>
      <c r="AK1623" s="374">
        <f t="shared" si="3539"/>
        <v>0</v>
      </c>
      <c r="AL1623" s="374">
        <f t="shared" si="3539"/>
        <v>0</v>
      </c>
      <c r="AM1623" s="374">
        <f t="shared" si="3539"/>
        <v>0</v>
      </c>
      <c r="AN1623" s="374">
        <f t="shared" si="3539"/>
        <v>0</v>
      </c>
      <c r="AO1623" s="374">
        <f t="shared" si="3539"/>
        <v>0</v>
      </c>
      <c r="AP1623" s="374">
        <f t="shared" si="3539"/>
        <v>0</v>
      </c>
      <c r="AQ1623" s="374">
        <f t="shared" si="3539"/>
        <v>0</v>
      </c>
      <c r="AR1623" s="374">
        <f t="shared" si="3539"/>
        <v>0</v>
      </c>
      <c r="AS1623" s="615">
        <f t="shared" si="3531"/>
        <v>0</v>
      </c>
    </row>
    <row r="1624" spans="2:45" ht="15.75">
      <c r="B1624" s="346" t="s">
        <v>895</v>
      </c>
      <c r="C1624" s="342"/>
      <c r="D1624" s="333"/>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3">
        <f>SUM(AE1612:AE1623)</f>
        <v>0</v>
      </c>
      <c r="AF1624" s="343">
        <f>SUM(AF1612:AF1623)</f>
        <v>0</v>
      </c>
      <c r="AG1624" s="343">
        <f t="shared" ref="AG1624:AR1624" si="3540">SUM(AG1612:AG1623)</f>
        <v>0</v>
      </c>
      <c r="AH1624" s="343">
        <f t="shared" si="3540"/>
        <v>0</v>
      </c>
      <c r="AI1624" s="343">
        <f t="shared" si="3540"/>
        <v>0</v>
      </c>
      <c r="AJ1624" s="343">
        <f t="shared" si="3540"/>
        <v>0</v>
      </c>
      <c r="AK1624" s="343">
        <f t="shared" si="3540"/>
        <v>0</v>
      </c>
      <c r="AL1624" s="343">
        <f t="shared" si="3540"/>
        <v>0</v>
      </c>
      <c r="AM1624" s="343">
        <f t="shared" si="3540"/>
        <v>0</v>
      </c>
      <c r="AN1624" s="343">
        <f t="shared" si="3540"/>
        <v>0</v>
      </c>
      <c r="AO1624" s="343">
        <f t="shared" si="3540"/>
        <v>0</v>
      </c>
      <c r="AP1624" s="343">
        <f t="shared" si="3540"/>
        <v>0</v>
      </c>
      <c r="AQ1624" s="343">
        <f t="shared" si="3540"/>
        <v>0</v>
      </c>
      <c r="AR1624" s="343">
        <f t="shared" si="3540"/>
        <v>0</v>
      </c>
      <c r="AS1624" s="403">
        <f t="shared" si="3531"/>
        <v>0</v>
      </c>
    </row>
    <row r="1625" spans="2:45" ht="15.75">
      <c r="B1625" s="346" t="s">
        <v>896</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33"/>
      <c r="W1625" s="333"/>
      <c r="X1625" s="333"/>
      <c r="Y1625" s="333"/>
      <c r="Z1625" s="331"/>
      <c r="AA1625" s="331"/>
      <c r="AB1625" s="331"/>
      <c r="AC1625" s="331"/>
      <c r="AD1625" s="331"/>
      <c r="AE1625" s="344">
        <f>AE1609*AE1611</f>
        <v>0</v>
      </c>
      <c r="AF1625" s="344">
        <f t="shared" ref="AF1625:AR1625" si="3541">AF1609*AF1611</f>
        <v>0</v>
      </c>
      <c r="AG1625" s="344">
        <f t="shared" si="3541"/>
        <v>0</v>
      </c>
      <c r="AH1625" s="344">
        <f t="shared" si="3541"/>
        <v>0</v>
      </c>
      <c r="AI1625" s="344">
        <f t="shared" si="3541"/>
        <v>0</v>
      </c>
      <c r="AJ1625" s="344">
        <f t="shared" si="3541"/>
        <v>0</v>
      </c>
      <c r="AK1625" s="344">
        <f t="shared" si="3541"/>
        <v>0</v>
      </c>
      <c r="AL1625" s="344">
        <f t="shared" si="3541"/>
        <v>0</v>
      </c>
      <c r="AM1625" s="344">
        <f t="shared" si="3541"/>
        <v>0</v>
      </c>
      <c r="AN1625" s="344">
        <f t="shared" si="3541"/>
        <v>0</v>
      </c>
      <c r="AO1625" s="344">
        <f t="shared" si="3541"/>
        <v>0</v>
      </c>
      <c r="AP1625" s="344">
        <f t="shared" si="3541"/>
        <v>0</v>
      </c>
      <c r="AQ1625" s="344">
        <f t="shared" si="3541"/>
        <v>0</v>
      </c>
      <c r="AR1625" s="344">
        <f t="shared" si="3541"/>
        <v>0</v>
      </c>
      <c r="AS1625" s="403">
        <f>SUM(AE1625:AR1625)</f>
        <v>0</v>
      </c>
    </row>
    <row r="1626" spans="2:45" ht="15.75">
      <c r="B1626" s="346" t="s">
        <v>897</v>
      </c>
      <c r="C1626" s="342"/>
      <c r="D1626" s="347"/>
      <c r="E1626" s="331"/>
      <c r="F1626" s="331"/>
      <c r="G1626" s="331"/>
      <c r="H1626" s="331"/>
      <c r="I1626" s="331"/>
      <c r="J1626" s="331"/>
      <c r="K1626" s="331"/>
      <c r="L1626" s="331"/>
      <c r="M1626" s="331"/>
      <c r="N1626" s="331"/>
      <c r="O1626" s="331"/>
      <c r="P1626" s="331"/>
      <c r="Q1626" s="331"/>
      <c r="R1626" s="297"/>
      <c r="S1626" s="331"/>
      <c r="T1626" s="331"/>
      <c r="U1626" s="331"/>
      <c r="V1626" s="347"/>
      <c r="W1626" s="347"/>
      <c r="X1626" s="347"/>
      <c r="Y1626" s="347"/>
      <c r="Z1626" s="331"/>
      <c r="AA1626" s="331"/>
      <c r="AB1626" s="331"/>
      <c r="AC1626" s="331"/>
      <c r="AD1626" s="331"/>
      <c r="AE1626" s="348"/>
      <c r="AF1626" s="348"/>
      <c r="AG1626" s="348"/>
      <c r="AH1626" s="348"/>
      <c r="AI1626" s="348"/>
      <c r="AJ1626" s="348"/>
      <c r="AK1626" s="348"/>
      <c r="AL1626" s="348"/>
      <c r="AM1626" s="348"/>
      <c r="AN1626" s="348"/>
      <c r="AO1626" s="348"/>
      <c r="AP1626" s="348"/>
      <c r="AQ1626" s="348"/>
      <c r="AR1626" s="348"/>
      <c r="AS1626" s="403">
        <f>AS1624-AS1625</f>
        <v>0</v>
      </c>
    </row>
    <row r="1627" spans="2:45">
      <c r="B1627" s="377"/>
      <c r="C1627" s="441"/>
      <c r="D1627" s="441"/>
      <c r="E1627" s="442"/>
      <c r="F1627" s="442"/>
      <c r="G1627" s="442"/>
      <c r="H1627" s="442"/>
      <c r="I1627" s="442"/>
      <c r="J1627" s="442"/>
      <c r="K1627" s="442"/>
      <c r="L1627" s="442"/>
      <c r="M1627" s="442"/>
      <c r="N1627" s="442"/>
      <c r="O1627" s="442"/>
      <c r="P1627" s="442"/>
      <c r="Q1627" s="442"/>
      <c r="R1627" s="443"/>
      <c r="S1627" s="442"/>
      <c r="T1627" s="442"/>
      <c r="U1627" s="442"/>
      <c r="V1627" s="441"/>
      <c r="W1627" s="444"/>
      <c r="X1627" s="441"/>
      <c r="Y1627" s="441"/>
      <c r="Z1627" s="442"/>
      <c r="AA1627" s="442"/>
      <c r="AB1627" s="442"/>
      <c r="AC1627" s="442"/>
      <c r="AD1627" s="442"/>
      <c r="AE1627" s="770"/>
      <c r="AF1627" s="770"/>
      <c r="AG1627" s="770"/>
      <c r="AH1627" s="770"/>
      <c r="AI1627" s="770"/>
      <c r="AJ1627" s="770"/>
      <c r="AK1627" s="770"/>
      <c r="AL1627" s="770"/>
      <c r="AM1627" s="770"/>
      <c r="AN1627" s="770"/>
      <c r="AO1627" s="770"/>
      <c r="AP1627" s="770"/>
      <c r="AQ1627" s="770"/>
      <c r="AR1627" s="770"/>
      <c r="AS1627" s="786"/>
    </row>
    <row r="1628" spans="2:45" ht="19.5" customHeight="1">
      <c r="B1628" s="364" t="s">
        <v>588</v>
      </c>
      <c r="C1628" s="383"/>
      <c r="D1628" s="384"/>
      <c r="E1628" s="384"/>
      <c r="F1628" s="384"/>
      <c r="G1628" s="384"/>
      <c r="H1628" s="384"/>
      <c r="I1628" s="384"/>
      <c r="J1628" s="384"/>
      <c r="K1628" s="384"/>
      <c r="L1628" s="384"/>
      <c r="M1628" s="384"/>
      <c r="N1628" s="384"/>
      <c r="O1628" s="384"/>
      <c r="P1628" s="384"/>
      <c r="Q1628" s="384"/>
      <c r="R1628" s="384"/>
      <c r="S1628" s="384"/>
      <c r="T1628" s="384"/>
      <c r="U1628" s="384"/>
      <c r="V1628" s="367"/>
      <c r="W1628" s="368"/>
      <c r="X1628" s="384"/>
      <c r="Y1628" s="384"/>
      <c r="Z1628" s="384"/>
      <c r="AA1628" s="384"/>
      <c r="AB1628" s="384"/>
      <c r="AC1628" s="384"/>
      <c r="AD1628" s="384"/>
      <c r="AE1628" s="405"/>
      <c r="AF1628" s="405"/>
      <c r="AG1628" s="405"/>
      <c r="AH1628" s="405"/>
      <c r="AI1628" s="405"/>
      <c r="AJ1628" s="405"/>
      <c r="AK1628" s="405"/>
      <c r="AL1628" s="405"/>
      <c r="AM1628" s="405"/>
      <c r="AN1628" s="405"/>
      <c r="AO1628" s="405"/>
      <c r="AP1628" s="405"/>
      <c r="AQ1628" s="405"/>
      <c r="AR1628" s="405"/>
      <c r="AS1628" s="385"/>
    </row>
    <row r="1629" spans="2:45" ht="19.5" customHeight="1">
      <c r="B1629" s="759"/>
      <c r="C1629" s="760"/>
      <c r="D1629" s="741"/>
      <c r="E1629" s="741"/>
      <c r="F1629" s="741"/>
      <c r="G1629" s="741"/>
      <c r="H1629" s="741"/>
      <c r="I1629" s="741"/>
      <c r="J1629" s="741"/>
      <c r="K1629" s="741"/>
      <c r="L1629" s="741"/>
      <c r="M1629" s="741"/>
      <c r="N1629" s="741"/>
      <c r="O1629" s="741"/>
      <c r="P1629" s="741"/>
      <c r="Q1629" s="741"/>
      <c r="R1629" s="741"/>
      <c r="S1629" s="741"/>
      <c r="T1629" s="741"/>
      <c r="U1629" s="741"/>
      <c r="V1629" s="301"/>
      <c r="W1629" s="761"/>
      <c r="X1629" s="741"/>
      <c r="Y1629" s="741"/>
      <c r="Z1629" s="741"/>
      <c r="AA1629" s="741"/>
      <c r="AB1629" s="741"/>
      <c r="AC1629" s="741"/>
      <c r="AD1629" s="741"/>
      <c r="AE1629" s="252"/>
      <c r="AF1629" s="252"/>
      <c r="AG1629" s="252"/>
      <c r="AH1629" s="252"/>
      <c r="AI1629" s="252"/>
      <c r="AJ1629" s="252"/>
      <c r="AK1629" s="252"/>
      <c r="AL1629" s="252"/>
      <c r="AM1629" s="252"/>
      <c r="AN1629" s="252"/>
      <c r="AO1629" s="252"/>
      <c r="AP1629" s="252"/>
      <c r="AQ1629" s="252"/>
      <c r="AR1629" s="252"/>
      <c r="AS1629" s="253"/>
    </row>
    <row r="1630" spans="2:45" ht="15.75">
      <c r="B1630" s="277" t="s">
        <v>811</v>
      </c>
      <c r="C1630" s="278"/>
      <c r="D1630" s="579" t="s">
        <v>523</v>
      </c>
      <c r="E1630" s="250"/>
      <c r="F1630" s="579"/>
      <c r="G1630" s="250"/>
      <c r="H1630" s="250"/>
      <c r="I1630" s="250"/>
      <c r="J1630" s="250"/>
      <c r="K1630" s="250"/>
      <c r="L1630" s="250"/>
      <c r="M1630" s="250"/>
      <c r="N1630" s="250"/>
      <c r="O1630" s="250"/>
      <c r="P1630" s="250"/>
      <c r="Q1630" s="250"/>
      <c r="R1630" s="278"/>
      <c r="S1630" s="250"/>
      <c r="T1630" s="250"/>
      <c r="U1630" s="250"/>
      <c r="V1630" s="250"/>
      <c r="W1630" s="250"/>
      <c r="X1630" s="250"/>
      <c r="Y1630" s="250"/>
      <c r="Z1630" s="250"/>
      <c r="AA1630" s="250"/>
      <c r="AB1630" s="250"/>
      <c r="AC1630" s="250"/>
      <c r="AD1630" s="250"/>
      <c r="AE1630" s="267"/>
      <c r="AF1630" s="264"/>
      <c r="AG1630" s="264"/>
      <c r="AH1630" s="264"/>
      <c r="AI1630" s="264"/>
      <c r="AJ1630" s="264"/>
      <c r="AK1630" s="264"/>
      <c r="AL1630" s="264"/>
      <c r="AM1630" s="264"/>
      <c r="AN1630" s="264"/>
      <c r="AO1630" s="264"/>
      <c r="AP1630" s="264"/>
      <c r="AQ1630" s="264"/>
      <c r="AR1630" s="264"/>
    </row>
    <row r="1631" spans="2:45" ht="39.75" customHeight="1">
      <c r="B1631" s="935" t="s">
        <v>211</v>
      </c>
      <c r="C1631" s="937" t="s">
        <v>33</v>
      </c>
      <c r="D1631" s="281" t="s">
        <v>421</v>
      </c>
      <c r="E1631" s="946" t="s">
        <v>209</v>
      </c>
      <c r="F1631" s="947"/>
      <c r="G1631" s="947"/>
      <c r="H1631" s="947"/>
      <c r="I1631" s="947"/>
      <c r="J1631" s="947"/>
      <c r="K1631" s="947"/>
      <c r="L1631" s="947"/>
      <c r="M1631" s="947"/>
      <c r="N1631" s="947"/>
      <c r="O1631" s="947"/>
      <c r="P1631" s="948"/>
      <c r="Q1631" s="944" t="s">
        <v>213</v>
      </c>
      <c r="R1631" s="281" t="s">
        <v>422</v>
      </c>
      <c r="S1631" s="941" t="s">
        <v>212</v>
      </c>
      <c r="T1631" s="942"/>
      <c r="U1631" s="942"/>
      <c r="V1631" s="942"/>
      <c r="W1631" s="942"/>
      <c r="X1631" s="942"/>
      <c r="Y1631" s="942"/>
      <c r="Z1631" s="942"/>
      <c r="AA1631" s="942"/>
      <c r="AB1631" s="942"/>
      <c r="AC1631" s="942"/>
      <c r="AD1631" s="949"/>
      <c r="AE1631" s="941" t="s">
        <v>242</v>
      </c>
      <c r="AF1631" s="942"/>
      <c r="AG1631" s="942"/>
      <c r="AH1631" s="942"/>
      <c r="AI1631" s="942"/>
      <c r="AJ1631" s="942"/>
      <c r="AK1631" s="942"/>
      <c r="AL1631" s="942"/>
      <c r="AM1631" s="942"/>
      <c r="AN1631" s="942"/>
      <c r="AO1631" s="942"/>
      <c r="AP1631" s="942"/>
      <c r="AQ1631" s="942"/>
      <c r="AR1631" s="942"/>
      <c r="AS1631" s="943"/>
    </row>
    <row r="1632" spans="2:45" ht="65.25" customHeight="1">
      <c r="B1632" s="936"/>
      <c r="C1632" s="938"/>
      <c r="D1632" s="282">
        <v>2025</v>
      </c>
      <c r="E1632" s="282">
        <v>2026</v>
      </c>
      <c r="F1632" s="282">
        <v>2027</v>
      </c>
      <c r="G1632" s="282">
        <v>2028</v>
      </c>
      <c r="H1632" s="282">
        <v>2029</v>
      </c>
      <c r="I1632" s="282">
        <v>2030</v>
      </c>
      <c r="J1632" s="282">
        <v>2031</v>
      </c>
      <c r="K1632" s="282">
        <v>2032</v>
      </c>
      <c r="L1632" s="282">
        <v>2033</v>
      </c>
      <c r="M1632" s="282">
        <v>2034</v>
      </c>
      <c r="N1632" s="282">
        <v>2035</v>
      </c>
      <c r="O1632" s="282">
        <v>2036</v>
      </c>
      <c r="P1632" s="282">
        <v>2037</v>
      </c>
      <c r="Q1632" s="945"/>
      <c r="R1632" s="282">
        <v>2025</v>
      </c>
      <c r="S1632" s="282">
        <v>2026</v>
      </c>
      <c r="T1632" s="282">
        <v>2027</v>
      </c>
      <c r="U1632" s="282">
        <v>2028</v>
      </c>
      <c r="V1632" s="282">
        <v>2029</v>
      </c>
      <c r="W1632" s="282">
        <v>2030</v>
      </c>
      <c r="X1632" s="282">
        <v>2031</v>
      </c>
      <c r="Y1632" s="282">
        <v>2032</v>
      </c>
      <c r="Z1632" s="282">
        <v>2033</v>
      </c>
      <c r="AA1632" s="282">
        <v>2034</v>
      </c>
      <c r="AB1632" s="282">
        <v>2035</v>
      </c>
      <c r="AC1632" s="282">
        <v>2036</v>
      </c>
      <c r="AD1632" s="282">
        <v>2037</v>
      </c>
      <c r="AE1632" s="282" t="str">
        <f>'1.  LRAMVA Summary'!$D$53</f>
        <v>Residential</v>
      </c>
      <c r="AF1632" s="282" t="str">
        <f>'1.  LRAMVA Summary'!$E$53</f>
        <v>GS&lt;50 kW</v>
      </c>
      <c r="AG1632" s="282" t="str">
        <f>'1.  LRAMVA Summary'!$F$53</f>
        <v>GS 50-499 kW</v>
      </c>
      <c r="AH1632" s="282" t="str">
        <f>'1.  LRAMVA Summary'!$G$53</f>
        <v>GS 500-4999 kW</v>
      </c>
      <c r="AI1632" s="282" t="str">
        <f>'1.  LRAMVA Summary'!$H$53</f>
        <v>Large Use</v>
      </c>
      <c r="AJ1632" s="282" t="str">
        <f>'1.  LRAMVA Summary'!$I$53</f>
        <v>Street Lighting</v>
      </c>
      <c r="AK1632" s="282" t="str">
        <f>'1.  LRAMVA Summary'!$J$53</f>
        <v>Unmetered Scattered Load</v>
      </c>
      <c r="AL1632" s="282" t="str">
        <f>'1.  LRAMVA Summary'!$K$53</f>
        <v/>
      </c>
      <c r="AM1632" s="282" t="str">
        <f>'1.  LRAMVA Summary'!$L$53</f>
        <v/>
      </c>
      <c r="AN1632" s="282" t="str">
        <f>'1.  LRAMVA Summary'!$M$53</f>
        <v/>
      </c>
      <c r="AO1632" s="282" t="str">
        <f>'1.  LRAMVA Summary'!$N$53</f>
        <v/>
      </c>
      <c r="AP1632" s="282" t="str">
        <f>'1.  LRAMVA Summary'!$O$53</f>
        <v/>
      </c>
      <c r="AQ1632" s="282" t="str">
        <f>'1.  LRAMVA Summary'!$P$53</f>
        <v/>
      </c>
      <c r="AR1632" s="282" t="str">
        <f>'1.  LRAMVA Summary'!$Q$53</f>
        <v/>
      </c>
      <c r="AS1632" s="284" t="str">
        <f>'1.  LRAMVA Summary'!$R$53</f>
        <v>Total</v>
      </c>
    </row>
    <row r="1633" spans="1:45" ht="15" customHeight="1" outlineLevel="1">
      <c r="A1633" s="521"/>
      <c r="B1633" s="291"/>
      <c r="C1633" s="302"/>
      <c r="D1633" s="288"/>
      <c r="E1633" s="288"/>
      <c r="F1633" s="288"/>
      <c r="G1633" s="288"/>
      <c r="H1633" s="288"/>
      <c r="I1633" s="288"/>
      <c r="J1633" s="288"/>
      <c r="K1633" s="288"/>
      <c r="L1633" s="288"/>
      <c r="M1633" s="288"/>
      <c r="N1633" s="288"/>
      <c r="O1633" s="288"/>
      <c r="P1633" s="288"/>
      <c r="Q1633" s="288"/>
      <c r="R1633" s="288"/>
      <c r="S1633" s="288"/>
      <c r="T1633" s="288"/>
      <c r="U1633" s="288"/>
      <c r="V1633" s="288"/>
      <c r="W1633" s="288"/>
      <c r="X1633" s="288"/>
      <c r="Y1633" s="288"/>
      <c r="Z1633" s="288"/>
      <c r="AA1633" s="288"/>
      <c r="AB1633" s="288"/>
      <c r="AC1633" s="288"/>
      <c r="AD1633" s="288"/>
      <c r="AE1633" s="288">
        <f>'1.  LRAMVA Summary'!D695</f>
        <v>0</v>
      </c>
      <c r="AF1633" s="288">
        <f>'1.  LRAMVA Summary'!E695</f>
        <v>0</v>
      </c>
      <c r="AG1633" s="288">
        <f>'1.  LRAMVA Summary'!F695</f>
        <v>0</v>
      </c>
      <c r="AH1633" s="288">
        <f>'1.  LRAMVA Summary'!G695</f>
        <v>0</v>
      </c>
      <c r="AI1633" s="288">
        <f>'1.  LRAMVA Summary'!H695</f>
        <v>0</v>
      </c>
      <c r="AJ1633" s="288">
        <f>'1.  LRAMVA Summary'!I695</f>
        <v>0</v>
      </c>
      <c r="AK1633" s="288">
        <f>'1.  LRAMVA Summary'!J695</f>
        <v>0</v>
      </c>
      <c r="AL1633" s="288">
        <f>'1.  LRAMVA Summary'!K695</f>
        <v>0</v>
      </c>
      <c r="AM1633" s="288">
        <f>'1.  LRAMVA Summary'!L695</f>
        <v>0</v>
      </c>
      <c r="AN1633" s="288">
        <f>'1.  LRAMVA Summary'!M695</f>
        <v>0</v>
      </c>
      <c r="AO1633" s="288">
        <f>'1.  LRAMVA Summary'!N695</f>
        <v>0</v>
      </c>
      <c r="AP1633" s="288">
        <f>'1.  LRAMVA Summary'!O695</f>
        <v>0</v>
      </c>
      <c r="AQ1633" s="288">
        <f>'1.  LRAMVA Summary'!P695</f>
        <v>0</v>
      </c>
      <c r="AR1633" s="288">
        <f>'1.  LRAMVA Summary'!Q695</f>
        <v>0</v>
      </c>
      <c r="AS1633" s="289"/>
    </row>
    <row r="1634" spans="1:45" ht="15.75">
      <c r="B1634" s="827"/>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32"/>
      <c r="AE1634" s="288" t="str">
        <f>'1.  LRAMVA Summary'!$D$54</f>
        <v>kWh</v>
      </c>
      <c r="AF1634" s="288" t="str">
        <f>'1.  LRAMVA Summary'!$E$54</f>
        <v>kWh</v>
      </c>
      <c r="AG1634" s="288" t="str">
        <f>'1.  LRAMVA Summary'!$F$54</f>
        <v>kW</v>
      </c>
      <c r="AH1634" s="288" t="str">
        <f>'1.  LRAMVA Summary'!$G$54</f>
        <v>kW</v>
      </c>
      <c r="AI1634" s="288" t="str">
        <f>'1.  LRAMVA Summary'!$H$54</f>
        <v>kW</v>
      </c>
      <c r="AJ1634" s="288" t="str">
        <f>'1.  LRAMVA Summary'!$I$54</f>
        <v>kW</v>
      </c>
      <c r="AK1634" s="288" t="str">
        <f>'1.  LRAMVA Summary'!$J$54</f>
        <v>kWh</v>
      </c>
      <c r="AL1634" s="288">
        <f>'1.  LRAMVA Summary'!$K$54</f>
        <v>0</v>
      </c>
      <c r="AM1634" s="288">
        <f>'1.  LRAMVA Summary'!$L$54</f>
        <v>0</v>
      </c>
      <c r="AN1634" s="288">
        <f>'1.  LRAMVA Summary'!$M$54</f>
        <v>0</v>
      </c>
      <c r="AO1634" s="288">
        <f>'1.  LRAMVA Summary'!$N$54</f>
        <v>0</v>
      </c>
      <c r="AP1634" s="288">
        <f>'1.  LRAMVA Summary'!$O$54</f>
        <v>0</v>
      </c>
      <c r="AQ1634" s="288">
        <f>'1.  LRAMVA Summary'!$P$54</f>
        <v>0</v>
      </c>
      <c r="AR1634" s="288">
        <f>'1.  LRAMVA Summary'!$Q$54</f>
        <v>0</v>
      </c>
      <c r="AS1634" s="327"/>
    </row>
    <row r="1635" spans="1:45" ht="15.75">
      <c r="B1635" s="828" t="s">
        <v>958</v>
      </c>
      <c r="C1635" s="332"/>
      <c r="D1635" s="332"/>
      <c r="E1635" s="332"/>
      <c r="F1635" s="332"/>
      <c r="G1635" s="332"/>
      <c r="H1635" s="332"/>
      <c r="I1635" s="332"/>
      <c r="J1635" s="332"/>
      <c r="K1635" s="332"/>
      <c r="L1635" s="332"/>
      <c r="M1635" s="332"/>
      <c r="N1635" s="332"/>
      <c r="O1635" s="332"/>
      <c r="P1635" s="332"/>
      <c r="Q1635" s="332"/>
      <c r="R1635" s="332"/>
      <c r="S1635" s="332"/>
      <c r="T1635" s="332"/>
      <c r="U1635" s="332"/>
      <c r="V1635" s="332"/>
      <c r="W1635" s="332"/>
      <c r="X1635" s="332"/>
      <c r="Y1635" s="332"/>
      <c r="Z1635" s="332"/>
      <c r="AA1635" s="332"/>
      <c r="AB1635" s="332"/>
      <c r="AC1635" s="332"/>
      <c r="AD1635" s="832"/>
      <c r="AE1635" s="830">
        <v>0</v>
      </c>
      <c r="AF1635" s="825">
        <v>0</v>
      </c>
      <c r="AG1635" s="825">
        <v>0</v>
      </c>
      <c r="AH1635" s="825">
        <v>0</v>
      </c>
      <c r="AI1635" s="825">
        <v>0</v>
      </c>
      <c r="AJ1635" s="825">
        <v>0</v>
      </c>
      <c r="AK1635" s="825">
        <v>0</v>
      </c>
      <c r="AL1635" s="825">
        <v>0</v>
      </c>
      <c r="AM1635" s="825">
        <v>0</v>
      </c>
      <c r="AN1635" s="825">
        <v>0</v>
      </c>
      <c r="AO1635" s="825">
        <v>0</v>
      </c>
      <c r="AP1635" s="825">
        <v>0</v>
      </c>
      <c r="AQ1635" s="825">
        <v>0</v>
      </c>
      <c r="AR1635" s="825">
        <v>0</v>
      </c>
      <c r="AS1635" s="826"/>
    </row>
    <row r="1636" spans="1:45" ht="15.75">
      <c r="B1636" s="829" t="s">
        <v>781</v>
      </c>
      <c r="C1636" s="399"/>
      <c r="D1636" s="399"/>
      <c r="E1636" s="399"/>
      <c r="F1636" s="399"/>
      <c r="G1636" s="399"/>
      <c r="H1636" s="399"/>
      <c r="I1636" s="399"/>
      <c r="J1636" s="399"/>
      <c r="K1636" s="399"/>
      <c r="L1636" s="399"/>
      <c r="M1636" s="399"/>
      <c r="N1636" s="399"/>
      <c r="O1636" s="399"/>
      <c r="P1636" s="399"/>
      <c r="Q1636" s="399"/>
      <c r="R1636" s="399"/>
      <c r="S1636" s="399"/>
      <c r="T1636" s="399"/>
      <c r="U1636" s="399"/>
      <c r="V1636" s="399"/>
      <c r="W1636" s="399"/>
      <c r="X1636" s="399"/>
      <c r="Y1636" s="399"/>
      <c r="Z1636" s="399"/>
      <c r="AA1636" s="399"/>
      <c r="AB1636" s="399"/>
      <c r="AC1636" s="399"/>
      <c r="AD1636" s="833"/>
      <c r="AE1636" s="831">
        <f>HLOOKUP(AE1632,'2. LRAMVA Threshold'!$B$42:$Q$60,17,FALSE)</f>
        <v>0</v>
      </c>
      <c r="AF1636" s="831">
        <f>HLOOKUP(AF1632,'2. LRAMVA Threshold'!$B$42:$Q$60,17,FALSE)</f>
        <v>0</v>
      </c>
      <c r="AG1636" s="831">
        <f>HLOOKUP(AG1632,'2. LRAMVA Threshold'!$B$42:$Q$60,17,FALSE)</f>
        <v>0</v>
      </c>
      <c r="AH1636" s="831">
        <f>HLOOKUP(AH1632,'2. LRAMVA Threshold'!$B$42:$Q$60,17,FALSE)</f>
        <v>0</v>
      </c>
      <c r="AI1636" s="831">
        <f>HLOOKUP(AI1632,'2. LRAMVA Threshold'!$B$42:$Q$60,17,FALSE)</f>
        <v>0</v>
      </c>
      <c r="AJ1636" s="831">
        <f>HLOOKUP(AJ1632,'2. LRAMVA Threshold'!$B$42:$Q$60,17,FALSE)</f>
        <v>0</v>
      </c>
      <c r="AK1636" s="831">
        <f>HLOOKUP(AK1632,'2. LRAMVA Threshold'!$B$42:$Q$60,17,FALSE)</f>
        <v>0</v>
      </c>
      <c r="AL1636" s="831">
        <f>HLOOKUP(AL1632,'2. LRAMVA Threshold'!$B$42:$Q$60,17,FALSE)</f>
        <v>0</v>
      </c>
      <c r="AM1636" s="831">
        <f>HLOOKUP(AM1632,'2. LRAMVA Threshold'!$B$42:$Q$60,17,FALSE)</f>
        <v>0</v>
      </c>
      <c r="AN1636" s="831">
        <f>HLOOKUP(AN1632,'2. LRAMVA Threshold'!$B$42:$Q$60,17,FALSE)</f>
        <v>0</v>
      </c>
      <c r="AO1636" s="831">
        <f>HLOOKUP(AO1632,'2. LRAMVA Threshold'!$B$42:$Q$60,17,FALSE)</f>
        <v>0</v>
      </c>
      <c r="AP1636" s="831">
        <f>HLOOKUP(AP1632,'2. LRAMVA Threshold'!$B$42:$Q$60,17,FALSE)</f>
        <v>0</v>
      </c>
      <c r="AQ1636" s="831">
        <f>HLOOKUP(AQ1632,'2. LRAMVA Threshold'!$B$42:$Q$60,17,FALSE)</f>
        <v>0</v>
      </c>
      <c r="AR1636" s="831">
        <f>HLOOKUP(AR1632,'2. LRAMVA Threshold'!$B$42:$Q$60,17,FALSE)</f>
        <v>0</v>
      </c>
      <c r="AS1636" s="438"/>
    </row>
    <row r="1637" spans="1:45">
      <c r="B1637" s="390"/>
      <c r="C1637" s="330"/>
      <c r="D1637" s="331"/>
      <c r="E1637" s="331"/>
      <c r="F1637" s="331"/>
      <c r="G1637" s="331"/>
      <c r="H1637" s="331"/>
      <c r="I1637" s="331"/>
      <c r="J1637" s="331"/>
      <c r="K1637" s="331"/>
      <c r="L1637" s="331"/>
      <c r="M1637" s="331"/>
      <c r="N1637" s="331"/>
      <c r="O1637" s="331"/>
      <c r="P1637" s="331"/>
      <c r="Q1637" s="331"/>
      <c r="R1637" s="332"/>
      <c r="S1637" s="331"/>
      <c r="T1637" s="331"/>
      <c r="U1637" s="331"/>
      <c r="V1637" s="333"/>
      <c r="W1637" s="333"/>
      <c r="X1637" s="333"/>
      <c r="Y1637" s="333"/>
      <c r="Z1637" s="331"/>
      <c r="AA1637" s="331"/>
      <c r="AB1637" s="331"/>
      <c r="AC1637" s="331"/>
      <c r="AD1637" s="331"/>
      <c r="AE1637" s="432"/>
      <c r="AF1637" s="432"/>
      <c r="AG1637" s="432"/>
      <c r="AH1637" s="432"/>
      <c r="AI1637" s="432"/>
      <c r="AJ1637" s="432"/>
      <c r="AK1637" s="432"/>
      <c r="AL1637" s="395"/>
      <c r="AM1637" s="395"/>
      <c r="AN1637" s="395"/>
      <c r="AO1637" s="395"/>
      <c r="AP1637" s="395"/>
      <c r="AQ1637" s="395"/>
      <c r="AR1637" s="395"/>
      <c r="AS1637" s="396"/>
    </row>
    <row r="1638" spans="1:45">
      <c r="B1638" s="321" t="s">
        <v>739</v>
      </c>
      <c r="C1638" s="335"/>
      <c r="D1638" s="335"/>
      <c r="E1638" s="372"/>
      <c r="F1638" s="372"/>
      <c r="G1638" s="372"/>
      <c r="H1638" s="372"/>
      <c r="I1638" s="372"/>
      <c r="J1638" s="372"/>
      <c r="K1638" s="372"/>
      <c r="L1638" s="372"/>
      <c r="M1638" s="372"/>
      <c r="N1638" s="372"/>
      <c r="O1638" s="372"/>
      <c r="P1638" s="372"/>
      <c r="Q1638" s="372"/>
      <c r="R1638" s="288"/>
      <c r="S1638" s="337"/>
      <c r="T1638" s="337"/>
      <c r="U1638" s="337"/>
      <c r="V1638" s="336"/>
      <c r="W1638" s="336"/>
      <c r="X1638" s="336"/>
      <c r="Y1638" s="336"/>
      <c r="Z1638" s="337"/>
      <c r="AA1638" s="337"/>
      <c r="AB1638" s="337"/>
      <c r="AC1638" s="337"/>
      <c r="AD1638" s="337"/>
      <c r="AE1638" s="823">
        <f>HLOOKUP(AE35,'3.  Distribution Rates'!$C$122:$P$135,14,FALSE)</f>
        <v>0</v>
      </c>
      <c r="AF1638" s="823">
        <f>HLOOKUP(AF35,'3.  Distribution Rates'!$C$122:$P$135,14,FALSE)</f>
        <v>0</v>
      </c>
      <c r="AG1638" s="338">
        <f>HLOOKUP(AG35,'3.  Distribution Rates'!$C$122:$P$135,14,FALSE)</f>
        <v>0</v>
      </c>
      <c r="AH1638" s="338">
        <f>HLOOKUP(AH35,'3.  Distribution Rates'!$C$122:$P$135,14,FALSE)</f>
        <v>0</v>
      </c>
      <c r="AI1638" s="338">
        <f>HLOOKUP(AI35,'3.  Distribution Rates'!$C$122:$P$135,14,FALSE)</f>
        <v>0</v>
      </c>
      <c r="AJ1638" s="338">
        <f>HLOOKUP(AJ35,'3.  Distribution Rates'!$C$122:$P$135,14,FALSE)</f>
        <v>0</v>
      </c>
      <c r="AK1638" s="338">
        <f>HLOOKUP(AK35,'3.  Distribution Rates'!$C$122:$P$135,14,FALSE)</f>
        <v>0</v>
      </c>
      <c r="AL1638" s="338">
        <f>HLOOKUP(AL35,'3.  Distribution Rates'!$C$122:$P$135,14,FALSE)</f>
        <v>0</v>
      </c>
      <c r="AM1638" s="338">
        <f>HLOOKUP(AM35,'3.  Distribution Rates'!$C$122:$P$135,14,FALSE)</f>
        <v>0</v>
      </c>
      <c r="AN1638" s="338">
        <f>HLOOKUP(AN35,'3.  Distribution Rates'!$C$122:$P$135,14,FALSE)</f>
        <v>0</v>
      </c>
      <c r="AO1638" s="338">
        <f>HLOOKUP(AO35,'3.  Distribution Rates'!$C$122:$P$135,14,FALSE)</f>
        <v>0</v>
      </c>
      <c r="AP1638" s="338">
        <f>HLOOKUP(AP35,'3.  Distribution Rates'!$C$122:$P$135,14,FALSE)</f>
        <v>0</v>
      </c>
      <c r="AQ1638" s="338">
        <f>HLOOKUP(AQ35,'3.  Distribution Rates'!$C$122:$P$135,14,FALSE)</f>
        <v>0</v>
      </c>
      <c r="AR1638" s="338">
        <f>HLOOKUP(AR35,'3.  Distribution Rates'!$C$122:$P$135,14,FALSE)</f>
        <v>0</v>
      </c>
      <c r="AS1638" s="440"/>
    </row>
    <row r="1639" spans="1:45">
      <c r="B1639" s="321" t="s">
        <v>782</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LRAM'!AM148*AE1638</f>
        <v>0</v>
      </c>
      <c r="AF1639" s="374">
        <f>'4.  2011-2014 LRAM'!AN148*AF1638</f>
        <v>0</v>
      </c>
      <c r="AG1639" s="374">
        <f>'4.  2011-2014 LRAM'!AO148*AG1638</f>
        <v>0</v>
      </c>
      <c r="AH1639" s="374">
        <f>'4.  2011-2014 LRAM'!AP148*AH1638</f>
        <v>0</v>
      </c>
      <c r="AI1639" s="374">
        <f>'4.  2011-2014 LRAM'!AQ148*AI1638</f>
        <v>0</v>
      </c>
      <c r="AJ1639" s="374">
        <f>'4.  2011-2014 LRAM'!AR148*AJ1638</f>
        <v>0</v>
      </c>
      <c r="AK1639" s="374">
        <f>'4.  2011-2014 LRAM'!AS148*AK1638</f>
        <v>0</v>
      </c>
      <c r="AL1639" s="374">
        <f>'4.  2011-2014 LRAM'!AT148*AL1638</f>
        <v>0</v>
      </c>
      <c r="AM1639" s="374">
        <f>'4.  2011-2014 LRAM'!AU148*AM1638</f>
        <v>0</v>
      </c>
      <c r="AN1639" s="374">
        <f>'4.  2011-2014 LRAM'!AV148*AN1638</f>
        <v>0</v>
      </c>
      <c r="AO1639" s="374">
        <f>'4.  2011-2014 LRAM'!AW148*AO1638</f>
        <v>0</v>
      </c>
      <c r="AP1639" s="374">
        <f>'4.  2011-2014 LRAM'!AX148*AP1638</f>
        <v>0</v>
      </c>
      <c r="AQ1639" s="374">
        <f>'4.  2011-2014 LRAM'!AY148*AQ1638</f>
        <v>0</v>
      </c>
      <c r="AR1639" s="374">
        <f>'4.  2011-2014 LRAM'!AZ148*AR1638</f>
        <v>0</v>
      </c>
      <c r="AS1639" s="615">
        <f t="shared" ref="AS1639:AS1642" si="3542">SUM(AE1639:AR1639)</f>
        <v>0</v>
      </c>
    </row>
    <row r="1640" spans="1:45">
      <c r="B1640" s="321" t="s">
        <v>783</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LRAM'!AM287*AE1638</f>
        <v>0</v>
      </c>
      <c r="AF1640" s="374">
        <f>'4.  2011-2014 LRAM'!AN287*AF1638</f>
        <v>0</v>
      </c>
      <c r="AG1640" s="374">
        <f>'4.  2011-2014 LRAM'!AO287*AG1638</f>
        <v>0</v>
      </c>
      <c r="AH1640" s="374">
        <f>'4.  2011-2014 LRAM'!AP287*AH1638</f>
        <v>0</v>
      </c>
      <c r="AI1640" s="374">
        <f>'4.  2011-2014 LRAM'!AQ287*AI1638</f>
        <v>0</v>
      </c>
      <c r="AJ1640" s="374">
        <f>'4.  2011-2014 LRAM'!AR287*AJ1638</f>
        <v>0</v>
      </c>
      <c r="AK1640" s="374">
        <f>'4.  2011-2014 LRAM'!AS287*AK1638</f>
        <v>0</v>
      </c>
      <c r="AL1640" s="374">
        <f>'4.  2011-2014 LRAM'!AT287*AL1638</f>
        <v>0</v>
      </c>
      <c r="AM1640" s="374">
        <f>'4.  2011-2014 LRAM'!AU287*AM1638</f>
        <v>0</v>
      </c>
      <c r="AN1640" s="374">
        <f>'4.  2011-2014 LRAM'!AV287*AN1638</f>
        <v>0</v>
      </c>
      <c r="AO1640" s="374">
        <f>'4.  2011-2014 LRAM'!AW287*AO1638</f>
        <v>0</v>
      </c>
      <c r="AP1640" s="374">
        <f>'4.  2011-2014 LRAM'!AX287*AP1638</f>
        <v>0</v>
      </c>
      <c r="AQ1640" s="374">
        <f>'4.  2011-2014 LRAM'!AY287*AQ1638</f>
        <v>0</v>
      </c>
      <c r="AR1640" s="374">
        <f>'4.  2011-2014 LRAM'!AZ287*AR1638</f>
        <v>0</v>
      </c>
      <c r="AS1640" s="615">
        <f t="shared" si="3542"/>
        <v>0</v>
      </c>
    </row>
    <row r="1641" spans="1:45">
      <c r="B1641" s="321" t="s">
        <v>784</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LRAM'!AM423*AE1638</f>
        <v>0</v>
      </c>
      <c r="AF1641" s="374">
        <f>'4.  2011-2014 LRAM'!AN423*AF1638</f>
        <v>0</v>
      </c>
      <c r="AG1641" s="374">
        <f>'4.  2011-2014 LRAM'!AO423*AG1638</f>
        <v>0</v>
      </c>
      <c r="AH1641" s="374">
        <f>'4.  2011-2014 LRAM'!AP423*AH1638</f>
        <v>0</v>
      </c>
      <c r="AI1641" s="374">
        <f>'4.  2011-2014 LRAM'!AQ423*AI1638</f>
        <v>0</v>
      </c>
      <c r="AJ1641" s="374">
        <f>'4.  2011-2014 LRAM'!AR423*AJ1638</f>
        <v>0</v>
      </c>
      <c r="AK1641" s="374">
        <f>'4.  2011-2014 LRAM'!AS423*AK1638</f>
        <v>0</v>
      </c>
      <c r="AL1641" s="374">
        <f>'4.  2011-2014 LRAM'!AT423*AL1638</f>
        <v>0</v>
      </c>
      <c r="AM1641" s="374">
        <f>'4.  2011-2014 LRAM'!AU423*AM1638</f>
        <v>0</v>
      </c>
      <c r="AN1641" s="374">
        <f>'4.  2011-2014 LRAM'!AV423*AN1638</f>
        <v>0</v>
      </c>
      <c r="AO1641" s="374">
        <f>'4.  2011-2014 LRAM'!AW423*AO1638</f>
        <v>0</v>
      </c>
      <c r="AP1641" s="374">
        <f>'4.  2011-2014 LRAM'!AX423*AP1638</f>
        <v>0</v>
      </c>
      <c r="AQ1641" s="374">
        <f>'4.  2011-2014 LRAM'!AY423*AQ1638</f>
        <v>0</v>
      </c>
      <c r="AR1641" s="374">
        <f>'4.  2011-2014 LRAM'!AZ423*AR1638</f>
        <v>0</v>
      </c>
      <c r="AS1641" s="615">
        <f t="shared" si="3542"/>
        <v>0</v>
      </c>
    </row>
    <row r="1642" spans="1:45">
      <c r="B1642" s="321" t="s">
        <v>785</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'4.  2011-2014 LRAM'!AM560*AE1638</f>
        <v>0</v>
      </c>
      <c r="AF1642" s="374">
        <f>'4.  2011-2014 LRAM'!AN560*AF1638</f>
        <v>0</v>
      </c>
      <c r="AG1642" s="374">
        <f>'4.  2011-2014 LRAM'!AO560*AG1638</f>
        <v>0</v>
      </c>
      <c r="AH1642" s="374">
        <f>'4.  2011-2014 LRAM'!AP560*AH1638</f>
        <v>0</v>
      </c>
      <c r="AI1642" s="374">
        <f>'4.  2011-2014 LRAM'!AQ560*AI1638</f>
        <v>0</v>
      </c>
      <c r="AJ1642" s="374">
        <f>'4.  2011-2014 LRAM'!AR560*AJ1638</f>
        <v>0</v>
      </c>
      <c r="AK1642" s="374">
        <f>'4.  2011-2014 LRAM'!AS560*AK1638</f>
        <v>0</v>
      </c>
      <c r="AL1642" s="374">
        <f>'4.  2011-2014 LRAM'!AT560*AL1638</f>
        <v>0</v>
      </c>
      <c r="AM1642" s="374">
        <f>'4.  2011-2014 LRAM'!AU560*AM1638</f>
        <v>0</v>
      </c>
      <c r="AN1642" s="374">
        <f>'4.  2011-2014 LRAM'!AV560*AN1638</f>
        <v>0</v>
      </c>
      <c r="AO1642" s="374">
        <f>'4.  2011-2014 LRAM'!AW560*AO1638</f>
        <v>0</v>
      </c>
      <c r="AP1642" s="374">
        <f>'4.  2011-2014 LRAM'!AX560*AP1638</f>
        <v>0</v>
      </c>
      <c r="AQ1642" s="374">
        <f>'4.  2011-2014 LRAM'!AY560*AQ1638</f>
        <v>0</v>
      </c>
      <c r="AR1642" s="374">
        <f>'4.  2011-2014 LRAM'!AZ560*AR1638</f>
        <v>0</v>
      </c>
      <c r="AS1642" s="615">
        <f t="shared" si="3542"/>
        <v>0</v>
      </c>
    </row>
    <row r="1643" spans="1:45">
      <c r="B1643" s="321" t="s">
        <v>786</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543">AE217*AE1638</f>
        <v>0</v>
      </c>
      <c r="AF1643" s="374">
        <f t="shared" si="3543"/>
        <v>0</v>
      </c>
      <c r="AG1643" s="374">
        <f t="shared" si="3543"/>
        <v>0</v>
      </c>
      <c r="AH1643" s="374">
        <f t="shared" si="3543"/>
        <v>0</v>
      </c>
      <c r="AI1643" s="374">
        <f t="shared" si="3543"/>
        <v>0</v>
      </c>
      <c r="AJ1643" s="374">
        <f t="shared" si="3543"/>
        <v>0</v>
      </c>
      <c r="AK1643" s="374">
        <f t="shared" si="3543"/>
        <v>0</v>
      </c>
      <c r="AL1643" s="374">
        <f t="shared" si="3543"/>
        <v>0</v>
      </c>
      <c r="AM1643" s="374">
        <f t="shared" si="3543"/>
        <v>0</v>
      </c>
      <c r="AN1643" s="374">
        <f t="shared" si="3543"/>
        <v>0</v>
      </c>
      <c r="AO1643" s="374">
        <f t="shared" si="3543"/>
        <v>0</v>
      </c>
      <c r="AP1643" s="374">
        <f t="shared" si="3543"/>
        <v>0</v>
      </c>
      <c r="AQ1643" s="374">
        <f t="shared" si="3543"/>
        <v>0</v>
      </c>
      <c r="AR1643" s="374">
        <f t="shared" si="3543"/>
        <v>0</v>
      </c>
      <c r="AS1643" s="615">
        <f>SUM(AE1643:AR1643)</f>
        <v>0</v>
      </c>
    </row>
    <row r="1644" spans="1:45">
      <c r="B1644" s="321" t="s">
        <v>787</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544">AE407*AE1638</f>
        <v>0</v>
      </c>
      <c r="AF1644" s="374">
        <f t="shared" si="3544"/>
        <v>0</v>
      </c>
      <c r="AG1644" s="374">
        <f t="shared" si="3544"/>
        <v>0</v>
      </c>
      <c r="AH1644" s="374">
        <f t="shared" si="3544"/>
        <v>0</v>
      </c>
      <c r="AI1644" s="374">
        <f t="shared" si="3544"/>
        <v>0</v>
      </c>
      <c r="AJ1644" s="374">
        <f t="shared" si="3544"/>
        <v>0</v>
      </c>
      <c r="AK1644" s="374">
        <f t="shared" si="3544"/>
        <v>0</v>
      </c>
      <c r="AL1644" s="374">
        <f t="shared" si="3544"/>
        <v>0</v>
      </c>
      <c r="AM1644" s="374">
        <f t="shared" si="3544"/>
        <v>0</v>
      </c>
      <c r="AN1644" s="374">
        <f t="shared" si="3544"/>
        <v>0</v>
      </c>
      <c r="AO1644" s="374">
        <f t="shared" si="3544"/>
        <v>0</v>
      </c>
      <c r="AP1644" s="374">
        <f t="shared" si="3544"/>
        <v>0</v>
      </c>
      <c r="AQ1644" s="374">
        <f t="shared" si="3544"/>
        <v>0</v>
      </c>
      <c r="AR1644" s="374">
        <f t="shared" si="3544"/>
        <v>0</v>
      </c>
      <c r="AS1644" s="615">
        <f t="shared" ref="AS1644:AS1651" si="3545">SUM(AE1644:AR1644)</f>
        <v>0</v>
      </c>
    </row>
    <row r="1645" spans="1:45">
      <c r="B1645" s="321" t="s">
        <v>788</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546">AE597*AE1638</f>
        <v>0</v>
      </c>
      <c r="AF1645" s="374">
        <f t="shared" si="3546"/>
        <v>0</v>
      </c>
      <c r="AG1645" s="374">
        <f t="shared" si="3546"/>
        <v>0</v>
      </c>
      <c r="AH1645" s="374">
        <f t="shared" si="3546"/>
        <v>0</v>
      </c>
      <c r="AI1645" s="374">
        <f t="shared" si="3546"/>
        <v>0</v>
      </c>
      <c r="AJ1645" s="374">
        <f t="shared" si="3546"/>
        <v>0</v>
      </c>
      <c r="AK1645" s="374">
        <f t="shared" si="3546"/>
        <v>0</v>
      </c>
      <c r="AL1645" s="374">
        <f t="shared" si="3546"/>
        <v>0</v>
      </c>
      <c r="AM1645" s="374">
        <f t="shared" si="3546"/>
        <v>0</v>
      </c>
      <c r="AN1645" s="374">
        <f t="shared" si="3546"/>
        <v>0</v>
      </c>
      <c r="AO1645" s="374">
        <f t="shared" si="3546"/>
        <v>0</v>
      </c>
      <c r="AP1645" s="374">
        <f t="shared" si="3546"/>
        <v>0</v>
      </c>
      <c r="AQ1645" s="374">
        <f t="shared" si="3546"/>
        <v>0</v>
      </c>
      <c r="AR1645" s="374">
        <f t="shared" si="3546"/>
        <v>0</v>
      </c>
      <c r="AS1645" s="615">
        <f t="shared" si="3545"/>
        <v>0</v>
      </c>
    </row>
    <row r="1646" spans="1:45">
      <c r="B1646" s="321" t="s">
        <v>789</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547">AE1638*AE791</f>
        <v>0</v>
      </c>
      <c r="AF1646" s="374">
        <f t="shared" si="3547"/>
        <v>0</v>
      </c>
      <c r="AG1646" s="374">
        <f t="shared" si="3547"/>
        <v>0</v>
      </c>
      <c r="AH1646" s="374">
        <f t="shared" si="3547"/>
        <v>0</v>
      </c>
      <c r="AI1646" s="374">
        <f t="shared" si="3547"/>
        <v>0</v>
      </c>
      <c r="AJ1646" s="374">
        <f t="shared" si="3547"/>
        <v>0</v>
      </c>
      <c r="AK1646" s="374">
        <f t="shared" si="3547"/>
        <v>0</v>
      </c>
      <c r="AL1646" s="374">
        <f t="shared" si="3547"/>
        <v>0</v>
      </c>
      <c r="AM1646" s="374">
        <f t="shared" si="3547"/>
        <v>0</v>
      </c>
      <c r="AN1646" s="374">
        <f t="shared" si="3547"/>
        <v>0</v>
      </c>
      <c r="AO1646" s="374">
        <f t="shared" si="3547"/>
        <v>0</v>
      </c>
      <c r="AP1646" s="374">
        <f t="shared" si="3547"/>
        <v>0</v>
      </c>
      <c r="AQ1646" s="374">
        <f t="shared" si="3547"/>
        <v>0</v>
      </c>
      <c r="AR1646" s="374">
        <f t="shared" si="3547"/>
        <v>0</v>
      </c>
      <c r="AS1646" s="615">
        <f t="shared" si="3545"/>
        <v>0</v>
      </c>
    </row>
    <row r="1647" spans="1:45">
      <c r="B1647" s="321" t="s">
        <v>790</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548">AE986*AE1638</f>
        <v>0</v>
      </c>
      <c r="AF1647" s="374">
        <f t="shared" si="3548"/>
        <v>0</v>
      </c>
      <c r="AG1647" s="374">
        <f t="shared" si="3548"/>
        <v>0</v>
      </c>
      <c r="AH1647" s="374">
        <f t="shared" si="3548"/>
        <v>0</v>
      </c>
      <c r="AI1647" s="374">
        <f t="shared" si="3548"/>
        <v>0</v>
      </c>
      <c r="AJ1647" s="374">
        <f t="shared" si="3548"/>
        <v>0</v>
      </c>
      <c r="AK1647" s="374">
        <f t="shared" si="3548"/>
        <v>0</v>
      </c>
      <c r="AL1647" s="374">
        <f t="shared" si="3548"/>
        <v>0</v>
      </c>
      <c r="AM1647" s="374">
        <f t="shared" si="3548"/>
        <v>0</v>
      </c>
      <c r="AN1647" s="374">
        <f t="shared" si="3548"/>
        <v>0</v>
      </c>
      <c r="AO1647" s="374">
        <f t="shared" si="3548"/>
        <v>0</v>
      </c>
      <c r="AP1647" s="374">
        <f t="shared" si="3548"/>
        <v>0</v>
      </c>
      <c r="AQ1647" s="374">
        <f t="shared" si="3548"/>
        <v>0</v>
      </c>
      <c r="AR1647" s="374">
        <f t="shared" si="3548"/>
        <v>0</v>
      </c>
      <c r="AS1647" s="615">
        <f t="shared" si="3545"/>
        <v>0</v>
      </c>
    </row>
    <row r="1648" spans="1:45">
      <c r="B1648" s="321" t="s">
        <v>791</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549">AE1181*AE1638</f>
        <v>0</v>
      </c>
      <c r="AF1648" s="374">
        <f t="shared" si="3549"/>
        <v>0</v>
      </c>
      <c r="AG1648" s="374">
        <f t="shared" si="3549"/>
        <v>0</v>
      </c>
      <c r="AH1648" s="374">
        <f t="shared" si="3549"/>
        <v>0</v>
      </c>
      <c r="AI1648" s="374">
        <f t="shared" si="3549"/>
        <v>0</v>
      </c>
      <c r="AJ1648" s="374">
        <f t="shared" si="3549"/>
        <v>0</v>
      </c>
      <c r="AK1648" s="374">
        <f t="shared" si="3549"/>
        <v>0</v>
      </c>
      <c r="AL1648" s="374">
        <f t="shared" si="3549"/>
        <v>0</v>
      </c>
      <c r="AM1648" s="374">
        <f t="shared" si="3549"/>
        <v>0</v>
      </c>
      <c r="AN1648" s="374">
        <f t="shared" si="3549"/>
        <v>0</v>
      </c>
      <c r="AO1648" s="374">
        <f t="shared" si="3549"/>
        <v>0</v>
      </c>
      <c r="AP1648" s="374">
        <f t="shared" si="3549"/>
        <v>0</v>
      </c>
      <c r="AQ1648" s="374">
        <f t="shared" si="3549"/>
        <v>0</v>
      </c>
      <c r="AR1648" s="374">
        <f t="shared" si="3549"/>
        <v>0</v>
      </c>
      <c r="AS1648" s="615">
        <f t="shared" si="3545"/>
        <v>0</v>
      </c>
    </row>
    <row r="1649" spans="1:45">
      <c r="B1649" s="321" t="s">
        <v>792</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550">AE1376*AE1638</f>
        <v>0</v>
      </c>
      <c r="AF1649" s="374">
        <f t="shared" si="3550"/>
        <v>0</v>
      </c>
      <c r="AG1649" s="374">
        <f t="shared" si="3550"/>
        <v>0</v>
      </c>
      <c r="AH1649" s="374">
        <f t="shared" si="3550"/>
        <v>0</v>
      </c>
      <c r="AI1649" s="374">
        <f t="shared" si="3550"/>
        <v>0</v>
      </c>
      <c r="AJ1649" s="374">
        <f t="shared" si="3550"/>
        <v>0</v>
      </c>
      <c r="AK1649" s="374">
        <f t="shared" si="3550"/>
        <v>0</v>
      </c>
      <c r="AL1649" s="374">
        <f t="shared" si="3550"/>
        <v>0</v>
      </c>
      <c r="AM1649" s="374">
        <f t="shared" si="3550"/>
        <v>0</v>
      </c>
      <c r="AN1649" s="374">
        <f t="shared" si="3550"/>
        <v>0</v>
      </c>
      <c r="AO1649" s="374">
        <f t="shared" si="3550"/>
        <v>0</v>
      </c>
      <c r="AP1649" s="374">
        <f t="shared" si="3550"/>
        <v>0</v>
      </c>
      <c r="AQ1649" s="374">
        <f t="shared" si="3550"/>
        <v>0</v>
      </c>
      <c r="AR1649" s="374">
        <f t="shared" si="3550"/>
        <v>0</v>
      </c>
      <c r="AS1649" s="615">
        <f t="shared" si="3545"/>
        <v>0</v>
      </c>
    </row>
    <row r="1650" spans="1:45">
      <c r="B1650" s="321" t="s">
        <v>793</v>
      </c>
      <c r="C1650" s="342"/>
      <c r="D1650" s="306"/>
      <c r="E1650" s="276"/>
      <c r="F1650" s="276"/>
      <c r="G1650" s="276"/>
      <c r="H1650" s="276"/>
      <c r="I1650" s="276"/>
      <c r="J1650" s="276"/>
      <c r="K1650" s="276"/>
      <c r="L1650" s="276"/>
      <c r="M1650" s="276"/>
      <c r="N1650" s="276"/>
      <c r="O1650" s="276"/>
      <c r="P1650" s="276"/>
      <c r="Q1650" s="276"/>
      <c r="R1650" s="288"/>
      <c r="S1650" s="276"/>
      <c r="T1650" s="276"/>
      <c r="U1650" s="276"/>
      <c r="V1650" s="306"/>
      <c r="W1650" s="306"/>
      <c r="X1650" s="306"/>
      <c r="Y1650" s="306"/>
      <c r="Z1650" s="276"/>
      <c r="AA1650" s="276"/>
      <c r="AB1650" s="276"/>
      <c r="AC1650" s="276"/>
      <c r="AD1650" s="276"/>
      <c r="AE1650" s="374">
        <f t="shared" ref="AE1650:AR1650" si="3551">AE1570*AE1638</f>
        <v>0</v>
      </c>
      <c r="AF1650" s="374">
        <f t="shared" si="3551"/>
        <v>0</v>
      </c>
      <c r="AG1650" s="374">
        <f t="shared" si="3551"/>
        <v>0</v>
      </c>
      <c r="AH1650" s="374">
        <f t="shared" si="3551"/>
        <v>0</v>
      </c>
      <c r="AI1650" s="374">
        <f t="shared" si="3551"/>
        <v>0</v>
      </c>
      <c r="AJ1650" s="374">
        <f t="shared" si="3551"/>
        <v>0</v>
      </c>
      <c r="AK1650" s="374">
        <f t="shared" si="3551"/>
        <v>0</v>
      </c>
      <c r="AL1650" s="374">
        <f t="shared" si="3551"/>
        <v>0</v>
      </c>
      <c r="AM1650" s="374">
        <f t="shared" si="3551"/>
        <v>0</v>
      </c>
      <c r="AN1650" s="374">
        <f t="shared" si="3551"/>
        <v>0</v>
      </c>
      <c r="AO1650" s="374">
        <f t="shared" si="3551"/>
        <v>0</v>
      </c>
      <c r="AP1650" s="374">
        <f t="shared" si="3551"/>
        <v>0</v>
      </c>
      <c r="AQ1650" s="374">
        <f t="shared" si="3551"/>
        <v>0</v>
      </c>
      <c r="AR1650" s="374">
        <f t="shared" si="3551"/>
        <v>0</v>
      </c>
      <c r="AS1650" s="615">
        <f t="shared" si="3545"/>
        <v>0</v>
      </c>
    </row>
    <row r="1651" spans="1:45" ht="15.75">
      <c r="B1651" s="346" t="s">
        <v>898</v>
      </c>
      <c r="C1651" s="342"/>
      <c r="D1651" s="333"/>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3">
        <f>SUM(AE1639:AE1650)</f>
        <v>0</v>
      </c>
      <c r="AF1651" s="343">
        <f>SUM(AF1639:AF1650)</f>
        <v>0</v>
      </c>
      <c r="AG1651" s="343">
        <f t="shared" ref="AG1651:AR1651" si="3552">SUM(AG1639:AG1650)</f>
        <v>0</v>
      </c>
      <c r="AH1651" s="343">
        <f t="shared" si="3552"/>
        <v>0</v>
      </c>
      <c r="AI1651" s="343">
        <f t="shared" si="3552"/>
        <v>0</v>
      </c>
      <c r="AJ1651" s="343">
        <f t="shared" si="3552"/>
        <v>0</v>
      </c>
      <c r="AK1651" s="343">
        <f t="shared" si="3552"/>
        <v>0</v>
      </c>
      <c r="AL1651" s="343">
        <f t="shared" si="3552"/>
        <v>0</v>
      </c>
      <c r="AM1651" s="343">
        <f t="shared" si="3552"/>
        <v>0</v>
      </c>
      <c r="AN1651" s="343">
        <f t="shared" si="3552"/>
        <v>0</v>
      </c>
      <c r="AO1651" s="343">
        <f t="shared" si="3552"/>
        <v>0</v>
      </c>
      <c r="AP1651" s="343">
        <f t="shared" si="3552"/>
        <v>0</v>
      </c>
      <c r="AQ1651" s="343">
        <f t="shared" si="3552"/>
        <v>0</v>
      </c>
      <c r="AR1651" s="343">
        <f t="shared" si="3552"/>
        <v>0</v>
      </c>
      <c r="AS1651" s="403">
        <f t="shared" si="3545"/>
        <v>0</v>
      </c>
    </row>
    <row r="1652" spans="1:45" ht="15.75">
      <c r="B1652" s="346" t="s">
        <v>899</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33"/>
      <c r="W1652" s="333"/>
      <c r="X1652" s="333"/>
      <c r="Y1652" s="333"/>
      <c r="Z1652" s="331"/>
      <c r="AA1652" s="331"/>
      <c r="AB1652" s="331"/>
      <c r="AC1652" s="331"/>
      <c r="AD1652" s="331"/>
      <c r="AE1652" s="344">
        <f>AE1636*AE1638</f>
        <v>0</v>
      </c>
      <c r="AF1652" s="344">
        <f t="shared" ref="AF1652:AR1652" si="3553">AF1636*AF1638</f>
        <v>0</v>
      </c>
      <c r="AG1652" s="344">
        <f t="shared" si="3553"/>
        <v>0</v>
      </c>
      <c r="AH1652" s="344">
        <f t="shared" si="3553"/>
        <v>0</v>
      </c>
      <c r="AI1652" s="344">
        <f t="shared" si="3553"/>
        <v>0</v>
      </c>
      <c r="AJ1652" s="344">
        <f t="shared" si="3553"/>
        <v>0</v>
      </c>
      <c r="AK1652" s="344">
        <f t="shared" si="3553"/>
        <v>0</v>
      </c>
      <c r="AL1652" s="344">
        <f t="shared" si="3553"/>
        <v>0</v>
      </c>
      <c r="AM1652" s="344">
        <f t="shared" si="3553"/>
        <v>0</v>
      </c>
      <c r="AN1652" s="344">
        <f t="shared" si="3553"/>
        <v>0</v>
      </c>
      <c r="AO1652" s="344">
        <f t="shared" si="3553"/>
        <v>0</v>
      </c>
      <c r="AP1652" s="344">
        <f t="shared" si="3553"/>
        <v>0</v>
      </c>
      <c r="AQ1652" s="344">
        <f t="shared" si="3553"/>
        <v>0</v>
      </c>
      <c r="AR1652" s="344">
        <f t="shared" si="3553"/>
        <v>0</v>
      </c>
      <c r="AS1652" s="403">
        <f>SUM(AE1652:AR1652)</f>
        <v>0</v>
      </c>
    </row>
    <row r="1653" spans="1:45" ht="15.75">
      <c r="B1653" s="346" t="s">
        <v>900</v>
      </c>
      <c r="C1653" s="342"/>
      <c r="D1653" s="347"/>
      <c r="E1653" s="331"/>
      <c r="F1653" s="331"/>
      <c r="G1653" s="331"/>
      <c r="H1653" s="331"/>
      <c r="I1653" s="331"/>
      <c r="J1653" s="331"/>
      <c r="K1653" s="331"/>
      <c r="L1653" s="331"/>
      <c r="M1653" s="331"/>
      <c r="N1653" s="331"/>
      <c r="O1653" s="331"/>
      <c r="P1653" s="331"/>
      <c r="Q1653" s="331"/>
      <c r="R1653" s="297"/>
      <c r="S1653" s="331"/>
      <c r="T1653" s="331"/>
      <c r="U1653" s="331"/>
      <c r="V1653" s="347"/>
      <c r="W1653" s="347"/>
      <c r="X1653" s="347"/>
      <c r="Y1653" s="347"/>
      <c r="Z1653" s="331"/>
      <c r="AA1653" s="331"/>
      <c r="AB1653" s="331"/>
      <c r="AC1653" s="331"/>
      <c r="AD1653" s="331"/>
      <c r="AE1653" s="348"/>
      <c r="AF1653" s="348"/>
      <c r="AG1653" s="348"/>
      <c r="AH1653" s="348"/>
      <c r="AI1653" s="348"/>
      <c r="AJ1653" s="348"/>
      <c r="AK1653" s="348"/>
      <c r="AL1653" s="348"/>
      <c r="AM1653" s="348"/>
      <c r="AN1653" s="348"/>
      <c r="AO1653" s="348"/>
      <c r="AP1653" s="348"/>
      <c r="AQ1653" s="348"/>
      <c r="AR1653" s="348"/>
      <c r="AS1653" s="403">
        <f>AS1651-AS1652</f>
        <v>0</v>
      </c>
    </row>
    <row r="1654" spans="1:45">
      <c r="B1654" s="377"/>
      <c r="C1654" s="441"/>
      <c r="D1654" s="441"/>
      <c r="E1654" s="442"/>
      <c r="F1654" s="442"/>
      <c r="G1654" s="442"/>
      <c r="H1654" s="442"/>
      <c r="I1654" s="442"/>
      <c r="J1654" s="442"/>
      <c r="K1654" s="442"/>
      <c r="L1654" s="442"/>
      <c r="M1654" s="442"/>
      <c r="N1654" s="442"/>
      <c r="O1654" s="442"/>
      <c r="P1654" s="442"/>
      <c r="Q1654" s="442"/>
      <c r="R1654" s="443"/>
      <c r="S1654" s="442"/>
      <c r="T1654" s="442"/>
      <c r="U1654" s="442"/>
      <c r="V1654" s="441"/>
      <c r="W1654" s="444"/>
      <c r="X1654" s="441"/>
      <c r="Y1654" s="441"/>
      <c r="Z1654" s="442"/>
      <c r="AA1654" s="442"/>
      <c r="AB1654" s="442"/>
      <c r="AC1654" s="442"/>
      <c r="AD1654" s="442"/>
      <c r="AE1654" s="770"/>
      <c r="AF1654" s="770"/>
      <c r="AG1654" s="770"/>
      <c r="AH1654" s="770"/>
      <c r="AI1654" s="770"/>
      <c r="AJ1654" s="770"/>
      <c r="AK1654" s="770"/>
      <c r="AL1654" s="770"/>
      <c r="AM1654" s="770"/>
      <c r="AN1654" s="770"/>
      <c r="AO1654" s="770"/>
      <c r="AP1654" s="770"/>
      <c r="AQ1654" s="770"/>
      <c r="AR1654" s="770"/>
      <c r="AS1654" s="786"/>
    </row>
    <row r="1655" spans="1:45" ht="19.5" customHeight="1">
      <c r="B1655" s="364" t="s">
        <v>588</v>
      </c>
      <c r="C1655" s="383"/>
      <c r="D1655" s="384"/>
      <c r="E1655" s="384"/>
      <c r="F1655" s="384"/>
      <c r="G1655" s="384"/>
      <c r="H1655" s="384"/>
      <c r="I1655" s="384"/>
      <c r="J1655" s="384"/>
      <c r="K1655" s="384"/>
      <c r="L1655" s="384"/>
      <c r="M1655" s="384"/>
      <c r="N1655" s="384"/>
      <c r="O1655" s="384"/>
      <c r="P1655" s="384"/>
      <c r="Q1655" s="384"/>
      <c r="R1655" s="384"/>
      <c r="S1655" s="384"/>
      <c r="T1655" s="384"/>
      <c r="U1655" s="384"/>
      <c r="V1655" s="367"/>
      <c r="W1655" s="368"/>
      <c r="X1655" s="384"/>
      <c r="Y1655" s="384"/>
      <c r="Z1655" s="384"/>
      <c r="AA1655" s="384"/>
      <c r="AB1655" s="384"/>
      <c r="AC1655" s="384"/>
      <c r="AD1655" s="384"/>
      <c r="AE1655" s="405"/>
      <c r="AF1655" s="405"/>
      <c r="AG1655" s="405"/>
      <c r="AH1655" s="405"/>
      <c r="AI1655" s="405"/>
      <c r="AJ1655" s="405"/>
      <c r="AK1655" s="405"/>
      <c r="AL1655" s="405"/>
      <c r="AM1655" s="405"/>
      <c r="AN1655" s="405"/>
      <c r="AO1655" s="405"/>
      <c r="AP1655" s="405"/>
      <c r="AQ1655" s="405"/>
      <c r="AR1655" s="405"/>
      <c r="AS1655" s="385"/>
    </row>
    <row r="1656" spans="1:45" ht="19.5" customHeight="1">
      <c r="B1656" s="759"/>
      <c r="C1656" s="760"/>
      <c r="D1656" s="741"/>
      <c r="E1656" s="741"/>
      <c r="F1656" s="741"/>
      <c r="G1656" s="741"/>
      <c r="H1656" s="741"/>
      <c r="I1656" s="741"/>
      <c r="J1656" s="741"/>
      <c r="K1656" s="741"/>
      <c r="L1656" s="741"/>
      <c r="M1656" s="741"/>
      <c r="N1656" s="741"/>
      <c r="O1656" s="741"/>
      <c r="P1656" s="741"/>
      <c r="Q1656" s="741"/>
      <c r="R1656" s="741"/>
      <c r="S1656" s="741"/>
      <c r="T1656" s="741"/>
      <c r="U1656" s="741"/>
      <c r="V1656" s="301"/>
      <c r="W1656" s="761"/>
      <c r="X1656" s="741"/>
      <c r="Y1656" s="741"/>
      <c r="Z1656" s="741"/>
      <c r="AA1656" s="741"/>
      <c r="AB1656" s="741"/>
      <c r="AC1656" s="741"/>
      <c r="AD1656" s="741"/>
      <c r="AE1656" s="252"/>
      <c r="AF1656" s="252"/>
      <c r="AG1656" s="252"/>
      <c r="AH1656" s="252"/>
      <c r="AI1656" s="252"/>
      <c r="AJ1656" s="252"/>
      <c r="AK1656" s="252"/>
      <c r="AL1656" s="252"/>
      <c r="AM1656" s="252"/>
      <c r="AN1656" s="252"/>
      <c r="AO1656" s="252"/>
      <c r="AP1656" s="252"/>
      <c r="AQ1656" s="252"/>
      <c r="AR1656" s="252"/>
      <c r="AS1656" s="253"/>
    </row>
    <row r="1657" spans="1:45" ht="15.75">
      <c r="B1657" s="277" t="s">
        <v>812</v>
      </c>
      <c r="C1657" s="278"/>
      <c r="D1657" s="579" t="s">
        <v>523</v>
      </c>
      <c r="E1657" s="250"/>
      <c r="F1657" s="579"/>
      <c r="G1657" s="250"/>
      <c r="H1657" s="250"/>
      <c r="I1657" s="250"/>
      <c r="J1657" s="250"/>
      <c r="K1657" s="250"/>
      <c r="L1657" s="250"/>
      <c r="M1657" s="250"/>
      <c r="N1657" s="250"/>
      <c r="O1657" s="250"/>
      <c r="P1657" s="250"/>
      <c r="Q1657" s="250"/>
      <c r="R1657" s="278"/>
      <c r="S1657" s="250"/>
      <c r="T1657" s="250"/>
      <c r="U1657" s="250"/>
      <c r="V1657" s="250"/>
      <c r="W1657" s="250"/>
      <c r="X1657" s="250"/>
      <c r="Y1657" s="250"/>
      <c r="Z1657" s="250"/>
      <c r="AA1657" s="250"/>
      <c r="AB1657" s="250"/>
      <c r="AC1657" s="250"/>
      <c r="AD1657" s="250"/>
      <c r="AE1657" s="267"/>
      <c r="AF1657" s="264"/>
      <c r="AG1657" s="264"/>
      <c r="AH1657" s="264"/>
      <c r="AI1657" s="264"/>
      <c r="AJ1657" s="264"/>
      <c r="AK1657" s="264"/>
      <c r="AL1657" s="264"/>
      <c r="AM1657" s="264"/>
      <c r="AN1657" s="264"/>
      <c r="AO1657" s="264"/>
      <c r="AP1657" s="264"/>
      <c r="AQ1657" s="264"/>
      <c r="AR1657" s="264"/>
    </row>
    <row r="1658" spans="1:45" ht="39.75" customHeight="1">
      <c r="B1658" s="935" t="s">
        <v>211</v>
      </c>
      <c r="C1658" s="937" t="s">
        <v>33</v>
      </c>
      <c r="D1658" s="281" t="s">
        <v>421</v>
      </c>
      <c r="E1658" s="946" t="s">
        <v>209</v>
      </c>
      <c r="F1658" s="947"/>
      <c r="G1658" s="947"/>
      <c r="H1658" s="947"/>
      <c r="I1658" s="947"/>
      <c r="J1658" s="947"/>
      <c r="K1658" s="947"/>
      <c r="L1658" s="947"/>
      <c r="M1658" s="947"/>
      <c r="N1658" s="947"/>
      <c r="O1658" s="947"/>
      <c r="P1658" s="948"/>
      <c r="Q1658" s="944" t="s">
        <v>213</v>
      </c>
      <c r="R1658" s="281" t="s">
        <v>422</v>
      </c>
      <c r="S1658" s="941" t="s">
        <v>212</v>
      </c>
      <c r="T1658" s="942"/>
      <c r="U1658" s="942"/>
      <c r="V1658" s="942"/>
      <c r="W1658" s="942"/>
      <c r="X1658" s="942"/>
      <c r="Y1658" s="942"/>
      <c r="Z1658" s="942"/>
      <c r="AA1658" s="942"/>
      <c r="AB1658" s="942"/>
      <c r="AC1658" s="942"/>
      <c r="AD1658" s="949"/>
      <c r="AE1658" s="941" t="s">
        <v>242</v>
      </c>
      <c r="AF1658" s="942"/>
      <c r="AG1658" s="942"/>
      <c r="AH1658" s="942"/>
      <c r="AI1658" s="942"/>
      <c r="AJ1658" s="942"/>
      <c r="AK1658" s="942"/>
      <c r="AL1658" s="942"/>
      <c r="AM1658" s="942"/>
      <c r="AN1658" s="942"/>
      <c r="AO1658" s="942"/>
      <c r="AP1658" s="942"/>
      <c r="AQ1658" s="942"/>
      <c r="AR1658" s="942"/>
      <c r="AS1658" s="943"/>
    </row>
    <row r="1659" spans="1:45" ht="65.25" customHeight="1">
      <c r="B1659" s="936"/>
      <c r="C1659" s="938"/>
      <c r="D1659" s="282">
        <v>2026</v>
      </c>
      <c r="E1659" s="282">
        <v>2027</v>
      </c>
      <c r="F1659" s="282">
        <v>2028</v>
      </c>
      <c r="G1659" s="282">
        <v>2029</v>
      </c>
      <c r="H1659" s="282">
        <v>2030</v>
      </c>
      <c r="I1659" s="282">
        <v>2031</v>
      </c>
      <c r="J1659" s="282">
        <v>2032</v>
      </c>
      <c r="K1659" s="282">
        <v>2033</v>
      </c>
      <c r="L1659" s="282">
        <v>2034</v>
      </c>
      <c r="M1659" s="282">
        <v>2035</v>
      </c>
      <c r="N1659" s="282">
        <v>2036</v>
      </c>
      <c r="O1659" s="282">
        <v>2037</v>
      </c>
      <c r="P1659" s="282">
        <v>2038</v>
      </c>
      <c r="Q1659" s="945"/>
      <c r="R1659" s="282">
        <v>2026</v>
      </c>
      <c r="S1659" s="282">
        <v>2027</v>
      </c>
      <c r="T1659" s="282">
        <v>2028</v>
      </c>
      <c r="U1659" s="282">
        <v>2029</v>
      </c>
      <c r="V1659" s="282">
        <v>2030</v>
      </c>
      <c r="W1659" s="282">
        <v>2031</v>
      </c>
      <c r="X1659" s="282">
        <v>2032</v>
      </c>
      <c r="Y1659" s="282">
        <v>2033</v>
      </c>
      <c r="Z1659" s="282">
        <v>2034</v>
      </c>
      <c r="AA1659" s="282">
        <v>2035</v>
      </c>
      <c r="AB1659" s="282">
        <v>2036</v>
      </c>
      <c r="AC1659" s="282">
        <v>2037</v>
      </c>
      <c r="AD1659" s="282">
        <v>2038</v>
      </c>
      <c r="AE1659" s="282" t="str">
        <f>'1.  LRAMVA Summary'!$D$53</f>
        <v>Residential</v>
      </c>
      <c r="AF1659" s="282" t="str">
        <f>'1.  LRAMVA Summary'!$E$53</f>
        <v>GS&lt;50 kW</v>
      </c>
      <c r="AG1659" s="282" t="str">
        <f>'1.  LRAMVA Summary'!$F$53</f>
        <v>GS 50-499 kW</v>
      </c>
      <c r="AH1659" s="282" t="str">
        <f>'1.  LRAMVA Summary'!$G$53</f>
        <v>GS 500-4999 kW</v>
      </c>
      <c r="AI1659" s="282" t="str">
        <f>'1.  LRAMVA Summary'!$H$53</f>
        <v>Large Use</v>
      </c>
      <c r="AJ1659" s="282" t="str">
        <f>'1.  LRAMVA Summary'!$I$53</f>
        <v>Street Lighting</v>
      </c>
      <c r="AK1659" s="282" t="str">
        <f>'1.  LRAMVA Summary'!$J$53</f>
        <v>Unmetered Scattered Load</v>
      </c>
      <c r="AL1659" s="282" t="str">
        <f>'1.  LRAMVA Summary'!$K$53</f>
        <v/>
      </c>
      <c r="AM1659" s="282" t="str">
        <f>'1.  LRAMVA Summary'!$L$53</f>
        <v/>
      </c>
      <c r="AN1659" s="282" t="str">
        <f>'1.  LRAMVA Summary'!$M$53</f>
        <v/>
      </c>
      <c r="AO1659" s="282" t="str">
        <f>'1.  LRAMVA Summary'!$N$53</f>
        <v/>
      </c>
      <c r="AP1659" s="282" t="str">
        <f>'1.  LRAMVA Summary'!$O$53</f>
        <v/>
      </c>
      <c r="AQ1659" s="282" t="str">
        <f>'1.  LRAMVA Summary'!$P$53</f>
        <v/>
      </c>
      <c r="AR1659" s="282" t="str">
        <f>'1.  LRAMVA Summary'!$Q$53</f>
        <v/>
      </c>
      <c r="AS1659" s="284" t="str">
        <f>'1.  LRAMVA Summary'!$R$53</f>
        <v>Total</v>
      </c>
    </row>
    <row r="1660" spans="1:45" ht="15" customHeight="1" outlineLevel="1">
      <c r="A1660" s="521"/>
      <c r="B1660" s="291"/>
      <c r="C1660" s="302"/>
      <c r="D1660" s="288"/>
      <c r="E1660" s="288"/>
      <c r="F1660" s="288"/>
      <c r="G1660" s="288"/>
      <c r="H1660" s="288"/>
      <c r="I1660" s="288"/>
      <c r="J1660" s="288"/>
      <c r="K1660" s="288"/>
      <c r="L1660" s="288"/>
      <c r="M1660" s="288"/>
      <c r="N1660" s="288"/>
      <c r="O1660" s="288"/>
      <c r="P1660" s="288"/>
      <c r="Q1660" s="288"/>
      <c r="R1660" s="288"/>
      <c r="S1660" s="288"/>
      <c r="T1660" s="288"/>
      <c r="U1660" s="288"/>
      <c r="V1660" s="288"/>
      <c r="W1660" s="288"/>
      <c r="X1660" s="288"/>
      <c r="Y1660" s="288"/>
      <c r="Z1660" s="288"/>
      <c r="AA1660" s="288"/>
      <c r="AB1660" s="288"/>
      <c r="AC1660" s="288"/>
      <c r="AD1660" s="288"/>
      <c r="AE1660" s="288">
        <f>'1.  LRAMVA Summary'!D720</f>
        <v>0</v>
      </c>
      <c r="AF1660" s="288">
        <f>'1.  LRAMVA Summary'!E720</f>
        <v>0</v>
      </c>
      <c r="AG1660" s="288">
        <f>'1.  LRAMVA Summary'!F720</f>
        <v>0</v>
      </c>
      <c r="AH1660" s="288">
        <f>'1.  LRAMVA Summary'!G720</f>
        <v>0</v>
      </c>
      <c r="AI1660" s="288">
        <f>'1.  LRAMVA Summary'!H720</f>
        <v>0</v>
      </c>
      <c r="AJ1660" s="288">
        <f>'1.  LRAMVA Summary'!I720</f>
        <v>0</v>
      </c>
      <c r="AK1660" s="288">
        <f>'1.  LRAMVA Summary'!J720</f>
        <v>0</v>
      </c>
      <c r="AL1660" s="288">
        <f>'1.  LRAMVA Summary'!K720</f>
        <v>0</v>
      </c>
      <c r="AM1660" s="288">
        <f>'1.  LRAMVA Summary'!L720</f>
        <v>0</v>
      </c>
      <c r="AN1660" s="288">
        <f>'1.  LRAMVA Summary'!M720</f>
        <v>0</v>
      </c>
      <c r="AO1660" s="288">
        <f>'1.  LRAMVA Summary'!N720</f>
        <v>0</v>
      </c>
      <c r="AP1660" s="288">
        <f>'1.  LRAMVA Summary'!O720</f>
        <v>0</v>
      </c>
      <c r="AQ1660" s="288">
        <f>'1.  LRAMVA Summary'!P720</f>
        <v>0</v>
      </c>
      <c r="AR1660" s="288">
        <f>'1.  LRAMVA Summary'!Q720</f>
        <v>0</v>
      </c>
      <c r="AS1660" s="289"/>
    </row>
    <row r="1661" spans="1:45" ht="15.75">
      <c r="B1661" s="827"/>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32"/>
      <c r="AE1661" s="288" t="str">
        <f>'1.  LRAMVA Summary'!$D$54</f>
        <v>kWh</v>
      </c>
      <c r="AF1661" s="288" t="str">
        <f>'1.  LRAMVA Summary'!$E$54</f>
        <v>kWh</v>
      </c>
      <c r="AG1661" s="288" t="str">
        <f>'1.  LRAMVA Summary'!$F$54</f>
        <v>kW</v>
      </c>
      <c r="AH1661" s="288" t="str">
        <f>'1.  LRAMVA Summary'!$G$54</f>
        <v>kW</v>
      </c>
      <c r="AI1661" s="288" t="str">
        <f>'1.  LRAMVA Summary'!$H$54</f>
        <v>kW</v>
      </c>
      <c r="AJ1661" s="288" t="str">
        <f>'1.  LRAMVA Summary'!$I$54</f>
        <v>kW</v>
      </c>
      <c r="AK1661" s="288" t="str">
        <f>'1.  LRAMVA Summary'!$J$54</f>
        <v>kWh</v>
      </c>
      <c r="AL1661" s="288">
        <f>'1.  LRAMVA Summary'!$K$54</f>
        <v>0</v>
      </c>
      <c r="AM1661" s="288">
        <f>'1.  LRAMVA Summary'!$L$54</f>
        <v>0</v>
      </c>
      <c r="AN1661" s="288">
        <f>'1.  LRAMVA Summary'!$M$54</f>
        <v>0</v>
      </c>
      <c r="AO1661" s="288">
        <f>'1.  LRAMVA Summary'!$N$54</f>
        <v>0</v>
      </c>
      <c r="AP1661" s="288">
        <f>'1.  LRAMVA Summary'!$O$54</f>
        <v>0</v>
      </c>
      <c r="AQ1661" s="288">
        <f>'1.  LRAMVA Summary'!$P$54</f>
        <v>0</v>
      </c>
      <c r="AR1661" s="288">
        <f>'1.  LRAMVA Summary'!$Q$54</f>
        <v>0</v>
      </c>
      <c r="AS1661" s="327"/>
    </row>
    <row r="1662" spans="1:45" ht="15.75">
      <c r="B1662" s="828" t="s">
        <v>959</v>
      </c>
      <c r="C1662" s="332"/>
      <c r="D1662" s="332"/>
      <c r="E1662" s="332"/>
      <c r="F1662" s="332"/>
      <c r="G1662" s="332"/>
      <c r="H1662" s="332"/>
      <c r="I1662" s="332"/>
      <c r="J1662" s="332"/>
      <c r="K1662" s="332"/>
      <c r="L1662" s="332"/>
      <c r="M1662" s="332"/>
      <c r="N1662" s="332"/>
      <c r="O1662" s="332"/>
      <c r="P1662" s="332"/>
      <c r="Q1662" s="332"/>
      <c r="R1662" s="332"/>
      <c r="S1662" s="332"/>
      <c r="T1662" s="332"/>
      <c r="U1662" s="332"/>
      <c r="V1662" s="332"/>
      <c r="W1662" s="332"/>
      <c r="X1662" s="332"/>
      <c r="Y1662" s="332"/>
      <c r="Z1662" s="332"/>
      <c r="AA1662" s="332"/>
      <c r="AB1662" s="332"/>
      <c r="AC1662" s="332"/>
      <c r="AD1662" s="832"/>
      <c r="AE1662" s="830">
        <v>0</v>
      </c>
      <c r="AF1662" s="825">
        <v>0</v>
      </c>
      <c r="AG1662" s="825">
        <v>0</v>
      </c>
      <c r="AH1662" s="825">
        <v>0</v>
      </c>
      <c r="AI1662" s="825">
        <v>0</v>
      </c>
      <c r="AJ1662" s="825">
        <v>0</v>
      </c>
      <c r="AK1662" s="825">
        <v>0</v>
      </c>
      <c r="AL1662" s="825">
        <v>0</v>
      </c>
      <c r="AM1662" s="825">
        <v>0</v>
      </c>
      <c r="AN1662" s="825">
        <v>0</v>
      </c>
      <c r="AO1662" s="825">
        <v>0</v>
      </c>
      <c r="AP1662" s="825">
        <v>0</v>
      </c>
      <c r="AQ1662" s="825">
        <v>0</v>
      </c>
      <c r="AR1662" s="825">
        <v>0</v>
      </c>
      <c r="AS1662" s="826"/>
    </row>
    <row r="1663" spans="1:45" ht="15.75">
      <c r="B1663" s="829" t="s">
        <v>794</v>
      </c>
      <c r="C1663" s="399"/>
      <c r="D1663" s="399"/>
      <c r="E1663" s="399"/>
      <c r="F1663" s="399"/>
      <c r="G1663" s="399"/>
      <c r="H1663" s="399"/>
      <c r="I1663" s="399"/>
      <c r="J1663" s="399"/>
      <c r="K1663" s="399"/>
      <c r="L1663" s="399"/>
      <c r="M1663" s="399"/>
      <c r="N1663" s="399"/>
      <c r="O1663" s="399"/>
      <c r="P1663" s="399"/>
      <c r="Q1663" s="399"/>
      <c r="R1663" s="399"/>
      <c r="S1663" s="399"/>
      <c r="T1663" s="399"/>
      <c r="U1663" s="399"/>
      <c r="V1663" s="399"/>
      <c r="W1663" s="399"/>
      <c r="X1663" s="399"/>
      <c r="Y1663" s="399"/>
      <c r="Z1663" s="399"/>
      <c r="AA1663" s="399"/>
      <c r="AB1663" s="399"/>
      <c r="AC1663" s="399"/>
      <c r="AD1663" s="833"/>
      <c r="AE1663" s="831">
        <f>HLOOKUP(AE1659,'2. LRAMVA Threshold'!$B$42:$Q$60,18,FALSE)</f>
        <v>0</v>
      </c>
      <c r="AF1663" s="831">
        <f>HLOOKUP(AF1659,'2. LRAMVA Threshold'!$B$42:$Q$60,18,FALSE)</f>
        <v>0</v>
      </c>
      <c r="AG1663" s="831">
        <f>HLOOKUP(AG1659,'2. LRAMVA Threshold'!$B$42:$Q$60,18,FALSE)</f>
        <v>0</v>
      </c>
      <c r="AH1663" s="831">
        <f>HLOOKUP(AH1659,'2. LRAMVA Threshold'!$B$42:$Q$60,18,FALSE)</f>
        <v>0</v>
      </c>
      <c r="AI1663" s="831">
        <f>HLOOKUP(AI1659,'2. LRAMVA Threshold'!$B$42:$Q$60,18,FALSE)</f>
        <v>0</v>
      </c>
      <c r="AJ1663" s="831">
        <f>HLOOKUP(AJ1659,'2. LRAMVA Threshold'!$B$42:$Q$60,18,FALSE)</f>
        <v>0</v>
      </c>
      <c r="AK1663" s="831">
        <f>HLOOKUP(AK1659,'2. LRAMVA Threshold'!$B$42:$Q$60,18,FALSE)</f>
        <v>0</v>
      </c>
      <c r="AL1663" s="831">
        <f>HLOOKUP(AL1659,'2. LRAMVA Threshold'!$B$42:$Q$60,18,FALSE)</f>
        <v>0</v>
      </c>
      <c r="AM1663" s="831">
        <f>HLOOKUP(AM1659,'2. LRAMVA Threshold'!$B$42:$Q$60,18,FALSE)</f>
        <v>0</v>
      </c>
      <c r="AN1663" s="831">
        <f>HLOOKUP(AN1659,'2. LRAMVA Threshold'!$B$42:$Q$60,18,FALSE)</f>
        <v>0</v>
      </c>
      <c r="AO1663" s="831">
        <f>HLOOKUP(AO1659,'2. LRAMVA Threshold'!$B$42:$Q$60,18,FALSE)</f>
        <v>0</v>
      </c>
      <c r="AP1663" s="831">
        <f>HLOOKUP(AP1659,'2. LRAMVA Threshold'!$B$42:$Q$60,18,FALSE)</f>
        <v>0</v>
      </c>
      <c r="AQ1663" s="831">
        <f>HLOOKUP(AQ1659,'2. LRAMVA Threshold'!$B$42:$Q$60,18,FALSE)</f>
        <v>0</v>
      </c>
      <c r="AR1663" s="831">
        <f>HLOOKUP(AR1659,'2. LRAMVA Threshold'!$B$42:$Q$60,18,FALSE)</f>
        <v>0</v>
      </c>
      <c r="AS1663" s="438"/>
    </row>
    <row r="1664" spans="1:45">
      <c r="B1664" s="390"/>
      <c r="C1664" s="330"/>
      <c r="D1664" s="331"/>
      <c r="E1664" s="331"/>
      <c r="F1664" s="331"/>
      <c r="G1664" s="331"/>
      <c r="H1664" s="331"/>
      <c r="I1664" s="331"/>
      <c r="J1664" s="331"/>
      <c r="K1664" s="331"/>
      <c r="L1664" s="331"/>
      <c r="M1664" s="331"/>
      <c r="N1664" s="331"/>
      <c r="O1664" s="331"/>
      <c r="P1664" s="331"/>
      <c r="Q1664" s="331"/>
      <c r="R1664" s="332"/>
      <c r="S1664" s="331"/>
      <c r="T1664" s="331"/>
      <c r="U1664" s="331"/>
      <c r="V1664" s="333"/>
      <c r="W1664" s="333"/>
      <c r="X1664" s="333"/>
      <c r="Y1664" s="333"/>
      <c r="Z1664" s="331"/>
      <c r="AA1664" s="331"/>
      <c r="AB1664" s="331"/>
      <c r="AC1664" s="331"/>
      <c r="AD1664" s="331"/>
      <c r="AE1664" s="432"/>
      <c r="AF1664" s="432"/>
      <c r="AG1664" s="432"/>
      <c r="AH1664" s="432"/>
      <c r="AI1664" s="432"/>
      <c r="AJ1664" s="432"/>
      <c r="AK1664" s="432"/>
      <c r="AL1664" s="395"/>
      <c r="AM1664" s="395"/>
      <c r="AN1664" s="395"/>
      <c r="AO1664" s="395"/>
      <c r="AP1664" s="395"/>
      <c r="AQ1664" s="395"/>
      <c r="AR1664" s="395"/>
      <c r="AS1664" s="396"/>
    </row>
    <row r="1665" spans="2:45">
      <c r="B1665" s="321" t="s">
        <v>739</v>
      </c>
      <c r="C1665" s="335"/>
      <c r="D1665" s="335"/>
      <c r="E1665" s="372"/>
      <c r="F1665" s="372"/>
      <c r="G1665" s="372"/>
      <c r="H1665" s="372"/>
      <c r="I1665" s="372"/>
      <c r="J1665" s="372"/>
      <c r="K1665" s="372"/>
      <c r="L1665" s="372"/>
      <c r="M1665" s="372"/>
      <c r="N1665" s="372"/>
      <c r="O1665" s="372"/>
      <c r="P1665" s="372"/>
      <c r="Q1665" s="372"/>
      <c r="R1665" s="288"/>
      <c r="S1665" s="337"/>
      <c r="T1665" s="337"/>
      <c r="U1665" s="337"/>
      <c r="V1665" s="336"/>
      <c r="W1665" s="336"/>
      <c r="X1665" s="336"/>
      <c r="Y1665" s="336"/>
      <c r="Z1665" s="337"/>
      <c r="AA1665" s="337"/>
      <c r="AB1665" s="337"/>
      <c r="AC1665" s="337"/>
      <c r="AD1665" s="337"/>
      <c r="AE1665" s="823">
        <f>HLOOKUP(AE35,'3.  Distribution Rates'!$C$122:$P$135,14,FALSE)</f>
        <v>0</v>
      </c>
      <c r="AF1665" s="823">
        <f>HLOOKUP(AF35,'3.  Distribution Rates'!$C$122:$P$135,14,FALSE)</f>
        <v>0</v>
      </c>
      <c r="AG1665" s="338">
        <f>HLOOKUP(AG35,'3.  Distribution Rates'!$C$122:$P$135,14,FALSE)</f>
        <v>0</v>
      </c>
      <c r="AH1665" s="338">
        <f>HLOOKUP(AH35,'3.  Distribution Rates'!$C$122:$P$135,14,FALSE)</f>
        <v>0</v>
      </c>
      <c r="AI1665" s="338">
        <f>HLOOKUP(AI35,'3.  Distribution Rates'!$C$122:$P$135,14,FALSE)</f>
        <v>0</v>
      </c>
      <c r="AJ1665" s="338">
        <f>HLOOKUP(AJ35,'3.  Distribution Rates'!$C$122:$P$135,14,FALSE)</f>
        <v>0</v>
      </c>
      <c r="AK1665" s="338">
        <f>HLOOKUP(AK35,'3.  Distribution Rates'!$C$122:$P$135,14,FALSE)</f>
        <v>0</v>
      </c>
      <c r="AL1665" s="338">
        <f>HLOOKUP(AL35,'3.  Distribution Rates'!$C$122:$P$135,14,FALSE)</f>
        <v>0</v>
      </c>
      <c r="AM1665" s="338">
        <f>HLOOKUP(AM35,'3.  Distribution Rates'!$C$122:$P$135,14,FALSE)</f>
        <v>0</v>
      </c>
      <c r="AN1665" s="338">
        <f>HLOOKUP(AN35,'3.  Distribution Rates'!$C$122:$P$135,14,FALSE)</f>
        <v>0</v>
      </c>
      <c r="AO1665" s="338">
        <f>HLOOKUP(AO35,'3.  Distribution Rates'!$C$122:$P$135,14,FALSE)</f>
        <v>0</v>
      </c>
      <c r="AP1665" s="338">
        <f>HLOOKUP(AP35,'3.  Distribution Rates'!$C$122:$P$135,14,FALSE)</f>
        <v>0</v>
      </c>
      <c r="AQ1665" s="338">
        <f>HLOOKUP(AQ35,'3.  Distribution Rates'!$C$122:$P$135,14,FALSE)</f>
        <v>0</v>
      </c>
      <c r="AR1665" s="338">
        <f>HLOOKUP(AR35,'3.  Distribution Rates'!$C$122:$P$135,14,FALSE)</f>
        <v>0</v>
      </c>
      <c r="AS1665" s="440"/>
    </row>
    <row r="1666" spans="2:45">
      <c r="B1666" s="321" t="s">
        <v>795</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LRAM'!AM149*AE1665</f>
        <v>0</v>
      </c>
      <c r="AF1666" s="374">
        <f>'4.  2011-2014 LRAM'!AN149*AF1665</f>
        <v>0</v>
      </c>
      <c r="AG1666" s="374">
        <f>'4.  2011-2014 LRAM'!AO149*AG1665</f>
        <v>0</v>
      </c>
      <c r="AH1666" s="374">
        <f>'4.  2011-2014 LRAM'!AP149*AH1665</f>
        <v>0</v>
      </c>
      <c r="AI1666" s="374">
        <f>'4.  2011-2014 LRAM'!AQ149*AI1665</f>
        <v>0</v>
      </c>
      <c r="AJ1666" s="374">
        <f>'4.  2011-2014 LRAM'!AR149*AJ1665</f>
        <v>0</v>
      </c>
      <c r="AK1666" s="374">
        <f>'4.  2011-2014 LRAM'!AS149*AK1665</f>
        <v>0</v>
      </c>
      <c r="AL1666" s="374">
        <f>'4.  2011-2014 LRAM'!AT149*AL1665</f>
        <v>0</v>
      </c>
      <c r="AM1666" s="374">
        <f>'4.  2011-2014 LRAM'!AU149*AM1665</f>
        <v>0</v>
      </c>
      <c r="AN1666" s="374">
        <f>'4.  2011-2014 LRAM'!AV149*AN1665</f>
        <v>0</v>
      </c>
      <c r="AO1666" s="374">
        <f>'4.  2011-2014 LRAM'!AW149*AO1665</f>
        <v>0</v>
      </c>
      <c r="AP1666" s="374">
        <f>'4.  2011-2014 LRAM'!AX149*AP1665</f>
        <v>0</v>
      </c>
      <c r="AQ1666" s="374">
        <f>'4.  2011-2014 LRAM'!AY149*AQ1665</f>
        <v>0</v>
      </c>
      <c r="AR1666" s="374">
        <f>'4.  2011-2014 LRAM'!AZ149*AR1665</f>
        <v>0</v>
      </c>
      <c r="AS1666" s="615">
        <f t="shared" ref="AS1666:AS1669" si="3554">SUM(AE1666:AR1666)</f>
        <v>0</v>
      </c>
    </row>
    <row r="1667" spans="2:45">
      <c r="B1667" s="321" t="s">
        <v>796</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LRAM'!AM288*AE1665</f>
        <v>0</v>
      </c>
      <c r="AF1667" s="374">
        <f>'4.  2011-2014 LRAM'!AN288*AF1665</f>
        <v>0</v>
      </c>
      <c r="AG1667" s="374">
        <f>'4.  2011-2014 LRAM'!AO288*AG1665</f>
        <v>0</v>
      </c>
      <c r="AH1667" s="374">
        <f>'4.  2011-2014 LRAM'!AP288*AH1665</f>
        <v>0</v>
      </c>
      <c r="AI1667" s="374">
        <f>'4.  2011-2014 LRAM'!AQ288*AI1665</f>
        <v>0</v>
      </c>
      <c r="AJ1667" s="374">
        <f>'4.  2011-2014 LRAM'!AR288*AJ1665</f>
        <v>0</v>
      </c>
      <c r="AK1667" s="374">
        <f>'4.  2011-2014 LRAM'!AS288*AK1665</f>
        <v>0</v>
      </c>
      <c r="AL1667" s="374">
        <f>'4.  2011-2014 LRAM'!AT288*AL1665</f>
        <v>0</v>
      </c>
      <c r="AM1667" s="374">
        <f>'4.  2011-2014 LRAM'!AU288*AM1665</f>
        <v>0</v>
      </c>
      <c r="AN1667" s="374">
        <f>'4.  2011-2014 LRAM'!AV288*AN1665</f>
        <v>0</v>
      </c>
      <c r="AO1667" s="374">
        <f>'4.  2011-2014 LRAM'!AW288*AO1665</f>
        <v>0</v>
      </c>
      <c r="AP1667" s="374">
        <f>'4.  2011-2014 LRAM'!AX288*AP1665</f>
        <v>0</v>
      </c>
      <c r="AQ1667" s="374">
        <f>'4.  2011-2014 LRAM'!AY288*AQ1665</f>
        <v>0</v>
      </c>
      <c r="AR1667" s="374">
        <f>'4.  2011-2014 LRAM'!AZ288*AR1665</f>
        <v>0</v>
      </c>
      <c r="AS1667" s="615">
        <f t="shared" si="3554"/>
        <v>0</v>
      </c>
    </row>
    <row r="1668" spans="2:45">
      <c r="B1668" s="321" t="s">
        <v>797</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LRAM'!AM425*AE1665</f>
        <v>0</v>
      </c>
      <c r="AF1668" s="374">
        <f>'4.  2011-2014 LRAM'!AN425*AF1665</f>
        <v>0</v>
      </c>
      <c r="AG1668" s="374">
        <f>'4.  2011-2014 LRAM'!AO425*AG1665</f>
        <v>0</v>
      </c>
      <c r="AH1668" s="374">
        <f>'4.  2011-2014 LRAM'!AP425*AH1665</f>
        <v>0</v>
      </c>
      <c r="AI1668" s="374">
        <f>'4.  2011-2014 LRAM'!AQ425*AI1665</f>
        <v>0</v>
      </c>
      <c r="AJ1668" s="374">
        <f>'4.  2011-2014 LRAM'!AR425*AJ1665</f>
        <v>0</v>
      </c>
      <c r="AK1668" s="374">
        <f>'4.  2011-2014 LRAM'!AS425*AK1665</f>
        <v>0</v>
      </c>
      <c r="AL1668" s="374">
        <f>'4.  2011-2014 LRAM'!AT425*AL1665</f>
        <v>0</v>
      </c>
      <c r="AM1668" s="374">
        <f>'4.  2011-2014 LRAM'!AU425*AM1665</f>
        <v>0</v>
      </c>
      <c r="AN1668" s="374">
        <f>'4.  2011-2014 LRAM'!AV425*AN1665</f>
        <v>0</v>
      </c>
      <c r="AO1668" s="374">
        <f>'4.  2011-2014 LRAM'!AW425*AO1665</f>
        <v>0</v>
      </c>
      <c r="AP1668" s="374">
        <f>'4.  2011-2014 LRAM'!AX425*AP1665</f>
        <v>0</v>
      </c>
      <c r="AQ1668" s="374">
        <f>'4.  2011-2014 LRAM'!AY425*AQ1665</f>
        <v>0</v>
      </c>
      <c r="AR1668" s="374">
        <f>'4.  2011-2014 LRAM'!AZ425*AR1665</f>
        <v>0</v>
      </c>
      <c r="AS1668" s="615">
        <f t="shared" si="3554"/>
        <v>0</v>
      </c>
    </row>
    <row r="1669" spans="2:45">
      <c r="B1669" s="321" t="s">
        <v>798</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'4.  2011-2014 LRAM'!AM561*AE1665</f>
        <v>0</v>
      </c>
      <c r="AF1669" s="374">
        <f>'4.  2011-2014 LRAM'!AN561*AF1665</f>
        <v>0</v>
      </c>
      <c r="AG1669" s="374">
        <f>'4.  2011-2014 LRAM'!AO561*AG1665</f>
        <v>0</v>
      </c>
      <c r="AH1669" s="374">
        <f>'4.  2011-2014 LRAM'!AP561*AH1665</f>
        <v>0</v>
      </c>
      <c r="AI1669" s="374">
        <f>'4.  2011-2014 LRAM'!AQ561*AI1665</f>
        <v>0</v>
      </c>
      <c r="AJ1669" s="374">
        <f>'4.  2011-2014 LRAM'!AR561*AJ1665</f>
        <v>0</v>
      </c>
      <c r="AK1669" s="374">
        <f>'4.  2011-2014 LRAM'!AS561*AK1665</f>
        <v>0</v>
      </c>
      <c r="AL1669" s="374">
        <f>'4.  2011-2014 LRAM'!AT561*AL1665</f>
        <v>0</v>
      </c>
      <c r="AM1669" s="374">
        <f>'4.  2011-2014 LRAM'!AU561*AM1665</f>
        <v>0</v>
      </c>
      <c r="AN1669" s="374">
        <f>'4.  2011-2014 LRAM'!AV561*AN1665</f>
        <v>0</v>
      </c>
      <c r="AO1669" s="374">
        <f>'4.  2011-2014 LRAM'!AW561*AO1665</f>
        <v>0</v>
      </c>
      <c r="AP1669" s="374">
        <f>'4.  2011-2014 LRAM'!AX561*AP1665</f>
        <v>0</v>
      </c>
      <c r="AQ1669" s="374">
        <f>'4.  2011-2014 LRAM'!AY561*AQ1665</f>
        <v>0</v>
      </c>
      <c r="AR1669" s="374">
        <f>'4.  2011-2014 LRAM'!AZ561*AR1665</f>
        <v>0</v>
      </c>
      <c r="AS1669" s="615">
        <f t="shared" si="3554"/>
        <v>0</v>
      </c>
    </row>
    <row r="1670" spans="2:45">
      <c r="B1670" s="321" t="s">
        <v>799</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555">AE218*AE1665</f>
        <v>0</v>
      </c>
      <c r="AF1670" s="374">
        <f t="shared" si="3555"/>
        <v>0</v>
      </c>
      <c r="AG1670" s="374">
        <f t="shared" si="3555"/>
        <v>0</v>
      </c>
      <c r="AH1670" s="374">
        <f t="shared" si="3555"/>
        <v>0</v>
      </c>
      <c r="AI1670" s="374">
        <f t="shared" si="3555"/>
        <v>0</v>
      </c>
      <c r="AJ1670" s="374">
        <f t="shared" si="3555"/>
        <v>0</v>
      </c>
      <c r="AK1670" s="374">
        <f t="shared" si="3555"/>
        <v>0</v>
      </c>
      <c r="AL1670" s="374">
        <f t="shared" si="3555"/>
        <v>0</v>
      </c>
      <c r="AM1670" s="374">
        <f t="shared" si="3555"/>
        <v>0</v>
      </c>
      <c r="AN1670" s="374">
        <f t="shared" si="3555"/>
        <v>0</v>
      </c>
      <c r="AO1670" s="374">
        <f t="shared" si="3555"/>
        <v>0</v>
      </c>
      <c r="AP1670" s="374">
        <f t="shared" si="3555"/>
        <v>0</v>
      </c>
      <c r="AQ1670" s="374">
        <f t="shared" si="3555"/>
        <v>0</v>
      </c>
      <c r="AR1670" s="374">
        <f t="shared" si="3555"/>
        <v>0</v>
      </c>
      <c r="AS1670" s="615">
        <f>SUM(AE1670:AR1670)</f>
        <v>0</v>
      </c>
    </row>
    <row r="1671" spans="2:45">
      <c r="B1671" s="321" t="s">
        <v>800</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556">AE408*AE1665</f>
        <v>0</v>
      </c>
      <c r="AF1671" s="374">
        <f t="shared" si="3556"/>
        <v>0</v>
      </c>
      <c r="AG1671" s="374">
        <f t="shared" si="3556"/>
        <v>0</v>
      </c>
      <c r="AH1671" s="374">
        <f t="shared" si="3556"/>
        <v>0</v>
      </c>
      <c r="AI1671" s="374">
        <f t="shared" si="3556"/>
        <v>0</v>
      </c>
      <c r="AJ1671" s="374">
        <f t="shared" si="3556"/>
        <v>0</v>
      </c>
      <c r="AK1671" s="374">
        <f t="shared" si="3556"/>
        <v>0</v>
      </c>
      <c r="AL1671" s="374">
        <f t="shared" si="3556"/>
        <v>0</v>
      </c>
      <c r="AM1671" s="374">
        <f t="shared" si="3556"/>
        <v>0</v>
      </c>
      <c r="AN1671" s="374">
        <f t="shared" si="3556"/>
        <v>0</v>
      </c>
      <c r="AO1671" s="374">
        <f t="shared" si="3556"/>
        <v>0</v>
      </c>
      <c r="AP1671" s="374">
        <f t="shared" si="3556"/>
        <v>0</v>
      </c>
      <c r="AQ1671" s="374">
        <f t="shared" si="3556"/>
        <v>0</v>
      </c>
      <c r="AR1671" s="374">
        <f t="shared" si="3556"/>
        <v>0</v>
      </c>
      <c r="AS1671" s="615">
        <f>SUM(AE1671:AR1671)</f>
        <v>0</v>
      </c>
    </row>
    <row r="1672" spans="2:45">
      <c r="B1672" s="321" t="s">
        <v>801</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557">AE598*AE1665</f>
        <v>0</v>
      </c>
      <c r="AF1672" s="374">
        <f t="shared" si="3557"/>
        <v>0</v>
      </c>
      <c r="AG1672" s="374">
        <f t="shared" si="3557"/>
        <v>0</v>
      </c>
      <c r="AH1672" s="374">
        <f t="shared" si="3557"/>
        <v>0</v>
      </c>
      <c r="AI1672" s="374">
        <f t="shared" si="3557"/>
        <v>0</v>
      </c>
      <c r="AJ1672" s="374">
        <f t="shared" si="3557"/>
        <v>0</v>
      </c>
      <c r="AK1672" s="374">
        <f t="shared" si="3557"/>
        <v>0</v>
      </c>
      <c r="AL1672" s="374">
        <f t="shared" si="3557"/>
        <v>0</v>
      </c>
      <c r="AM1672" s="374">
        <f t="shared" si="3557"/>
        <v>0</v>
      </c>
      <c r="AN1672" s="374">
        <f t="shared" si="3557"/>
        <v>0</v>
      </c>
      <c r="AO1672" s="374">
        <f t="shared" si="3557"/>
        <v>0</v>
      </c>
      <c r="AP1672" s="374">
        <f t="shared" si="3557"/>
        <v>0</v>
      </c>
      <c r="AQ1672" s="374">
        <f t="shared" si="3557"/>
        <v>0</v>
      </c>
      <c r="AR1672" s="374">
        <f t="shared" si="3557"/>
        <v>0</v>
      </c>
      <c r="AS1672" s="615">
        <f>SUM(AE1672:AR1672)</f>
        <v>0</v>
      </c>
    </row>
    <row r="1673" spans="2:45">
      <c r="B1673" s="321" t="s">
        <v>802</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558">AE792*AE1665</f>
        <v>0</v>
      </c>
      <c r="AF1673" s="374">
        <f t="shared" si="3558"/>
        <v>0</v>
      </c>
      <c r="AG1673" s="374">
        <f t="shared" si="3558"/>
        <v>0</v>
      </c>
      <c r="AH1673" s="374">
        <f t="shared" si="3558"/>
        <v>0</v>
      </c>
      <c r="AI1673" s="374">
        <f t="shared" si="3558"/>
        <v>0</v>
      </c>
      <c r="AJ1673" s="374">
        <f t="shared" si="3558"/>
        <v>0</v>
      </c>
      <c r="AK1673" s="374">
        <f t="shared" si="3558"/>
        <v>0</v>
      </c>
      <c r="AL1673" s="374">
        <f t="shared" si="3558"/>
        <v>0</v>
      </c>
      <c r="AM1673" s="374">
        <f t="shared" si="3558"/>
        <v>0</v>
      </c>
      <c r="AN1673" s="374">
        <f t="shared" si="3558"/>
        <v>0</v>
      </c>
      <c r="AO1673" s="374">
        <f t="shared" si="3558"/>
        <v>0</v>
      </c>
      <c r="AP1673" s="374">
        <f t="shared" si="3558"/>
        <v>0</v>
      </c>
      <c r="AQ1673" s="374">
        <f t="shared" si="3558"/>
        <v>0</v>
      </c>
      <c r="AR1673" s="374">
        <f t="shared" si="3558"/>
        <v>0</v>
      </c>
      <c r="AS1673" s="615">
        <f t="shared" ref="AS1673:AS1678" si="3559">SUM(AE1673:AR1673)</f>
        <v>0</v>
      </c>
    </row>
    <row r="1674" spans="2:45">
      <c r="B1674" s="321" t="s">
        <v>803</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560">AE987*AE1665</f>
        <v>0</v>
      </c>
      <c r="AF1674" s="374">
        <f t="shared" si="3560"/>
        <v>0</v>
      </c>
      <c r="AG1674" s="374">
        <f t="shared" si="3560"/>
        <v>0</v>
      </c>
      <c r="AH1674" s="374">
        <f t="shared" si="3560"/>
        <v>0</v>
      </c>
      <c r="AI1674" s="374">
        <f t="shared" si="3560"/>
        <v>0</v>
      </c>
      <c r="AJ1674" s="374">
        <f t="shared" si="3560"/>
        <v>0</v>
      </c>
      <c r="AK1674" s="374">
        <f t="shared" si="3560"/>
        <v>0</v>
      </c>
      <c r="AL1674" s="374">
        <f t="shared" si="3560"/>
        <v>0</v>
      </c>
      <c r="AM1674" s="374">
        <f t="shared" si="3560"/>
        <v>0</v>
      </c>
      <c r="AN1674" s="374">
        <f t="shared" si="3560"/>
        <v>0</v>
      </c>
      <c r="AO1674" s="374">
        <f t="shared" si="3560"/>
        <v>0</v>
      </c>
      <c r="AP1674" s="374">
        <f t="shared" si="3560"/>
        <v>0</v>
      </c>
      <c r="AQ1674" s="374">
        <f t="shared" si="3560"/>
        <v>0</v>
      </c>
      <c r="AR1674" s="374">
        <f t="shared" si="3560"/>
        <v>0</v>
      </c>
      <c r="AS1674" s="615">
        <f t="shared" si="3559"/>
        <v>0</v>
      </c>
    </row>
    <row r="1675" spans="2:45">
      <c r="B1675" s="321" t="s">
        <v>804</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561">AE1182*AE1665</f>
        <v>0</v>
      </c>
      <c r="AF1675" s="374">
        <f t="shared" si="3561"/>
        <v>0</v>
      </c>
      <c r="AG1675" s="374">
        <f t="shared" si="3561"/>
        <v>0</v>
      </c>
      <c r="AH1675" s="374">
        <f t="shared" si="3561"/>
        <v>0</v>
      </c>
      <c r="AI1675" s="374">
        <f t="shared" si="3561"/>
        <v>0</v>
      </c>
      <c r="AJ1675" s="374">
        <f t="shared" si="3561"/>
        <v>0</v>
      </c>
      <c r="AK1675" s="374">
        <f t="shared" si="3561"/>
        <v>0</v>
      </c>
      <c r="AL1675" s="374">
        <f t="shared" si="3561"/>
        <v>0</v>
      </c>
      <c r="AM1675" s="374">
        <f t="shared" si="3561"/>
        <v>0</v>
      </c>
      <c r="AN1675" s="374">
        <f t="shared" si="3561"/>
        <v>0</v>
      </c>
      <c r="AO1675" s="374">
        <f t="shared" si="3561"/>
        <v>0</v>
      </c>
      <c r="AP1675" s="374">
        <f t="shared" si="3561"/>
        <v>0</v>
      </c>
      <c r="AQ1675" s="374">
        <f t="shared" si="3561"/>
        <v>0</v>
      </c>
      <c r="AR1675" s="374">
        <f t="shared" si="3561"/>
        <v>0</v>
      </c>
      <c r="AS1675" s="615">
        <f t="shared" si="3559"/>
        <v>0</v>
      </c>
    </row>
    <row r="1676" spans="2:45">
      <c r="B1676" s="321" t="s">
        <v>805</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562">AE1377*AE1665</f>
        <v>0</v>
      </c>
      <c r="AF1676" s="374">
        <f t="shared" si="3562"/>
        <v>0</v>
      </c>
      <c r="AG1676" s="374">
        <f t="shared" si="3562"/>
        <v>0</v>
      </c>
      <c r="AH1676" s="374">
        <f t="shared" si="3562"/>
        <v>0</v>
      </c>
      <c r="AI1676" s="374">
        <f t="shared" si="3562"/>
        <v>0</v>
      </c>
      <c r="AJ1676" s="374">
        <f t="shared" si="3562"/>
        <v>0</v>
      </c>
      <c r="AK1676" s="374">
        <f t="shared" si="3562"/>
        <v>0</v>
      </c>
      <c r="AL1676" s="374">
        <f t="shared" si="3562"/>
        <v>0</v>
      </c>
      <c r="AM1676" s="374">
        <f t="shared" si="3562"/>
        <v>0</v>
      </c>
      <c r="AN1676" s="374">
        <f t="shared" si="3562"/>
        <v>0</v>
      </c>
      <c r="AO1676" s="374">
        <f t="shared" si="3562"/>
        <v>0</v>
      </c>
      <c r="AP1676" s="374">
        <f t="shared" si="3562"/>
        <v>0</v>
      </c>
      <c r="AQ1676" s="374">
        <f t="shared" si="3562"/>
        <v>0</v>
      </c>
      <c r="AR1676" s="374">
        <f t="shared" si="3562"/>
        <v>0</v>
      </c>
      <c r="AS1676" s="615">
        <f t="shared" si="3559"/>
        <v>0</v>
      </c>
    </row>
    <row r="1677" spans="2:45">
      <c r="B1677" s="321" t="s">
        <v>806</v>
      </c>
      <c r="C1677" s="342"/>
      <c r="D1677" s="306"/>
      <c r="E1677" s="276"/>
      <c r="F1677" s="276"/>
      <c r="G1677" s="276"/>
      <c r="H1677" s="276"/>
      <c r="I1677" s="276"/>
      <c r="J1677" s="276"/>
      <c r="K1677" s="276"/>
      <c r="L1677" s="276"/>
      <c r="M1677" s="276"/>
      <c r="N1677" s="276"/>
      <c r="O1677" s="276"/>
      <c r="P1677" s="276"/>
      <c r="Q1677" s="276"/>
      <c r="R1677" s="288"/>
      <c r="S1677" s="276"/>
      <c r="T1677" s="276"/>
      <c r="U1677" s="276"/>
      <c r="V1677" s="306"/>
      <c r="W1677" s="306"/>
      <c r="X1677" s="306"/>
      <c r="Y1677" s="306"/>
      <c r="Z1677" s="276"/>
      <c r="AA1677" s="276"/>
      <c r="AB1677" s="276"/>
      <c r="AC1677" s="276"/>
      <c r="AD1677" s="276"/>
      <c r="AE1677" s="374">
        <f t="shared" ref="AE1677:AR1677" si="3563">AE1571*AE1665</f>
        <v>0</v>
      </c>
      <c r="AF1677" s="374">
        <f t="shared" si="3563"/>
        <v>0</v>
      </c>
      <c r="AG1677" s="374">
        <f t="shared" si="3563"/>
        <v>0</v>
      </c>
      <c r="AH1677" s="374">
        <f t="shared" si="3563"/>
        <v>0</v>
      </c>
      <c r="AI1677" s="374">
        <f t="shared" si="3563"/>
        <v>0</v>
      </c>
      <c r="AJ1677" s="374">
        <f t="shared" si="3563"/>
        <v>0</v>
      </c>
      <c r="AK1677" s="374">
        <f t="shared" si="3563"/>
        <v>0</v>
      </c>
      <c r="AL1677" s="374">
        <f t="shared" si="3563"/>
        <v>0</v>
      </c>
      <c r="AM1677" s="374">
        <f t="shared" si="3563"/>
        <v>0</v>
      </c>
      <c r="AN1677" s="374">
        <f t="shared" si="3563"/>
        <v>0</v>
      </c>
      <c r="AO1677" s="374">
        <f t="shared" si="3563"/>
        <v>0</v>
      </c>
      <c r="AP1677" s="374">
        <f t="shared" si="3563"/>
        <v>0</v>
      </c>
      <c r="AQ1677" s="374">
        <f t="shared" si="3563"/>
        <v>0</v>
      </c>
      <c r="AR1677" s="374">
        <f t="shared" si="3563"/>
        <v>0</v>
      </c>
      <c r="AS1677" s="615">
        <f t="shared" si="3559"/>
        <v>0</v>
      </c>
    </row>
    <row r="1678" spans="2:45" ht="15.75">
      <c r="B1678" s="346" t="s">
        <v>901</v>
      </c>
      <c r="C1678" s="342"/>
      <c r="D1678" s="333"/>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3">
        <f>SUM(AE1666:AE1677)</f>
        <v>0</v>
      </c>
      <c r="AF1678" s="343">
        <f t="shared" ref="AF1678:AR1678" si="3564">SUM(AF1666:AF1677)</f>
        <v>0</v>
      </c>
      <c r="AG1678" s="343">
        <f t="shared" si="3564"/>
        <v>0</v>
      </c>
      <c r="AH1678" s="343">
        <f t="shared" si="3564"/>
        <v>0</v>
      </c>
      <c r="AI1678" s="343">
        <f t="shared" si="3564"/>
        <v>0</v>
      </c>
      <c r="AJ1678" s="343">
        <f t="shared" si="3564"/>
        <v>0</v>
      </c>
      <c r="AK1678" s="343">
        <f t="shared" si="3564"/>
        <v>0</v>
      </c>
      <c r="AL1678" s="343">
        <f t="shared" si="3564"/>
        <v>0</v>
      </c>
      <c r="AM1678" s="343">
        <f t="shared" si="3564"/>
        <v>0</v>
      </c>
      <c r="AN1678" s="343">
        <f t="shared" si="3564"/>
        <v>0</v>
      </c>
      <c r="AO1678" s="343">
        <f t="shared" si="3564"/>
        <v>0</v>
      </c>
      <c r="AP1678" s="343">
        <f t="shared" si="3564"/>
        <v>0</v>
      </c>
      <c r="AQ1678" s="343">
        <f t="shared" si="3564"/>
        <v>0</v>
      </c>
      <c r="AR1678" s="343">
        <f t="shared" si="3564"/>
        <v>0</v>
      </c>
      <c r="AS1678" s="403">
        <f t="shared" si="3559"/>
        <v>0</v>
      </c>
    </row>
    <row r="1679" spans="2:45" ht="15.75">
      <c r="B1679" s="346" t="s">
        <v>902</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33"/>
      <c r="W1679" s="333"/>
      <c r="X1679" s="333"/>
      <c r="Y1679" s="333"/>
      <c r="Z1679" s="331"/>
      <c r="AA1679" s="331"/>
      <c r="AB1679" s="331"/>
      <c r="AC1679" s="331"/>
      <c r="AD1679" s="331"/>
      <c r="AE1679" s="344">
        <f>AE1663*AE1665</f>
        <v>0</v>
      </c>
      <c r="AF1679" s="344">
        <f t="shared" ref="AF1679:AR1679" si="3565">AF1663*AF1665</f>
        <v>0</v>
      </c>
      <c r="AG1679" s="344">
        <f t="shared" si="3565"/>
        <v>0</v>
      </c>
      <c r="AH1679" s="344">
        <f t="shared" si="3565"/>
        <v>0</v>
      </c>
      <c r="AI1679" s="344">
        <f t="shared" si="3565"/>
        <v>0</v>
      </c>
      <c r="AJ1679" s="344">
        <f t="shared" si="3565"/>
        <v>0</v>
      </c>
      <c r="AK1679" s="344">
        <f t="shared" si="3565"/>
        <v>0</v>
      </c>
      <c r="AL1679" s="344">
        <f t="shared" si="3565"/>
        <v>0</v>
      </c>
      <c r="AM1679" s="344">
        <f t="shared" si="3565"/>
        <v>0</v>
      </c>
      <c r="AN1679" s="344">
        <f t="shared" si="3565"/>
        <v>0</v>
      </c>
      <c r="AO1679" s="344">
        <f t="shared" si="3565"/>
        <v>0</v>
      </c>
      <c r="AP1679" s="344">
        <f t="shared" si="3565"/>
        <v>0</v>
      </c>
      <c r="AQ1679" s="344">
        <f t="shared" si="3565"/>
        <v>0</v>
      </c>
      <c r="AR1679" s="344">
        <f t="shared" si="3565"/>
        <v>0</v>
      </c>
      <c r="AS1679" s="403">
        <f>SUM(AE1679:AR1679)</f>
        <v>0</v>
      </c>
    </row>
    <row r="1680" spans="2:45" ht="15.75">
      <c r="B1680" s="346" t="s">
        <v>903</v>
      </c>
      <c r="C1680" s="342"/>
      <c r="D1680" s="347"/>
      <c r="E1680" s="331"/>
      <c r="F1680" s="331"/>
      <c r="G1680" s="331"/>
      <c r="H1680" s="331"/>
      <c r="I1680" s="331"/>
      <c r="J1680" s="331"/>
      <c r="K1680" s="331"/>
      <c r="L1680" s="331"/>
      <c r="M1680" s="331"/>
      <c r="N1680" s="331"/>
      <c r="O1680" s="331"/>
      <c r="P1680" s="331"/>
      <c r="Q1680" s="331"/>
      <c r="R1680" s="297"/>
      <c r="S1680" s="331"/>
      <c r="T1680" s="331"/>
      <c r="U1680" s="331"/>
      <c r="V1680" s="347"/>
      <c r="W1680" s="347"/>
      <c r="X1680" s="347"/>
      <c r="Y1680" s="347"/>
      <c r="Z1680" s="331"/>
      <c r="AA1680" s="331"/>
      <c r="AB1680" s="331"/>
      <c r="AC1680" s="331"/>
      <c r="AD1680" s="331"/>
      <c r="AE1680" s="348"/>
      <c r="AF1680" s="348"/>
      <c r="AG1680" s="348"/>
      <c r="AH1680" s="348"/>
      <c r="AI1680" s="348"/>
      <c r="AJ1680" s="348"/>
      <c r="AK1680" s="348"/>
      <c r="AL1680" s="348"/>
      <c r="AM1680" s="348"/>
      <c r="AN1680" s="348"/>
      <c r="AO1680" s="348"/>
      <c r="AP1680" s="348"/>
      <c r="AQ1680" s="348"/>
      <c r="AR1680" s="348"/>
      <c r="AS1680" s="403">
        <f>AS1678-AS1679</f>
        <v>0</v>
      </c>
    </row>
    <row r="1681" spans="1:45">
      <c r="B1681" s="377"/>
      <c r="C1681" s="441"/>
      <c r="D1681" s="441"/>
      <c r="E1681" s="442"/>
      <c r="F1681" s="442"/>
      <c r="G1681" s="442"/>
      <c r="H1681" s="442"/>
      <c r="I1681" s="442"/>
      <c r="J1681" s="442"/>
      <c r="K1681" s="442"/>
      <c r="L1681" s="442"/>
      <c r="M1681" s="442"/>
      <c r="N1681" s="442"/>
      <c r="O1681" s="442"/>
      <c r="P1681" s="442"/>
      <c r="Q1681" s="442"/>
      <c r="R1681" s="443"/>
      <c r="S1681" s="442"/>
      <c r="T1681" s="442"/>
      <c r="U1681" s="442"/>
      <c r="V1681" s="441"/>
      <c r="W1681" s="444"/>
      <c r="X1681" s="441"/>
      <c r="Y1681" s="441"/>
      <c r="Z1681" s="442"/>
      <c r="AA1681" s="442"/>
      <c r="AB1681" s="442"/>
      <c r="AC1681" s="442"/>
      <c r="AD1681" s="442"/>
      <c r="AE1681" s="770"/>
      <c r="AF1681" s="770"/>
      <c r="AG1681" s="770"/>
      <c r="AH1681" s="770"/>
      <c r="AI1681" s="770"/>
      <c r="AJ1681" s="770"/>
      <c r="AK1681" s="770"/>
      <c r="AL1681" s="770"/>
      <c r="AM1681" s="770"/>
      <c r="AN1681" s="770"/>
      <c r="AO1681" s="770"/>
      <c r="AP1681" s="770"/>
      <c r="AQ1681" s="770"/>
      <c r="AR1681" s="770"/>
      <c r="AS1681" s="786"/>
    </row>
    <row r="1682" spans="1:45" ht="19.5" customHeight="1">
      <c r="B1682" s="364" t="s">
        <v>588</v>
      </c>
      <c r="C1682" s="383"/>
      <c r="D1682" s="384"/>
      <c r="E1682" s="384"/>
      <c r="F1682" s="384"/>
      <c r="G1682" s="384"/>
      <c r="H1682" s="384"/>
      <c r="I1682" s="384"/>
      <c r="J1682" s="384"/>
      <c r="K1682" s="384"/>
      <c r="L1682" s="384"/>
      <c r="M1682" s="384"/>
      <c r="N1682" s="384"/>
      <c r="O1682" s="384"/>
      <c r="P1682" s="384"/>
      <c r="Q1682" s="384"/>
      <c r="R1682" s="384"/>
      <c r="S1682" s="384"/>
      <c r="T1682" s="384"/>
      <c r="U1682" s="384"/>
      <c r="V1682" s="367"/>
      <c r="W1682" s="368"/>
      <c r="X1682" s="384"/>
      <c r="Y1682" s="384"/>
      <c r="Z1682" s="384"/>
      <c r="AA1682" s="384"/>
      <c r="AB1682" s="384"/>
      <c r="AC1682" s="384"/>
      <c r="AD1682" s="384"/>
      <c r="AE1682" s="405"/>
      <c r="AF1682" s="405"/>
      <c r="AG1682" s="405"/>
      <c r="AH1682" s="405"/>
      <c r="AI1682" s="405"/>
      <c r="AJ1682" s="405"/>
      <c r="AK1682" s="405"/>
      <c r="AL1682" s="405"/>
      <c r="AM1682" s="405"/>
      <c r="AN1682" s="405"/>
      <c r="AO1682" s="405"/>
      <c r="AP1682" s="405"/>
      <c r="AQ1682" s="405"/>
      <c r="AR1682" s="405"/>
      <c r="AS1682" s="385"/>
    </row>
    <row r="1683" spans="1:45" ht="19.5" customHeight="1">
      <c r="B1683" s="759"/>
      <c r="C1683" s="760"/>
      <c r="D1683" s="741"/>
      <c r="E1683" s="741"/>
      <c r="F1683" s="741"/>
      <c r="G1683" s="741"/>
      <c r="H1683" s="741"/>
      <c r="I1683" s="741"/>
      <c r="J1683" s="741"/>
      <c r="K1683" s="741"/>
      <c r="L1683" s="741"/>
      <c r="M1683" s="741"/>
      <c r="N1683" s="741"/>
      <c r="O1683" s="741"/>
      <c r="P1683" s="741"/>
      <c r="Q1683" s="741"/>
      <c r="R1683" s="741"/>
      <c r="S1683" s="741"/>
      <c r="T1683" s="741"/>
      <c r="U1683" s="741"/>
      <c r="V1683" s="301"/>
      <c r="W1683" s="761"/>
      <c r="X1683" s="741"/>
      <c r="Y1683" s="741"/>
      <c r="Z1683" s="741"/>
      <c r="AA1683" s="741"/>
      <c r="AB1683" s="741"/>
      <c r="AC1683" s="741"/>
      <c r="AD1683" s="741"/>
      <c r="AE1683" s="252"/>
      <c r="AF1683" s="252"/>
      <c r="AG1683" s="252"/>
      <c r="AH1683" s="252"/>
      <c r="AI1683" s="252"/>
      <c r="AJ1683" s="252"/>
      <c r="AK1683" s="252"/>
      <c r="AL1683" s="252"/>
      <c r="AM1683" s="252"/>
      <c r="AN1683" s="252"/>
      <c r="AO1683" s="252"/>
      <c r="AP1683" s="252"/>
      <c r="AQ1683" s="252"/>
      <c r="AR1683" s="252"/>
      <c r="AS1683" s="253"/>
    </row>
    <row r="1684" spans="1:45" ht="15.75">
      <c r="B1684" s="277" t="s">
        <v>813</v>
      </c>
      <c r="C1684" s="278"/>
      <c r="D1684" s="579" t="s">
        <v>523</v>
      </c>
      <c r="E1684" s="250"/>
      <c r="F1684" s="579"/>
      <c r="G1684" s="250"/>
      <c r="H1684" s="250"/>
      <c r="I1684" s="250"/>
      <c r="J1684" s="250"/>
      <c r="K1684" s="250"/>
      <c r="L1684" s="250"/>
      <c r="M1684" s="250"/>
      <c r="N1684" s="250"/>
      <c r="O1684" s="250"/>
      <c r="P1684" s="250"/>
      <c r="Q1684" s="250"/>
      <c r="R1684" s="278"/>
      <c r="S1684" s="250"/>
      <c r="T1684" s="250"/>
      <c r="U1684" s="250"/>
      <c r="V1684" s="250"/>
      <c r="W1684" s="250"/>
      <c r="X1684" s="250"/>
      <c r="Y1684" s="250"/>
      <c r="Z1684" s="250"/>
      <c r="AA1684" s="250"/>
      <c r="AB1684" s="250"/>
      <c r="AC1684" s="250"/>
      <c r="AD1684" s="250"/>
      <c r="AE1684" s="267"/>
      <c r="AF1684" s="264"/>
      <c r="AG1684" s="264"/>
      <c r="AH1684" s="264"/>
      <c r="AI1684" s="264"/>
      <c r="AJ1684" s="264"/>
      <c r="AK1684" s="264"/>
      <c r="AL1684" s="264"/>
      <c r="AM1684" s="264"/>
      <c r="AN1684" s="264"/>
      <c r="AO1684" s="264"/>
      <c r="AP1684" s="264"/>
      <c r="AQ1684" s="264"/>
      <c r="AR1684" s="264"/>
    </row>
    <row r="1685" spans="1:45" ht="39.75" customHeight="1">
      <c r="B1685" s="935" t="s">
        <v>211</v>
      </c>
      <c r="C1685" s="937" t="s">
        <v>33</v>
      </c>
      <c r="D1685" s="281" t="s">
        <v>421</v>
      </c>
      <c r="E1685" s="946" t="s">
        <v>209</v>
      </c>
      <c r="F1685" s="947"/>
      <c r="G1685" s="947"/>
      <c r="H1685" s="947"/>
      <c r="I1685" s="947"/>
      <c r="J1685" s="947"/>
      <c r="K1685" s="947"/>
      <c r="L1685" s="947"/>
      <c r="M1685" s="947"/>
      <c r="N1685" s="947"/>
      <c r="O1685" s="947"/>
      <c r="P1685" s="948"/>
      <c r="Q1685" s="944" t="s">
        <v>213</v>
      </c>
      <c r="R1685" s="281" t="s">
        <v>422</v>
      </c>
      <c r="S1685" s="941" t="s">
        <v>212</v>
      </c>
      <c r="T1685" s="942"/>
      <c r="U1685" s="942"/>
      <c r="V1685" s="942"/>
      <c r="W1685" s="942"/>
      <c r="X1685" s="942"/>
      <c r="Y1685" s="942"/>
      <c r="Z1685" s="942"/>
      <c r="AA1685" s="942"/>
      <c r="AB1685" s="942"/>
      <c r="AC1685" s="942"/>
      <c r="AD1685" s="949"/>
      <c r="AE1685" s="941" t="s">
        <v>242</v>
      </c>
      <c r="AF1685" s="942"/>
      <c r="AG1685" s="942"/>
      <c r="AH1685" s="942"/>
      <c r="AI1685" s="942"/>
      <c r="AJ1685" s="942"/>
      <c r="AK1685" s="942"/>
      <c r="AL1685" s="942"/>
      <c r="AM1685" s="942"/>
      <c r="AN1685" s="942"/>
      <c r="AO1685" s="942"/>
      <c r="AP1685" s="942"/>
      <c r="AQ1685" s="942"/>
      <c r="AR1685" s="942"/>
      <c r="AS1685" s="943"/>
    </row>
    <row r="1686" spans="1:45" ht="65.25" customHeight="1">
      <c r="B1686" s="936"/>
      <c r="C1686" s="938"/>
      <c r="D1686" s="282">
        <v>2027</v>
      </c>
      <c r="E1686" s="282">
        <v>2028</v>
      </c>
      <c r="F1686" s="282">
        <v>2029</v>
      </c>
      <c r="G1686" s="282">
        <v>2030</v>
      </c>
      <c r="H1686" s="282">
        <v>2031</v>
      </c>
      <c r="I1686" s="282">
        <v>2032</v>
      </c>
      <c r="J1686" s="282">
        <v>2033</v>
      </c>
      <c r="K1686" s="282">
        <v>2034</v>
      </c>
      <c r="L1686" s="282">
        <v>2035</v>
      </c>
      <c r="M1686" s="282">
        <v>2036</v>
      </c>
      <c r="N1686" s="282">
        <v>2037</v>
      </c>
      <c r="O1686" s="282">
        <v>2038</v>
      </c>
      <c r="P1686" s="282">
        <v>2039</v>
      </c>
      <c r="Q1686" s="945"/>
      <c r="R1686" s="282">
        <v>2027</v>
      </c>
      <c r="S1686" s="282">
        <v>2028</v>
      </c>
      <c r="T1686" s="282">
        <v>2029</v>
      </c>
      <c r="U1686" s="282">
        <v>2030</v>
      </c>
      <c r="V1686" s="282">
        <v>2031</v>
      </c>
      <c r="W1686" s="282">
        <v>2032</v>
      </c>
      <c r="X1686" s="282">
        <v>2033</v>
      </c>
      <c r="Y1686" s="282">
        <v>2034</v>
      </c>
      <c r="Z1686" s="282">
        <v>2035</v>
      </c>
      <c r="AA1686" s="282">
        <v>2036</v>
      </c>
      <c r="AB1686" s="282">
        <v>2037</v>
      </c>
      <c r="AC1686" s="282">
        <v>2038</v>
      </c>
      <c r="AD1686" s="282">
        <v>2039</v>
      </c>
      <c r="AE1686" s="282" t="str">
        <f>'1.  LRAMVA Summary'!$D$53</f>
        <v>Residential</v>
      </c>
      <c r="AF1686" s="282" t="str">
        <f>'1.  LRAMVA Summary'!$E$53</f>
        <v>GS&lt;50 kW</v>
      </c>
      <c r="AG1686" s="282" t="str">
        <f>'1.  LRAMVA Summary'!$F$53</f>
        <v>GS 50-499 kW</v>
      </c>
      <c r="AH1686" s="282" t="str">
        <f>'1.  LRAMVA Summary'!$G$53</f>
        <v>GS 500-4999 kW</v>
      </c>
      <c r="AI1686" s="282" t="str">
        <f>'1.  LRAMVA Summary'!$H$53</f>
        <v>Large Use</v>
      </c>
      <c r="AJ1686" s="282" t="str">
        <f>'1.  LRAMVA Summary'!$I$53</f>
        <v>Street Lighting</v>
      </c>
      <c r="AK1686" s="282" t="str">
        <f>'1.  LRAMVA Summary'!$J$53</f>
        <v>Unmetered Scattered Load</v>
      </c>
      <c r="AL1686" s="282" t="str">
        <f>'1.  LRAMVA Summary'!$K$53</f>
        <v/>
      </c>
      <c r="AM1686" s="282" t="str">
        <f>'1.  LRAMVA Summary'!$L$53</f>
        <v/>
      </c>
      <c r="AN1686" s="282" t="str">
        <f>'1.  LRAMVA Summary'!$M$53</f>
        <v/>
      </c>
      <c r="AO1686" s="282" t="str">
        <f>'1.  LRAMVA Summary'!$N$53</f>
        <v/>
      </c>
      <c r="AP1686" s="282" t="str">
        <f>'1.  LRAMVA Summary'!$O$53</f>
        <v/>
      </c>
      <c r="AQ1686" s="282" t="str">
        <f>'1.  LRAMVA Summary'!$P$53</f>
        <v/>
      </c>
      <c r="AR1686" s="282" t="str">
        <f>'1.  LRAMVA Summary'!$Q$53</f>
        <v/>
      </c>
      <c r="AS1686" s="284" t="str">
        <f>'1.  LRAMVA Summary'!$R$53</f>
        <v>Total</v>
      </c>
    </row>
    <row r="1687" spans="1:45" ht="15" customHeight="1" outlineLevel="1">
      <c r="A1687" s="521"/>
      <c r="B1687" s="291"/>
      <c r="C1687" s="302"/>
      <c r="D1687" s="288"/>
      <c r="E1687" s="288"/>
      <c r="F1687" s="288"/>
      <c r="G1687" s="288"/>
      <c r="H1687" s="288"/>
      <c r="I1687" s="288"/>
      <c r="J1687" s="288"/>
      <c r="K1687" s="288"/>
      <c r="L1687" s="288"/>
      <c r="M1687" s="288"/>
      <c r="N1687" s="288"/>
      <c r="O1687" s="288"/>
      <c r="P1687" s="288"/>
      <c r="Q1687" s="288"/>
      <c r="R1687" s="288"/>
      <c r="S1687" s="288"/>
      <c r="T1687" s="288"/>
      <c r="U1687" s="288"/>
      <c r="V1687" s="288"/>
      <c r="W1687" s="288"/>
      <c r="X1687" s="288"/>
      <c r="Y1687" s="288"/>
      <c r="Z1687" s="288"/>
      <c r="AA1687" s="288"/>
      <c r="AB1687" s="288"/>
      <c r="AC1687" s="288"/>
      <c r="AD1687" s="288"/>
      <c r="AE1687" s="288">
        <f>'1.  LRAMVA Summary'!D745</f>
        <v>0</v>
      </c>
      <c r="AF1687" s="288">
        <f>'1.  LRAMVA Summary'!E745</f>
        <v>0</v>
      </c>
      <c r="AG1687" s="288">
        <f>'1.  LRAMVA Summary'!F745</f>
        <v>0</v>
      </c>
      <c r="AH1687" s="288">
        <f>'1.  LRAMVA Summary'!G745</f>
        <v>0</v>
      </c>
      <c r="AI1687" s="288">
        <f>'1.  LRAMVA Summary'!H745</f>
        <v>0</v>
      </c>
      <c r="AJ1687" s="288">
        <f>'1.  LRAMVA Summary'!I745</f>
        <v>0</v>
      </c>
      <c r="AK1687" s="288">
        <f>'1.  LRAMVA Summary'!J745</f>
        <v>0</v>
      </c>
      <c r="AL1687" s="288">
        <f>'1.  LRAMVA Summary'!K745</f>
        <v>0</v>
      </c>
      <c r="AM1687" s="288">
        <f>'1.  LRAMVA Summary'!L745</f>
        <v>0</v>
      </c>
      <c r="AN1687" s="288">
        <f>'1.  LRAMVA Summary'!M745</f>
        <v>0</v>
      </c>
      <c r="AO1687" s="288">
        <f>'1.  LRAMVA Summary'!N745</f>
        <v>0</v>
      </c>
      <c r="AP1687" s="288">
        <f>'1.  LRAMVA Summary'!O745</f>
        <v>0</v>
      </c>
      <c r="AQ1687" s="288">
        <f>'1.  LRAMVA Summary'!P745</f>
        <v>0</v>
      </c>
      <c r="AR1687" s="288">
        <f>'1.  LRAMVA Summary'!Q745</f>
        <v>0</v>
      </c>
      <c r="AS1687" s="289"/>
    </row>
    <row r="1688" spans="1:45" ht="15.75">
      <c r="B1688" s="827"/>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32"/>
      <c r="AE1688" s="288" t="str">
        <f>'1.  LRAMVA Summary'!$D$54</f>
        <v>kWh</v>
      </c>
      <c r="AF1688" s="288" t="str">
        <f>'1.  LRAMVA Summary'!$E$54</f>
        <v>kWh</v>
      </c>
      <c r="AG1688" s="288" t="str">
        <f>'1.  LRAMVA Summary'!$F$54</f>
        <v>kW</v>
      </c>
      <c r="AH1688" s="288" t="str">
        <f>'1.  LRAMVA Summary'!$G$54</f>
        <v>kW</v>
      </c>
      <c r="AI1688" s="288" t="str">
        <f>'1.  LRAMVA Summary'!$H$54</f>
        <v>kW</v>
      </c>
      <c r="AJ1688" s="288" t="str">
        <f>'1.  LRAMVA Summary'!$I$54</f>
        <v>kW</v>
      </c>
      <c r="AK1688" s="288" t="str">
        <f>'1.  LRAMVA Summary'!$J$54</f>
        <v>kWh</v>
      </c>
      <c r="AL1688" s="288">
        <f>'1.  LRAMVA Summary'!$K$54</f>
        <v>0</v>
      </c>
      <c r="AM1688" s="288">
        <f>'1.  LRAMVA Summary'!$L$54</f>
        <v>0</v>
      </c>
      <c r="AN1688" s="288">
        <f>'1.  LRAMVA Summary'!$M$54</f>
        <v>0</v>
      </c>
      <c r="AO1688" s="288">
        <f>'1.  LRAMVA Summary'!$N$54</f>
        <v>0</v>
      </c>
      <c r="AP1688" s="288">
        <f>'1.  LRAMVA Summary'!$O$54</f>
        <v>0</v>
      </c>
      <c r="AQ1688" s="288">
        <f>'1.  LRAMVA Summary'!$P$54</f>
        <v>0</v>
      </c>
      <c r="AR1688" s="288">
        <f>'1.  LRAMVA Summary'!$Q$54</f>
        <v>0</v>
      </c>
      <c r="AS1688" s="327"/>
    </row>
    <row r="1689" spans="1:45" ht="15.75">
      <c r="B1689" s="828" t="s">
        <v>960</v>
      </c>
      <c r="C1689" s="332"/>
      <c r="D1689" s="332"/>
      <c r="E1689" s="332"/>
      <c r="F1689" s="332"/>
      <c r="G1689" s="332"/>
      <c r="H1689" s="332"/>
      <c r="I1689" s="332"/>
      <c r="J1689" s="332"/>
      <c r="K1689" s="332"/>
      <c r="L1689" s="332"/>
      <c r="M1689" s="332"/>
      <c r="N1689" s="332"/>
      <c r="O1689" s="332"/>
      <c r="P1689" s="332"/>
      <c r="Q1689" s="332"/>
      <c r="R1689" s="332"/>
      <c r="S1689" s="332"/>
      <c r="T1689" s="332"/>
      <c r="U1689" s="332"/>
      <c r="V1689" s="332"/>
      <c r="W1689" s="332"/>
      <c r="X1689" s="332"/>
      <c r="Y1689" s="332"/>
      <c r="Z1689" s="332"/>
      <c r="AA1689" s="332"/>
      <c r="AB1689" s="332"/>
      <c r="AC1689" s="332"/>
      <c r="AD1689" s="832"/>
      <c r="AE1689" s="830">
        <v>0</v>
      </c>
      <c r="AF1689" s="825">
        <v>0</v>
      </c>
      <c r="AG1689" s="825">
        <v>0</v>
      </c>
      <c r="AH1689" s="825">
        <v>0</v>
      </c>
      <c r="AI1689" s="825">
        <v>0</v>
      </c>
      <c r="AJ1689" s="825">
        <v>0</v>
      </c>
      <c r="AK1689" s="825">
        <v>0</v>
      </c>
      <c r="AL1689" s="825">
        <v>0</v>
      </c>
      <c r="AM1689" s="825">
        <v>0</v>
      </c>
      <c r="AN1689" s="825">
        <v>0</v>
      </c>
      <c r="AO1689" s="825">
        <v>0</v>
      </c>
      <c r="AP1689" s="825">
        <v>0</v>
      </c>
      <c r="AQ1689" s="825">
        <v>0</v>
      </c>
      <c r="AR1689" s="825">
        <v>0</v>
      </c>
      <c r="AS1689" s="826"/>
    </row>
    <row r="1690" spans="1:45" ht="15.75">
      <c r="B1690" s="829" t="s">
        <v>814</v>
      </c>
      <c r="C1690" s="399"/>
      <c r="D1690" s="399"/>
      <c r="E1690" s="399"/>
      <c r="F1690" s="399"/>
      <c r="G1690" s="399"/>
      <c r="H1690" s="399"/>
      <c r="I1690" s="399"/>
      <c r="J1690" s="399"/>
      <c r="K1690" s="399"/>
      <c r="L1690" s="399"/>
      <c r="M1690" s="399"/>
      <c r="N1690" s="399"/>
      <c r="O1690" s="399"/>
      <c r="P1690" s="399"/>
      <c r="Q1690" s="399"/>
      <c r="R1690" s="399"/>
      <c r="S1690" s="399"/>
      <c r="T1690" s="399"/>
      <c r="U1690" s="399"/>
      <c r="V1690" s="399"/>
      <c r="W1690" s="399"/>
      <c r="X1690" s="399"/>
      <c r="Y1690" s="399"/>
      <c r="Z1690" s="399"/>
      <c r="AA1690" s="399"/>
      <c r="AB1690" s="399"/>
      <c r="AC1690" s="399"/>
      <c r="AD1690" s="833"/>
      <c r="AE1690" s="831">
        <f>HLOOKUP(AE1686,'2. LRAMVA Threshold'!$B$42:$Q$60,19,FALSE)</f>
        <v>0</v>
      </c>
      <c r="AF1690" s="831">
        <f>HLOOKUP(AF1686,'2. LRAMVA Threshold'!$B$42:$Q$60,19,FALSE)</f>
        <v>0</v>
      </c>
      <c r="AG1690" s="831">
        <f>HLOOKUP(AG1686,'2. LRAMVA Threshold'!$B$42:$Q$60,19,FALSE)</f>
        <v>0</v>
      </c>
      <c r="AH1690" s="831">
        <f>HLOOKUP(AH1686,'2. LRAMVA Threshold'!$B$42:$Q$60,19,FALSE)</f>
        <v>0</v>
      </c>
      <c r="AI1690" s="831">
        <f>HLOOKUP(AI1686,'2. LRAMVA Threshold'!$B$42:$Q$60,19,FALSE)</f>
        <v>0</v>
      </c>
      <c r="AJ1690" s="831">
        <f>HLOOKUP(AJ1686,'2. LRAMVA Threshold'!$B$42:$Q$60,19,FALSE)</f>
        <v>0</v>
      </c>
      <c r="AK1690" s="831">
        <f>HLOOKUP(AK1686,'2. LRAMVA Threshold'!$B$42:$Q$60,19,FALSE)</f>
        <v>0</v>
      </c>
      <c r="AL1690" s="831">
        <f>HLOOKUP(AL1686,'2. LRAMVA Threshold'!$B$42:$Q$60,19,FALSE)</f>
        <v>0</v>
      </c>
      <c r="AM1690" s="831">
        <f>HLOOKUP(AM1686,'2. LRAMVA Threshold'!$B$42:$Q$60,19,FALSE)</f>
        <v>0</v>
      </c>
      <c r="AN1690" s="831">
        <f>HLOOKUP(AN1686,'2. LRAMVA Threshold'!$B$42:$Q$60,19,FALSE)</f>
        <v>0</v>
      </c>
      <c r="AO1690" s="831">
        <f>HLOOKUP(AO1686,'2. LRAMVA Threshold'!$B$42:$Q$60,19,FALSE)</f>
        <v>0</v>
      </c>
      <c r="AP1690" s="831">
        <f>HLOOKUP(AP1686,'2. LRAMVA Threshold'!$B$42:$Q$60,19,FALSE)</f>
        <v>0</v>
      </c>
      <c r="AQ1690" s="831">
        <f>HLOOKUP(AQ1686,'2. LRAMVA Threshold'!$B$42:$Q$60,19,FALSE)</f>
        <v>0</v>
      </c>
      <c r="AR1690" s="831">
        <f>HLOOKUP(AR1686,'2. LRAMVA Threshold'!$B$42:$Q$60,19,FALSE)</f>
        <v>0</v>
      </c>
      <c r="AS1690" s="438"/>
    </row>
    <row r="1691" spans="1:45">
      <c r="B1691" s="390"/>
      <c r="C1691" s="330"/>
      <c r="D1691" s="331"/>
      <c r="E1691" s="331"/>
      <c r="F1691" s="331"/>
      <c r="G1691" s="331"/>
      <c r="H1691" s="331"/>
      <c r="I1691" s="331"/>
      <c r="J1691" s="331"/>
      <c r="K1691" s="331"/>
      <c r="L1691" s="331"/>
      <c r="M1691" s="331"/>
      <c r="N1691" s="331"/>
      <c r="O1691" s="331"/>
      <c r="P1691" s="331"/>
      <c r="Q1691" s="331"/>
      <c r="R1691" s="332"/>
      <c r="S1691" s="331"/>
      <c r="T1691" s="331"/>
      <c r="U1691" s="331"/>
      <c r="V1691" s="333"/>
      <c r="W1691" s="333"/>
      <c r="X1691" s="333"/>
      <c r="Y1691" s="333"/>
      <c r="Z1691" s="331"/>
      <c r="AA1691" s="331"/>
      <c r="AB1691" s="331"/>
      <c r="AC1691" s="331"/>
      <c r="AD1691" s="331"/>
      <c r="AE1691" s="432"/>
      <c r="AF1691" s="432"/>
      <c r="AG1691" s="432"/>
      <c r="AH1691" s="432"/>
      <c r="AI1691" s="432"/>
      <c r="AJ1691" s="432"/>
      <c r="AK1691" s="432"/>
      <c r="AL1691" s="395"/>
      <c r="AM1691" s="395"/>
      <c r="AN1691" s="395"/>
      <c r="AO1691" s="395"/>
      <c r="AP1691" s="395"/>
      <c r="AQ1691" s="395"/>
      <c r="AR1691" s="395"/>
      <c r="AS1691" s="396"/>
    </row>
    <row r="1692" spans="1:45">
      <c r="B1692" s="321" t="s">
        <v>739</v>
      </c>
      <c r="C1692" s="335"/>
      <c r="D1692" s="335"/>
      <c r="E1692" s="372"/>
      <c r="F1692" s="372"/>
      <c r="G1692" s="372"/>
      <c r="H1692" s="372"/>
      <c r="I1692" s="372"/>
      <c r="J1692" s="372"/>
      <c r="K1692" s="372"/>
      <c r="L1692" s="372"/>
      <c r="M1692" s="372"/>
      <c r="N1692" s="372"/>
      <c r="O1692" s="372"/>
      <c r="P1692" s="372"/>
      <c r="Q1692" s="372"/>
      <c r="R1692" s="288"/>
      <c r="S1692" s="337"/>
      <c r="T1692" s="337"/>
      <c r="U1692" s="337"/>
      <c r="V1692" s="336"/>
      <c r="W1692" s="336"/>
      <c r="X1692" s="336"/>
      <c r="Y1692" s="336"/>
      <c r="Z1692" s="337"/>
      <c r="AA1692" s="337"/>
      <c r="AB1692" s="337"/>
      <c r="AC1692" s="337"/>
      <c r="AD1692" s="337"/>
      <c r="AE1692" s="823">
        <f>HLOOKUP(AE35,'3.  Distribution Rates'!$C$122:$P$135,14,FALSE)</f>
        <v>0</v>
      </c>
      <c r="AF1692" s="823">
        <f>HLOOKUP(AF35,'3.  Distribution Rates'!$C$122:$P$135,14,FALSE)</f>
        <v>0</v>
      </c>
      <c r="AG1692" s="338">
        <f>HLOOKUP(AG35,'3.  Distribution Rates'!$C$122:$P$135,14,FALSE)</f>
        <v>0</v>
      </c>
      <c r="AH1692" s="338">
        <f>HLOOKUP(AH35,'3.  Distribution Rates'!$C$122:$P$135,14,FALSE)</f>
        <v>0</v>
      </c>
      <c r="AI1692" s="338">
        <f>HLOOKUP(AI35,'3.  Distribution Rates'!$C$122:$P$135,14,FALSE)</f>
        <v>0</v>
      </c>
      <c r="AJ1692" s="338">
        <f>HLOOKUP(AJ35,'3.  Distribution Rates'!$C$122:$P$135,14,FALSE)</f>
        <v>0</v>
      </c>
      <c r="AK1692" s="338">
        <f>HLOOKUP(AK35,'3.  Distribution Rates'!$C$122:$P$135,14,FALSE)</f>
        <v>0</v>
      </c>
      <c r="AL1692" s="338">
        <f>HLOOKUP(AL35,'3.  Distribution Rates'!$C$122:$P$135,14,FALSE)</f>
        <v>0</v>
      </c>
      <c r="AM1692" s="338">
        <f>HLOOKUP(AM35,'3.  Distribution Rates'!$C$122:$P$135,14,FALSE)</f>
        <v>0</v>
      </c>
      <c r="AN1692" s="338">
        <f>HLOOKUP(AN35,'3.  Distribution Rates'!$C$122:$P$135,14,FALSE)</f>
        <v>0</v>
      </c>
      <c r="AO1692" s="338">
        <f>HLOOKUP(AO35,'3.  Distribution Rates'!$C$122:$P$135,14,FALSE)</f>
        <v>0</v>
      </c>
      <c r="AP1692" s="338">
        <f>HLOOKUP(AP35,'3.  Distribution Rates'!$C$122:$P$135,14,FALSE)</f>
        <v>0</v>
      </c>
      <c r="AQ1692" s="338">
        <f>HLOOKUP(AQ35,'3.  Distribution Rates'!$C$122:$P$135,14,FALSE)</f>
        <v>0</v>
      </c>
      <c r="AR1692" s="338">
        <f>HLOOKUP(AR35,'3.  Distribution Rates'!$C$122:$P$135,14,FALSE)</f>
        <v>0</v>
      </c>
      <c r="AS1692" s="440"/>
    </row>
    <row r="1693" spans="1:45">
      <c r="B1693" s="321" t="s">
        <v>815</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LRAM'!AM150*AE1692</f>
        <v>0</v>
      </c>
      <c r="AF1693" s="374">
        <f>'4.  2011-2014 LRAM'!AN150*AF1692</f>
        <v>0</v>
      </c>
      <c r="AG1693" s="374">
        <f>'4.  2011-2014 LRAM'!AO150*AG1692</f>
        <v>0</v>
      </c>
      <c r="AH1693" s="374">
        <f>'4.  2011-2014 LRAM'!AP150*AH1692</f>
        <v>0</v>
      </c>
      <c r="AI1693" s="374">
        <f>'4.  2011-2014 LRAM'!AQ150*AI1692</f>
        <v>0</v>
      </c>
      <c r="AJ1693" s="374">
        <f>'4.  2011-2014 LRAM'!AR150*AJ1692</f>
        <v>0</v>
      </c>
      <c r="AK1693" s="374">
        <f>'4.  2011-2014 LRAM'!AS150*AK1692</f>
        <v>0</v>
      </c>
      <c r="AL1693" s="374">
        <f>'4.  2011-2014 LRAM'!AT150*AL1692</f>
        <v>0</v>
      </c>
      <c r="AM1693" s="374">
        <f>'4.  2011-2014 LRAM'!AU150*AM1692</f>
        <v>0</v>
      </c>
      <c r="AN1693" s="374">
        <f>'4.  2011-2014 LRAM'!AV150*AN1692</f>
        <v>0</v>
      </c>
      <c r="AO1693" s="374">
        <f>'4.  2011-2014 LRAM'!AW150*AO1692</f>
        <v>0</v>
      </c>
      <c r="AP1693" s="374">
        <f>'4.  2011-2014 LRAM'!AX150*AP1692</f>
        <v>0</v>
      </c>
      <c r="AQ1693" s="374">
        <f>'4.  2011-2014 LRAM'!AY150*AQ1692</f>
        <v>0</v>
      </c>
      <c r="AR1693" s="374">
        <f>'4.  2011-2014 LRAM'!AZ150*AR1692</f>
        <v>0</v>
      </c>
      <c r="AS1693" s="615">
        <f>SUM(AE1693:AR1693)</f>
        <v>0</v>
      </c>
    </row>
    <row r="1694" spans="1:45">
      <c r="B1694" s="321" t="s">
        <v>816</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LRAM'!AM289*AE1692</f>
        <v>0</v>
      </c>
      <c r="AF1694" s="374">
        <f>'4.  2011-2014 LRAM'!AN289*AF1692</f>
        <v>0</v>
      </c>
      <c r="AG1694" s="374">
        <f>'4.  2011-2014 LRAM'!AO289*AG1692</f>
        <v>0</v>
      </c>
      <c r="AH1694" s="374">
        <f>'4.  2011-2014 LRAM'!AP289*AH1692</f>
        <v>0</v>
      </c>
      <c r="AI1694" s="374">
        <f>'4.  2011-2014 LRAM'!AQ289*AI1692</f>
        <v>0</v>
      </c>
      <c r="AJ1694" s="374">
        <f>'4.  2011-2014 LRAM'!AR289*AJ1692</f>
        <v>0</v>
      </c>
      <c r="AK1694" s="374">
        <f>'4.  2011-2014 LRAM'!AS289*AK1692</f>
        <v>0</v>
      </c>
      <c r="AL1694" s="374">
        <f>'4.  2011-2014 LRAM'!AT289*AL1692</f>
        <v>0</v>
      </c>
      <c r="AM1694" s="374">
        <f>'4.  2011-2014 LRAM'!AU289*AM1692</f>
        <v>0</v>
      </c>
      <c r="AN1694" s="374">
        <f>'4.  2011-2014 LRAM'!AV289*AN1692</f>
        <v>0</v>
      </c>
      <c r="AO1694" s="374">
        <f>'4.  2011-2014 LRAM'!AW289*AO1692</f>
        <v>0</v>
      </c>
      <c r="AP1694" s="374">
        <f>'4.  2011-2014 LRAM'!AX289*AP1692</f>
        <v>0</v>
      </c>
      <c r="AQ1694" s="374">
        <f>'4.  2011-2014 LRAM'!AY289*AQ1692</f>
        <v>0</v>
      </c>
      <c r="AR1694" s="374">
        <f>'4.  2011-2014 LRAM'!AZ289*AR1692</f>
        <v>0</v>
      </c>
      <c r="AS1694" s="615">
        <f>SUM(AE1694:AR1694)</f>
        <v>0</v>
      </c>
    </row>
    <row r="1695" spans="1:45">
      <c r="B1695" s="321" t="s">
        <v>817</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LRAM'!AM425*AE1692</f>
        <v>0</v>
      </c>
      <c r="AF1695" s="374">
        <f>'4.  2011-2014 LRAM'!AN425*AF1692</f>
        <v>0</v>
      </c>
      <c r="AG1695" s="374">
        <f>'4.  2011-2014 LRAM'!AO425*AG1692</f>
        <v>0</v>
      </c>
      <c r="AH1695" s="374">
        <f>'4.  2011-2014 LRAM'!AP425*AH1692</f>
        <v>0</v>
      </c>
      <c r="AI1695" s="374">
        <f>'4.  2011-2014 LRAM'!AQ425*AI1692</f>
        <v>0</v>
      </c>
      <c r="AJ1695" s="374">
        <f>'4.  2011-2014 LRAM'!AR425*AJ1692</f>
        <v>0</v>
      </c>
      <c r="AK1695" s="374">
        <f>'4.  2011-2014 LRAM'!AS425*AK1692</f>
        <v>0</v>
      </c>
      <c r="AL1695" s="374">
        <f>'4.  2011-2014 LRAM'!AT425*AL1692</f>
        <v>0</v>
      </c>
      <c r="AM1695" s="374">
        <f>'4.  2011-2014 LRAM'!AU425*AM1692</f>
        <v>0</v>
      </c>
      <c r="AN1695" s="374">
        <f>'4.  2011-2014 LRAM'!AV425*AN1692</f>
        <v>0</v>
      </c>
      <c r="AO1695" s="374">
        <f>'4.  2011-2014 LRAM'!AW425*AO1692</f>
        <v>0</v>
      </c>
      <c r="AP1695" s="374">
        <f>'4.  2011-2014 LRAM'!AX425*AP1692</f>
        <v>0</v>
      </c>
      <c r="AQ1695" s="374">
        <f>'4.  2011-2014 LRAM'!AY425*AQ1692</f>
        <v>0</v>
      </c>
      <c r="AR1695" s="374">
        <f>'4.  2011-2014 LRAM'!AZ425*AR1692</f>
        <v>0</v>
      </c>
      <c r="AS1695" s="615">
        <f>SUM(AE1695:AR1695)</f>
        <v>0</v>
      </c>
    </row>
    <row r="1696" spans="1:45">
      <c r="B1696" s="321" t="s">
        <v>818</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'4.  2011-2014 LRAM'!AM562*AE1692</f>
        <v>0</v>
      </c>
      <c r="AF1696" s="374">
        <f>'4.  2011-2014 LRAM'!AN562*AF1692</f>
        <v>0</v>
      </c>
      <c r="AG1696" s="374">
        <f>'4.  2011-2014 LRAM'!AO562*AG1692</f>
        <v>0</v>
      </c>
      <c r="AH1696" s="374">
        <f>'4.  2011-2014 LRAM'!AP562*AH1692</f>
        <v>0</v>
      </c>
      <c r="AI1696" s="374">
        <f>'4.  2011-2014 LRAM'!AQ562*AI1692</f>
        <v>0</v>
      </c>
      <c r="AJ1696" s="374">
        <f>'4.  2011-2014 LRAM'!AR562*AJ1692</f>
        <v>0</v>
      </c>
      <c r="AK1696" s="374">
        <f>'4.  2011-2014 LRAM'!AS562*AK1692</f>
        <v>0</v>
      </c>
      <c r="AL1696" s="374">
        <f>'4.  2011-2014 LRAM'!AT562*AL1692</f>
        <v>0</v>
      </c>
      <c r="AM1696" s="374">
        <f>'4.  2011-2014 LRAM'!AU562*AM1692</f>
        <v>0</v>
      </c>
      <c r="AN1696" s="374">
        <f>'4.  2011-2014 LRAM'!AV562*AN1692</f>
        <v>0</v>
      </c>
      <c r="AO1696" s="374">
        <f>'4.  2011-2014 LRAM'!AW562*AO1692</f>
        <v>0</v>
      </c>
      <c r="AP1696" s="374">
        <f>'4.  2011-2014 LRAM'!AX562*AP1692</f>
        <v>0</v>
      </c>
      <c r="AQ1696" s="374">
        <f>'4.  2011-2014 LRAM'!AY562*AQ1692</f>
        <v>0</v>
      </c>
      <c r="AR1696" s="374">
        <f>'4.  2011-2014 LRAM'!AZ562*AR1692</f>
        <v>0</v>
      </c>
      <c r="AS1696" s="615">
        <f t="shared" ref="AS1696:AS1705" si="3566">SUM(AE1696:AR1696)</f>
        <v>0</v>
      </c>
    </row>
    <row r="1697" spans="2:45">
      <c r="B1697" s="321" t="s">
        <v>819</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567">AE219*AE1692</f>
        <v>0</v>
      </c>
      <c r="AF1697" s="374">
        <f t="shared" si="3567"/>
        <v>0</v>
      </c>
      <c r="AG1697" s="374">
        <f t="shared" si="3567"/>
        <v>0</v>
      </c>
      <c r="AH1697" s="374">
        <f t="shared" si="3567"/>
        <v>0</v>
      </c>
      <c r="AI1697" s="374">
        <f t="shared" si="3567"/>
        <v>0</v>
      </c>
      <c r="AJ1697" s="374">
        <f t="shared" si="3567"/>
        <v>0</v>
      </c>
      <c r="AK1697" s="374">
        <f t="shared" si="3567"/>
        <v>0</v>
      </c>
      <c r="AL1697" s="374">
        <f t="shared" si="3567"/>
        <v>0</v>
      </c>
      <c r="AM1697" s="374">
        <f t="shared" si="3567"/>
        <v>0</v>
      </c>
      <c r="AN1697" s="374">
        <f t="shared" si="3567"/>
        <v>0</v>
      </c>
      <c r="AO1697" s="374">
        <f t="shared" si="3567"/>
        <v>0</v>
      </c>
      <c r="AP1697" s="374">
        <f t="shared" si="3567"/>
        <v>0</v>
      </c>
      <c r="AQ1697" s="374">
        <f t="shared" si="3567"/>
        <v>0</v>
      </c>
      <c r="AR1697" s="374">
        <f t="shared" si="3567"/>
        <v>0</v>
      </c>
      <c r="AS1697" s="615">
        <f t="shared" si="3566"/>
        <v>0</v>
      </c>
    </row>
    <row r="1698" spans="2:45">
      <c r="B1698" s="321" t="s">
        <v>820</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568">AE409*AE1692</f>
        <v>0</v>
      </c>
      <c r="AF1698" s="374">
        <f t="shared" si="3568"/>
        <v>0</v>
      </c>
      <c r="AG1698" s="374">
        <f t="shared" si="3568"/>
        <v>0</v>
      </c>
      <c r="AH1698" s="374">
        <f t="shared" si="3568"/>
        <v>0</v>
      </c>
      <c r="AI1698" s="374">
        <f t="shared" si="3568"/>
        <v>0</v>
      </c>
      <c r="AJ1698" s="374">
        <f t="shared" si="3568"/>
        <v>0</v>
      </c>
      <c r="AK1698" s="374">
        <f t="shared" si="3568"/>
        <v>0</v>
      </c>
      <c r="AL1698" s="374">
        <f t="shared" si="3568"/>
        <v>0</v>
      </c>
      <c r="AM1698" s="374">
        <f t="shared" si="3568"/>
        <v>0</v>
      </c>
      <c r="AN1698" s="374">
        <f t="shared" si="3568"/>
        <v>0</v>
      </c>
      <c r="AO1698" s="374">
        <f t="shared" si="3568"/>
        <v>0</v>
      </c>
      <c r="AP1698" s="374">
        <f t="shared" si="3568"/>
        <v>0</v>
      </c>
      <c r="AQ1698" s="374">
        <f t="shared" si="3568"/>
        <v>0</v>
      </c>
      <c r="AR1698" s="374">
        <f t="shared" si="3568"/>
        <v>0</v>
      </c>
      <c r="AS1698" s="615">
        <f t="shared" si="3566"/>
        <v>0</v>
      </c>
    </row>
    <row r="1699" spans="2:45">
      <c r="B1699" s="321" t="s">
        <v>821</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569">AE599*AE1692</f>
        <v>0</v>
      </c>
      <c r="AF1699" s="374">
        <f t="shared" si="3569"/>
        <v>0</v>
      </c>
      <c r="AG1699" s="374">
        <f t="shared" si="3569"/>
        <v>0</v>
      </c>
      <c r="AH1699" s="374">
        <f t="shared" si="3569"/>
        <v>0</v>
      </c>
      <c r="AI1699" s="374">
        <f t="shared" si="3569"/>
        <v>0</v>
      </c>
      <c r="AJ1699" s="374">
        <f t="shared" si="3569"/>
        <v>0</v>
      </c>
      <c r="AK1699" s="374">
        <f t="shared" si="3569"/>
        <v>0</v>
      </c>
      <c r="AL1699" s="374">
        <f t="shared" si="3569"/>
        <v>0</v>
      </c>
      <c r="AM1699" s="374">
        <f t="shared" si="3569"/>
        <v>0</v>
      </c>
      <c r="AN1699" s="374">
        <f t="shared" si="3569"/>
        <v>0</v>
      </c>
      <c r="AO1699" s="374">
        <f t="shared" si="3569"/>
        <v>0</v>
      </c>
      <c r="AP1699" s="374">
        <f t="shared" si="3569"/>
        <v>0</v>
      </c>
      <c r="AQ1699" s="374">
        <f t="shared" si="3569"/>
        <v>0</v>
      </c>
      <c r="AR1699" s="374">
        <f t="shared" si="3569"/>
        <v>0</v>
      </c>
      <c r="AS1699" s="615">
        <f t="shared" si="3566"/>
        <v>0</v>
      </c>
    </row>
    <row r="1700" spans="2:45">
      <c r="B1700" s="321" t="s">
        <v>822</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570">AE793*AE1692</f>
        <v>0</v>
      </c>
      <c r="AF1700" s="374">
        <f t="shared" si="3570"/>
        <v>0</v>
      </c>
      <c r="AG1700" s="374">
        <f t="shared" si="3570"/>
        <v>0</v>
      </c>
      <c r="AH1700" s="374">
        <f t="shared" si="3570"/>
        <v>0</v>
      </c>
      <c r="AI1700" s="374">
        <f t="shared" si="3570"/>
        <v>0</v>
      </c>
      <c r="AJ1700" s="374">
        <f t="shared" si="3570"/>
        <v>0</v>
      </c>
      <c r="AK1700" s="374">
        <f t="shared" si="3570"/>
        <v>0</v>
      </c>
      <c r="AL1700" s="374">
        <f t="shared" si="3570"/>
        <v>0</v>
      </c>
      <c r="AM1700" s="374">
        <f t="shared" si="3570"/>
        <v>0</v>
      </c>
      <c r="AN1700" s="374">
        <f t="shared" si="3570"/>
        <v>0</v>
      </c>
      <c r="AO1700" s="374">
        <f t="shared" si="3570"/>
        <v>0</v>
      </c>
      <c r="AP1700" s="374">
        <f t="shared" si="3570"/>
        <v>0</v>
      </c>
      <c r="AQ1700" s="374">
        <f t="shared" si="3570"/>
        <v>0</v>
      </c>
      <c r="AR1700" s="374">
        <f t="shared" si="3570"/>
        <v>0</v>
      </c>
      <c r="AS1700" s="615">
        <f t="shared" si="3566"/>
        <v>0</v>
      </c>
    </row>
    <row r="1701" spans="2:45">
      <c r="B1701" s="321" t="s">
        <v>823</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571">AE988*AE1692</f>
        <v>0</v>
      </c>
      <c r="AF1701" s="374">
        <f t="shared" si="3571"/>
        <v>0</v>
      </c>
      <c r="AG1701" s="374">
        <f t="shared" si="3571"/>
        <v>0</v>
      </c>
      <c r="AH1701" s="374">
        <f t="shared" si="3571"/>
        <v>0</v>
      </c>
      <c r="AI1701" s="374">
        <f t="shared" si="3571"/>
        <v>0</v>
      </c>
      <c r="AJ1701" s="374">
        <f t="shared" si="3571"/>
        <v>0</v>
      </c>
      <c r="AK1701" s="374">
        <f t="shared" si="3571"/>
        <v>0</v>
      </c>
      <c r="AL1701" s="374">
        <f t="shared" si="3571"/>
        <v>0</v>
      </c>
      <c r="AM1701" s="374">
        <f t="shared" si="3571"/>
        <v>0</v>
      </c>
      <c r="AN1701" s="374">
        <f t="shared" si="3571"/>
        <v>0</v>
      </c>
      <c r="AO1701" s="374">
        <f t="shared" si="3571"/>
        <v>0</v>
      </c>
      <c r="AP1701" s="374">
        <f t="shared" si="3571"/>
        <v>0</v>
      </c>
      <c r="AQ1701" s="374">
        <f t="shared" si="3571"/>
        <v>0</v>
      </c>
      <c r="AR1701" s="374">
        <f t="shared" si="3571"/>
        <v>0</v>
      </c>
      <c r="AS1701" s="615">
        <f t="shared" si="3566"/>
        <v>0</v>
      </c>
    </row>
    <row r="1702" spans="2:45">
      <c r="B1702" s="321" t="s">
        <v>824</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572">AE1183*AE1692</f>
        <v>0</v>
      </c>
      <c r="AF1702" s="374">
        <f t="shared" si="3572"/>
        <v>0</v>
      </c>
      <c r="AG1702" s="374">
        <f t="shared" si="3572"/>
        <v>0</v>
      </c>
      <c r="AH1702" s="374">
        <f t="shared" si="3572"/>
        <v>0</v>
      </c>
      <c r="AI1702" s="374">
        <f t="shared" si="3572"/>
        <v>0</v>
      </c>
      <c r="AJ1702" s="374">
        <f t="shared" si="3572"/>
        <v>0</v>
      </c>
      <c r="AK1702" s="374">
        <f t="shared" si="3572"/>
        <v>0</v>
      </c>
      <c r="AL1702" s="374">
        <f t="shared" si="3572"/>
        <v>0</v>
      </c>
      <c r="AM1702" s="374">
        <f t="shared" si="3572"/>
        <v>0</v>
      </c>
      <c r="AN1702" s="374">
        <f t="shared" si="3572"/>
        <v>0</v>
      </c>
      <c r="AO1702" s="374">
        <f t="shared" si="3572"/>
        <v>0</v>
      </c>
      <c r="AP1702" s="374">
        <f t="shared" si="3572"/>
        <v>0</v>
      </c>
      <c r="AQ1702" s="374">
        <f t="shared" si="3572"/>
        <v>0</v>
      </c>
      <c r="AR1702" s="374">
        <f t="shared" si="3572"/>
        <v>0</v>
      </c>
      <c r="AS1702" s="615">
        <f t="shared" si="3566"/>
        <v>0</v>
      </c>
    </row>
    <row r="1703" spans="2:45">
      <c r="B1703" s="321" t="s">
        <v>825</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573">AE1378*AE1692</f>
        <v>0</v>
      </c>
      <c r="AF1703" s="374">
        <f t="shared" si="3573"/>
        <v>0</v>
      </c>
      <c r="AG1703" s="374">
        <f t="shared" si="3573"/>
        <v>0</v>
      </c>
      <c r="AH1703" s="374">
        <f t="shared" si="3573"/>
        <v>0</v>
      </c>
      <c r="AI1703" s="374">
        <f t="shared" si="3573"/>
        <v>0</v>
      </c>
      <c r="AJ1703" s="374">
        <f t="shared" si="3573"/>
        <v>0</v>
      </c>
      <c r="AK1703" s="374">
        <f t="shared" si="3573"/>
        <v>0</v>
      </c>
      <c r="AL1703" s="374">
        <f t="shared" si="3573"/>
        <v>0</v>
      </c>
      <c r="AM1703" s="374">
        <f t="shared" si="3573"/>
        <v>0</v>
      </c>
      <c r="AN1703" s="374">
        <f t="shared" si="3573"/>
        <v>0</v>
      </c>
      <c r="AO1703" s="374">
        <f t="shared" si="3573"/>
        <v>0</v>
      </c>
      <c r="AP1703" s="374">
        <f t="shared" si="3573"/>
        <v>0</v>
      </c>
      <c r="AQ1703" s="374">
        <f t="shared" si="3573"/>
        <v>0</v>
      </c>
      <c r="AR1703" s="374">
        <f t="shared" si="3573"/>
        <v>0</v>
      </c>
      <c r="AS1703" s="615">
        <f t="shared" si="3566"/>
        <v>0</v>
      </c>
    </row>
    <row r="1704" spans="2:45">
      <c r="B1704" s="321" t="s">
        <v>826</v>
      </c>
      <c r="C1704" s="342"/>
      <c r="D1704" s="306"/>
      <c r="E1704" s="276"/>
      <c r="F1704" s="276"/>
      <c r="G1704" s="276"/>
      <c r="H1704" s="276"/>
      <c r="I1704" s="276"/>
      <c r="J1704" s="276"/>
      <c r="K1704" s="276"/>
      <c r="L1704" s="276"/>
      <c r="M1704" s="276"/>
      <c r="N1704" s="276"/>
      <c r="O1704" s="276"/>
      <c r="P1704" s="276"/>
      <c r="Q1704" s="276"/>
      <c r="R1704" s="288"/>
      <c r="S1704" s="276"/>
      <c r="T1704" s="276"/>
      <c r="U1704" s="276"/>
      <c r="V1704" s="306"/>
      <c r="W1704" s="306"/>
      <c r="X1704" s="306"/>
      <c r="Y1704" s="306"/>
      <c r="Z1704" s="276"/>
      <c r="AA1704" s="276"/>
      <c r="AB1704" s="276"/>
      <c r="AC1704" s="276"/>
      <c r="AD1704" s="276"/>
      <c r="AE1704" s="374">
        <f t="shared" ref="AE1704:AR1704" si="3574">AE1572*AE1692</f>
        <v>0</v>
      </c>
      <c r="AF1704" s="374">
        <f t="shared" si="3574"/>
        <v>0</v>
      </c>
      <c r="AG1704" s="374">
        <f t="shared" si="3574"/>
        <v>0</v>
      </c>
      <c r="AH1704" s="374">
        <f t="shared" si="3574"/>
        <v>0</v>
      </c>
      <c r="AI1704" s="374">
        <f t="shared" si="3574"/>
        <v>0</v>
      </c>
      <c r="AJ1704" s="374">
        <f t="shared" si="3574"/>
        <v>0</v>
      </c>
      <c r="AK1704" s="374">
        <f t="shared" si="3574"/>
        <v>0</v>
      </c>
      <c r="AL1704" s="374">
        <f t="shared" si="3574"/>
        <v>0</v>
      </c>
      <c r="AM1704" s="374">
        <f t="shared" si="3574"/>
        <v>0</v>
      </c>
      <c r="AN1704" s="374">
        <f t="shared" si="3574"/>
        <v>0</v>
      </c>
      <c r="AO1704" s="374">
        <f t="shared" si="3574"/>
        <v>0</v>
      </c>
      <c r="AP1704" s="374">
        <f t="shared" si="3574"/>
        <v>0</v>
      </c>
      <c r="AQ1704" s="374">
        <f t="shared" si="3574"/>
        <v>0</v>
      </c>
      <c r="AR1704" s="374">
        <f t="shared" si="3574"/>
        <v>0</v>
      </c>
      <c r="AS1704" s="615">
        <f t="shared" si="3566"/>
        <v>0</v>
      </c>
    </row>
    <row r="1705" spans="2:45" ht="15.75">
      <c r="B1705" s="346" t="s">
        <v>904</v>
      </c>
      <c r="C1705" s="342"/>
      <c r="D1705" s="333"/>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3">
        <f>SUM(AE1693:AE1704)</f>
        <v>0</v>
      </c>
      <c r="AF1705" s="343">
        <f t="shared" ref="AF1705:AR1705" si="3575">SUM(AF1693:AF1704)</f>
        <v>0</v>
      </c>
      <c r="AG1705" s="343">
        <f t="shared" si="3575"/>
        <v>0</v>
      </c>
      <c r="AH1705" s="343">
        <f t="shared" si="3575"/>
        <v>0</v>
      </c>
      <c r="AI1705" s="343">
        <f t="shared" si="3575"/>
        <v>0</v>
      </c>
      <c r="AJ1705" s="343">
        <f t="shared" si="3575"/>
        <v>0</v>
      </c>
      <c r="AK1705" s="343">
        <f t="shared" si="3575"/>
        <v>0</v>
      </c>
      <c r="AL1705" s="343">
        <f t="shared" si="3575"/>
        <v>0</v>
      </c>
      <c r="AM1705" s="343">
        <f t="shared" si="3575"/>
        <v>0</v>
      </c>
      <c r="AN1705" s="343">
        <f t="shared" si="3575"/>
        <v>0</v>
      </c>
      <c r="AO1705" s="343">
        <f t="shared" si="3575"/>
        <v>0</v>
      </c>
      <c r="AP1705" s="343">
        <f t="shared" si="3575"/>
        <v>0</v>
      </c>
      <c r="AQ1705" s="343">
        <f t="shared" si="3575"/>
        <v>0</v>
      </c>
      <c r="AR1705" s="343">
        <f t="shared" si="3575"/>
        <v>0</v>
      </c>
      <c r="AS1705" s="403">
        <f t="shared" si="3566"/>
        <v>0</v>
      </c>
    </row>
    <row r="1706" spans="2:45" ht="15.75">
      <c r="B1706" s="346" t="s">
        <v>905</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33"/>
      <c r="W1706" s="333"/>
      <c r="X1706" s="333"/>
      <c r="Y1706" s="333"/>
      <c r="Z1706" s="331"/>
      <c r="AA1706" s="331"/>
      <c r="AB1706" s="331"/>
      <c r="AC1706" s="331"/>
      <c r="AD1706" s="331"/>
      <c r="AE1706" s="344">
        <f>AE1690*AE1692</f>
        <v>0</v>
      </c>
      <c r="AF1706" s="344">
        <f t="shared" ref="AF1706:AR1706" si="3576">AF1690*AF1692</f>
        <v>0</v>
      </c>
      <c r="AG1706" s="344">
        <f t="shared" si="3576"/>
        <v>0</v>
      </c>
      <c r="AH1706" s="344">
        <f t="shared" si="3576"/>
        <v>0</v>
      </c>
      <c r="AI1706" s="344">
        <f t="shared" si="3576"/>
        <v>0</v>
      </c>
      <c r="AJ1706" s="344">
        <f t="shared" si="3576"/>
        <v>0</v>
      </c>
      <c r="AK1706" s="344">
        <f t="shared" si="3576"/>
        <v>0</v>
      </c>
      <c r="AL1706" s="344">
        <f t="shared" si="3576"/>
        <v>0</v>
      </c>
      <c r="AM1706" s="344">
        <f t="shared" si="3576"/>
        <v>0</v>
      </c>
      <c r="AN1706" s="344">
        <f t="shared" si="3576"/>
        <v>0</v>
      </c>
      <c r="AO1706" s="344">
        <f t="shared" si="3576"/>
        <v>0</v>
      </c>
      <c r="AP1706" s="344">
        <f t="shared" si="3576"/>
        <v>0</v>
      </c>
      <c r="AQ1706" s="344">
        <f t="shared" si="3576"/>
        <v>0</v>
      </c>
      <c r="AR1706" s="344">
        <f t="shared" si="3576"/>
        <v>0</v>
      </c>
      <c r="AS1706" s="403">
        <f>SUM(AE1706:AR1706)</f>
        <v>0</v>
      </c>
    </row>
    <row r="1707" spans="2:45" ht="15.75">
      <c r="B1707" s="346" t="s">
        <v>906</v>
      </c>
      <c r="C1707" s="342"/>
      <c r="D1707" s="347"/>
      <c r="E1707" s="331"/>
      <c r="F1707" s="331"/>
      <c r="G1707" s="331"/>
      <c r="H1707" s="331"/>
      <c r="I1707" s="331"/>
      <c r="J1707" s="331"/>
      <c r="K1707" s="331"/>
      <c r="L1707" s="331"/>
      <c r="M1707" s="331"/>
      <c r="N1707" s="331"/>
      <c r="O1707" s="331"/>
      <c r="P1707" s="331"/>
      <c r="Q1707" s="331"/>
      <c r="R1707" s="297"/>
      <c r="S1707" s="331"/>
      <c r="T1707" s="331"/>
      <c r="U1707" s="331"/>
      <c r="V1707" s="347"/>
      <c r="W1707" s="347"/>
      <c r="X1707" s="347"/>
      <c r="Y1707" s="347"/>
      <c r="Z1707" s="331"/>
      <c r="AA1707" s="331"/>
      <c r="AB1707" s="331"/>
      <c r="AC1707" s="331"/>
      <c r="AD1707" s="331"/>
      <c r="AE1707" s="348"/>
      <c r="AF1707" s="348"/>
      <c r="AG1707" s="348"/>
      <c r="AH1707" s="348"/>
      <c r="AI1707" s="348"/>
      <c r="AJ1707" s="348"/>
      <c r="AK1707" s="348"/>
      <c r="AL1707" s="348"/>
      <c r="AM1707" s="348"/>
      <c r="AN1707" s="348"/>
      <c r="AO1707" s="348"/>
      <c r="AP1707" s="348"/>
      <c r="AQ1707" s="348"/>
      <c r="AR1707" s="348"/>
      <c r="AS1707" s="403">
        <f>AS1705-AS1706</f>
        <v>0</v>
      </c>
    </row>
    <row r="1708" spans="2:45">
      <c r="B1708" s="377"/>
      <c r="C1708" s="441"/>
      <c r="D1708" s="441"/>
      <c r="E1708" s="442"/>
      <c r="F1708" s="442"/>
      <c r="G1708" s="442"/>
      <c r="H1708" s="442"/>
      <c r="I1708" s="442"/>
      <c r="J1708" s="442"/>
      <c r="K1708" s="442"/>
      <c r="L1708" s="442"/>
      <c r="M1708" s="442"/>
      <c r="N1708" s="442"/>
      <c r="O1708" s="442"/>
      <c r="P1708" s="442"/>
      <c r="Q1708" s="442"/>
      <c r="R1708" s="443"/>
      <c r="S1708" s="442"/>
      <c r="T1708" s="442"/>
      <c r="U1708" s="442"/>
      <c r="V1708" s="441"/>
      <c r="W1708" s="444"/>
      <c r="X1708" s="441"/>
      <c r="Y1708" s="441"/>
      <c r="Z1708" s="442"/>
      <c r="AA1708" s="442"/>
      <c r="AB1708" s="442"/>
      <c r="AC1708" s="442"/>
      <c r="AD1708" s="442"/>
      <c r="AE1708" s="445"/>
      <c r="AF1708" s="445"/>
      <c r="AG1708" s="445"/>
      <c r="AH1708" s="445"/>
      <c r="AI1708" s="445"/>
      <c r="AJ1708" s="445"/>
      <c r="AK1708" s="445"/>
      <c r="AL1708" s="445"/>
      <c r="AM1708" s="445"/>
      <c r="AN1708" s="445"/>
      <c r="AO1708" s="445"/>
      <c r="AP1708" s="445"/>
      <c r="AQ1708" s="445"/>
      <c r="AR1708" s="445"/>
      <c r="AS1708" s="382"/>
    </row>
  </sheetData>
  <sheetProtection formatCells="0" formatColumns="0" formatRows="0" insertColumns="0" insertRows="0" insertHyperlinks="0" deleteColumns="0" deleteRows="0" sort="0" autoFilter="0" pivotTables="0"/>
  <mergeCells count="87">
    <mergeCell ref="C1576:AD1576"/>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3:Q994"/>
    <mergeCell ref="B993:B994"/>
    <mergeCell ref="C993:C994"/>
    <mergeCell ref="E798:P798"/>
    <mergeCell ref="E993:P993"/>
    <mergeCell ref="AE993:AS993"/>
    <mergeCell ref="B798:B799"/>
    <mergeCell ref="C798:C799"/>
    <mergeCell ref="Q798:Q799"/>
    <mergeCell ref="AE798:AS798"/>
    <mergeCell ref="S604:AD604"/>
    <mergeCell ref="S798:AD798"/>
    <mergeCell ref="S993:AD993"/>
    <mergeCell ref="B604:B605"/>
    <mergeCell ref="C604:C605"/>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685:AS1685"/>
    <mergeCell ref="B1685:B1686"/>
    <mergeCell ref="C1685:C1686"/>
    <mergeCell ref="Q1685:Q1686"/>
    <mergeCell ref="E1685:P1685"/>
    <mergeCell ref="S1685:AD168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2" location="'5.  2015-2020 LRAM'!A1" display="Return to top" xr:uid="{00000000-0004-0000-0A00-00000A000000}"/>
    <hyperlink ref="B1186"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7" location="'5.  2015-2020 LRAM'!A1" display="Return to top" xr:uid="{141C9DF9-F462-465C-8607-9E22DF653212}"/>
    <hyperlink ref="D1381" location="'5.  2015-2020 LRAM'!A1" display="Return to top" xr:uid="{019149FC-4E2B-4E1F-8127-0F67A8621F66}"/>
    <hyperlink ref="D1604" location="'5.  2015-2020 LRAM'!A1" display="Return to top" xr:uid="{6EC8DA8E-6F1F-4C73-A137-6E5BB30C5B94}"/>
    <hyperlink ref="D1630" location="'5.  2015-2020 LRAM'!A1" display="Return to top" xr:uid="{31D5DA7B-CBF7-4225-982B-2FD4C5554E84}"/>
    <hyperlink ref="D1657" location="'5.  2015-2020 LRAM'!A1" display="Return to top" xr:uid="{278D811C-DEDB-43E0-A919-D4F625F1C6E5}"/>
    <hyperlink ref="D1684" location="'5.  2015-2020 LRAM'!A1" display="Return to top" xr:uid="{223528A0-8936-430C-B9FD-6493F6E71F79}"/>
    <hyperlink ref="D1578"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53" zoomScale="80" zoomScaleNormal="80" workbookViewId="0">
      <selection activeCell="C76" sqref="C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959" t="s">
        <v>650</v>
      </c>
      <c r="D8" s="959"/>
      <c r="E8" s="959"/>
      <c r="F8" s="959"/>
      <c r="G8" s="959"/>
      <c r="H8" s="959"/>
      <c r="I8" s="959"/>
      <c r="J8" s="959"/>
      <c r="K8" s="959"/>
      <c r="L8" s="959"/>
      <c r="M8" s="959"/>
      <c r="N8" s="959"/>
      <c r="O8" s="959"/>
      <c r="P8" s="959"/>
      <c r="Q8" s="959"/>
      <c r="R8" s="959"/>
      <c r="S8" s="959"/>
      <c r="T8" s="103"/>
      <c r="U8" s="103"/>
      <c r="V8" s="103"/>
      <c r="W8" s="103"/>
    </row>
    <row r="9" spans="1:28" s="9" customFormat="1" ht="47.1" customHeight="1">
      <c r="B9" s="55"/>
      <c r="C9" s="909" t="s">
        <v>661</v>
      </c>
      <c r="D9" s="909"/>
      <c r="E9" s="909"/>
      <c r="F9" s="909"/>
      <c r="G9" s="909"/>
      <c r="H9" s="909"/>
      <c r="I9" s="909"/>
      <c r="J9" s="909"/>
      <c r="K9" s="909"/>
      <c r="L9" s="909"/>
      <c r="M9" s="909"/>
      <c r="N9" s="909"/>
      <c r="O9" s="909"/>
      <c r="P9" s="909"/>
      <c r="Q9" s="909"/>
      <c r="R9" s="909"/>
      <c r="S9" s="909"/>
      <c r="T9" s="103"/>
      <c r="U9" s="103"/>
      <c r="V9" s="103"/>
      <c r="W9" s="103"/>
    </row>
    <row r="10" spans="1:28" s="9" customFormat="1" ht="38.1" customHeight="1">
      <c r="B10" s="86"/>
      <c r="C10" s="929" t="s">
        <v>662</v>
      </c>
      <c r="D10" s="909"/>
      <c r="E10" s="909"/>
      <c r="F10" s="909"/>
      <c r="G10" s="909"/>
      <c r="H10" s="909"/>
      <c r="I10" s="909"/>
      <c r="J10" s="909"/>
      <c r="K10" s="909"/>
      <c r="L10" s="909"/>
      <c r="M10" s="909"/>
      <c r="N10" s="909"/>
      <c r="O10" s="909"/>
      <c r="P10" s="909"/>
      <c r="Q10" s="909"/>
      <c r="R10" s="909"/>
      <c r="S10" s="909"/>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8" t="s">
        <v>235</v>
      </c>
      <c r="C12" s="958"/>
      <c r="D12" s="178"/>
      <c r="E12" s="179" t="s">
        <v>236</v>
      </c>
      <c r="F12" s="51"/>
      <c r="G12" s="51"/>
      <c r="H12" s="44"/>
      <c r="I12" s="51"/>
      <c r="K12" s="581"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 50-499 kW</v>
      </c>
      <c r="L14" s="201" t="str">
        <f>'1.  LRAMVA Summary'!G53</f>
        <v>GS 500-4999 kW</v>
      </c>
      <c r="M14" s="201" t="str">
        <f>'1.  LRAMVA Summary'!H53</f>
        <v>Large Use</v>
      </c>
      <c r="N14" s="201" t="str">
        <f>'1.  LRAMVA Summary'!I53</f>
        <v>Street Lighting</v>
      </c>
      <c r="O14" s="201" t="str">
        <f>'1.  LRAMVA Summary'!J53</f>
        <v>Unmetered Scattered Load</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3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3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3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3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3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3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3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8" t="s">
        <v>92</v>
      </c>
      <c r="C54" s="73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688</v>
      </c>
      <c r="C55" s="73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689</v>
      </c>
      <c r="C56" s="73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690</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692</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694</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695</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2"/>
      <c r="C63" s="802"/>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2"/>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2"/>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2"/>
      <c r="C66" s="802"/>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2"/>
      <c r="C67" s="802"/>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2"/>
      <c r="C68" s="802"/>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2"/>
      <c r="C69" s="802"/>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2"/>
      <c r="C70" s="802"/>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2"/>
      <c r="C71" s="802"/>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2"/>
      <c r="C72" s="802"/>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2"/>
      <c r="C73" s="802"/>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2"/>
      <c r="C74" s="802"/>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2"/>
      <c r="C75" s="802"/>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2"/>
      <c r="C76" s="802"/>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2"/>
      <c r="C77" s="802"/>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2"/>
      <c r="C78" s="802"/>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2"/>
      <c r="C79" s="802"/>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2"/>
      <c r="C80" s="802"/>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2"/>
      <c r="C81" s="802"/>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2"/>
      <c r="C82" s="802"/>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42.082033281554224</v>
      </c>
      <c r="K151" s="227">
        <f>(SUM('1.  LRAMVA Summary'!F$55:F$81)+SUM('1.  LRAMVA Summary'!F$82:F$83)*(MONTH($E151)-1)/12)*$H151</f>
        <v>300.5475579100497</v>
      </c>
      <c r="L151" s="227">
        <f>(SUM('1.  LRAMVA Summary'!G$55:G$81)+SUM('1.  LRAMVA Summary'!G$82:G$83)*(MONTH($E151)-1)/12)*$H151</f>
        <v>103.8682325814864</v>
      </c>
      <c r="M151" s="227">
        <f>(SUM('1.  LRAMVA Summary'!H$55:H$81)+SUM('1.  LRAMVA Summary'!H$82:H$83)*(MONTH($E151)-1)/12)*$H151</f>
        <v>31.784926457201706</v>
      </c>
      <c r="N151" s="227">
        <f>(SUM('1.  LRAMVA Summary'!I$55:I$81)+SUM('1.  LRAMVA Summary'!I$82:I$83)*(MONTH($E151)-1)/12)*$H151</f>
        <v>-15.742667021009852</v>
      </c>
      <c r="O151" s="227">
        <f>(SUM('1.  LRAMVA Summary'!J$55:J$81)+SUM('1.  LRAMVA Summary'!J$82:J$83)*(MONTH($E151)-1)/12)*$H151</f>
        <v>3.4625608833797221</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466.00264409266185</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84.164066563108449</v>
      </c>
      <c r="K152" s="227">
        <f>(SUM('1.  LRAMVA Summary'!F$55:F$81)+SUM('1.  LRAMVA Summary'!F$82:F$83)*(MONTH($E152)-1)/12)*$H152</f>
        <v>601.09511582009941</v>
      </c>
      <c r="L152" s="227">
        <f>(SUM('1.  LRAMVA Summary'!G$55:G$81)+SUM('1.  LRAMVA Summary'!G$82:G$83)*(MONTH($E152)-1)/12)*$H152</f>
        <v>207.73646516297279</v>
      </c>
      <c r="M152" s="227">
        <f>(SUM('1.  LRAMVA Summary'!H$55:H$81)+SUM('1.  LRAMVA Summary'!H$82:H$83)*(MONTH($E152)-1)/12)*$H152</f>
        <v>63.569852914403413</v>
      </c>
      <c r="N152" s="227">
        <f>(SUM('1.  LRAMVA Summary'!I$55:I$81)+SUM('1.  LRAMVA Summary'!I$82:I$83)*(MONTH($E152)-1)/12)*$H152</f>
        <v>-31.485334042019705</v>
      </c>
      <c r="O152" s="227">
        <f>(SUM('1.  LRAMVA Summary'!J$55:J$81)+SUM('1.  LRAMVA Summary'!J$82:J$83)*(MONTH($E152)-1)/12)*$H152</f>
        <v>6.9251217667594442</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932.00528818532371</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126.24609984466265</v>
      </c>
      <c r="K153" s="227">
        <f>(SUM('1.  LRAMVA Summary'!F$55:F$81)+SUM('1.  LRAMVA Summary'!F$82:F$83)*(MONTH($E153)-1)/12)*$H153</f>
        <v>901.64267373014911</v>
      </c>
      <c r="L153" s="227">
        <f>(SUM('1.  LRAMVA Summary'!G$55:G$81)+SUM('1.  LRAMVA Summary'!G$82:G$83)*(MONTH($E153)-1)/12)*$H153</f>
        <v>311.6046977444592</v>
      </c>
      <c r="M153" s="227">
        <f>(SUM('1.  LRAMVA Summary'!H$55:H$81)+SUM('1.  LRAMVA Summary'!H$82:H$83)*(MONTH($E153)-1)/12)*$H153</f>
        <v>95.354779371605119</v>
      </c>
      <c r="N153" s="227">
        <f>(SUM('1.  LRAMVA Summary'!I$55:I$81)+SUM('1.  LRAMVA Summary'!I$82:I$83)*(MONTH($E153)-1)/12)*$H153</f>
        <v>-47.228001063029566</v>
      </c>
      <c r="O153" s="227">
        <f>(SUM('1.  LRAMVA Summary'!J$55:J$81)+SUM('1.  LRAMVA Summary'!J$82:J$83)*(MONTH($E153)-1)/12)*$H153</f>
        <v>10.387682650139167</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1398.0079322779857</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168.3281331262169</v>
      </c>
      <c r="K154" s="227">
        <f>(SUM('1.  LRAMVA Summary'!F$55:F$81)+SUM('1.  LRAMVA Summary'!F$82:F$83)*(MONTH($E154)-1)/12)*$H154</f>
        <v>1202.1902316401988</v>
      </c>
      <c r="L154" s="227">
        <f>(SUM('1.  LRAMVA Summary'!G$55:G$81)+SUM('1.  LRAMVA Summary'!G$82:G$83)*(MONTH($E154)-1)/12)*$H154</f>
        <v>415.47293032594558</v>
      </c>
      <c r="M154" s="227">
        <f>(SUM('1.  LRAMVA Summary'!H$55:H$81)+SUM('1.  LRAMVA Summary'!H$82:H$83)*(MONTH($E154)-1)/12)*$H154</f>
        <v>127.13970582880683</v>
      </c>
      <c r="N154" s="227">
        <f>(SUM('1.  LRAMVA Summary'!I$55:I$81)+SUM('1.  LRAMVA Summary'!I$82:I$83)*(MONTH($E154)-1)/12)*$H154</f>
        <v>-62.97066808403941</v>
      </c>
      <c r="O154" s="227">
        <f>(SUM('1.  LRAMVA Summary'!J$55:J$81)+SUM('1.  LRAMVA Summary'!J$82:J$83)*(MONTH($E154)-1)/12)*$H154</f>
        <v>13.850243533518888</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1864.0105763706474</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210.4101664077711</v>
      </c>
      <c r="K155" s="227">
        <f>(SUM('1.  LRAMVA Summary'!F$55:F$81)+SUM('1.  LRAMVA Summary'!F$82:F$83)*(MONTH($E155)-1)/12)*$H155</f>
        <v>1502.7377895502484</v>
      </c>
      <c r="L155" s="227">
        <f>(SUM('1.  LRAMVA Summary'!G$55:G$81)+SUM('1.  LRAMVA Summary'!G$82:G$83)*(MONTH($E155)-1)/12)*$H155</f>
        <v>519.34116290743214</v>
      </c>
      <c r="M155" s="227">
        <f>(SUM('1.  LRAMVA Summary'!H$55:H$81)+SUM('1.  LRAMVA Summary'!H$82:H$83)*(MONTH($E155)-1)/12)*$H155</f>
        <v>158.92463228600855</v>
      </c>
      <c r="N155" s="227">
        <f>(SUM('1.  LRAMVA Summary'!I$55:I$81)+SUM('1.  LRAMVA Summary'!I$82:I$83)*(MONTH($E155)-1)/12)*$H155</f>
        <v>-78.713335105049282</v>
      </c>
      <c r="O155" s="227">
        <f>(SUM('1.  LRAMVA Summary'!J$55:J$81)+SUM('1.  LRAMVA Summary'!J$82:J$83)*(MONTH($E155)-1)/12)*$H155</f>
        <v>17.312804416898611</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2330.0132204633096</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66.018602671062126</v>
      </c>
      <c r="K156" s="227">
        <f>(SUM('1.  LRAMVA Summary'!F$55:F$81)+SUM('1.  LRAMVA Summary'!F$82:F$83)*(MONTH($E156)-1)/12)*$H156</f>
        <v>471.50121470292197</v>
      </c>
      <c r="L156" s="227">
        <f>(SUM('1.  LRAMVA Summary'!G$55:G$81)+SUM('1.  LRAMVA Summary'!G$82:G$83)*(MONTH($E156)-1)/12)*$H156</f>
        <v>162.94924560948783</v>
      </c>
      <c r="M156" s="227">
        <f>(SUM('1.  LRAMVA Summary'!H$55:H$81)+SUM('1.  LRAMVA Summary'!H$82:H$83)*(MONTH($E156)-1)/12)*$H156</f>
        <v>49.864425909921941</v>
      </c>
      <c r="N156" s="227">
        <f>(SUM('1.  LRAMVA Summary'!I$55:I$81)+SUM('1.  LRAMVA Summary'!I$82:I$83)*(MONTH($E156)-1)/12)*$H156</f>
        <v>-24.697211565070504</v>
      </c>
      <c r="O156" s="227">
        <f>(SUM('1.  LRAMVA Summary'!J$55:J$81)+SUM('1.  LRAMVA Summary'!J$82:J$83)*(MONTH($E156)-1)/12)*$H156</f>
        <v>5.4320909271369953</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731.06836825546043</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77.021703116239138</v>
      </c>
      <c r="K157" s="227">
        <f>(SUM('1.  LRAMVA Summary'!F$55:F$81)+SUM('1.  LRAMVA Summary'!F$82:F$83)*(MONTH($E157)-1)/12)*$H157</f>
        <v>550.08475048674234</v>
      </c>
      <c r="L157" s="227">
        <f>(SUM('1.  LRAMVA Summary'!G$55:G$81)+SUM('1.  LRAMVA Summary'!G$82:G$83)*(MONTH($E157)-1)/12)*$H157</f>
        <v>190.10745321106913</v>
      </c>
      <c r="M157" s="227">
        <f>(SUM('1.  LRAMVA Summary'!H$55:H$81)+SUM('1.  LRAMVA Summary'!H$82:H$83)*(MONTH($E157)-1)/12)*$H157</f>
        <v>58.175163561575594</v>
      </c>
      <c r="N157" s="227">
        <f>(SUM('1.  LRAMVA Summary'!I$55:I$81)+SUM('1.  LRAMVA Summary'!I$82:I$83)*(MONTH($E157)-1)/12)*$H157</f>
        <v>-28.813413492582253</v>
      </c>
      <c r="O157" s="227">
        <f>(SUM('1.  LRAMVA Summary'!J$55:J$81)+SUM('1.  LRAMVA Summary'!J$82:J$83)*(MONTH($E157)-1)/12)*$H157</f>
        <v>6.3374394149931605</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852.91309629803698</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88.024803561416164</v>
      </c>
      <c r="K158" s="227">
        <f>(SUM('1.  LRAMVA Summary'!F$55:F$81)+SUM('1.  LRAMVA Summary'!F$82:F$83)*(MONTH($E158)-1)/12)*$H158</f>
        <v>628.6682862705627</v>
      </c>
      <c r="L158" s="227">
        <f>(SUM('1.  LRAMVA Summary'!G$55:G$81)+SUM('1.  LRAMVA Summary'!G$82:G$83)*(MONTH($E158)-1)/12)*$H158</f>
        <v>217.26566081265045</v>
      </c>
      <c r="M158" s="227">
        <f>(SUM('1.  LRAMVA Summary'!H$55:H$81)+SUM('1.  LRAMVA Summary'!H$82:H$83)*(MONTH($E158)-1)/12)*$H158</f>
        <v>66.485901213229255</v>
      </c>
      <c r="N158" s="227">
        <f>(SUM('1.  LRAMVA Summary'!I$55:I$81)+SUM('1.  LRAMVA Summary'!I$82:I$83)*(MONTH($E158)-1)/12)*$H158</f>
        <v>-32.929615420094002</v>
      </c>
      <c r="O158" s="227">
        <f>(SUM('1.  LRAMVA Summary'!J$55:J$81)+SUM('1.  LRAMVA Summary'!J$82:J$83)*(MONTH($E158)-1)/12)*$H158</f>
        <v>7.2427879028493267</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974.75782434061387</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99.027904006593175</v>
      </c>
      <c r="K159" s="227">
        <f>(SUM('1.  LRAMVA Summary'!F$55:F$81)+SUM('1.  LRAMVA Summary'!F$82:F$83)*(MONTH($E159)-1)/12)*$H159</f>
        <v>707.25182205438296</v>
      </c>
      <c r="L159" s="227">
        <f>(SUM('1.  LRAMVA Summary'!G$55:G$81)+SUM('1.  LRAMVA Summary'!G$82:G$83)*(MONTH($E159)-1)/12)*$H159</f>
        <v>244.42386841423175</v>
      </c>
      <c r="M159" s="227">
        <f>(SUM('1.  LRAMVA Summary'!H$55:H$81)+SUM('1.  LRAMVA Summary'!H$82:H$83)*(MONTH($E159)-1)/12)*$H159</f>
        <v>74.796638864882908</v>
      </c>
      <c r="N159" s="227">
        <f>(SUM('1.  LRAMVA Summary'!I$55:I$81)+SUM('1.  LRAMVA Summary'!I$82:I$83)*(MONTH($E159)-1)/12)*$H159</f>
        <v>-37.045817347605755</v>
      </c>
      <c r="O159" s="227">
        <f>(SUM('1.  LRAMVA Summary'!J$55:J$81)+SUM('1.  LRAMVA Summary'!J$82:J$83)*(MONTH($E159)-1)/12)*$H159</f>
        <v>8.148136390705492</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1096.6025523831904</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110.0310044517702</v>
      </c>
      <c r="K160" s="227">
        <f>(SUM('1.  LRAMVA Summary'!F$55:F$81)+SUM('1.  LRAMVA Summary'!F$82:F$83)*(MONTH($E160)-1)/12)*$H160</f>
        <v>785.83535783820332</v>
      </c>
      <c r="L160" s="227">
        <f>(SUM('1.  LRAMVA Summary'!G$55:G$81)+SUM('1.  LRAMVA Summary'!G$82:G$83)*(MONTH($E160)-1)/12)*$H160</f>
        <v>271.58207601581313</v>
      </c>
      <c r="M160" s="227">
        <f>(SUM('1.  LRAMVA Summary'!H$55:H$81)+SUM('1.  LRAMVA Summary'!H$82:H$83)*(MONTH($E160)-1)/12)*$H160</f>
        <v>83.10737651653659</v>
      </c>
      <c r="N160" s="227">
        <f>(SUM('1.  LRAMVA Summary'!I$55:I$81)+SUM('1.  LRAMVA Summary'!I$82:I$83)*(MONTH($E160)-1)/12)*$H160</f>
        <v>-41.162019275117508</v>
      </c>
      <c r="O160" s="227">
        <f>(SUM('1.  LRAMVA Summary'!J$55:J$81)+SUM('1.  LRAMVA Summary'!J$82:J$83)*(MONTH($E160)-1)/12)*$H160</f>
        <v>9.0534848785616582</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1218.4472804257673</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121.03410489694723</v>
      </c>
      <c r="K161" s="227">
        <f>(SUM('1.  LRAMVA Summary'!F$55:F$81)+SUM('1.  LRAMVA Summary'!F$82:F$83)*(MONTH($E161)-1)/12)*$H161</f>
        <v>864.41889362202357</v>
      </c>
      <c r="L161" s="227">
        <f>(SUM('1.  LRAMVA Summary'!G$55:G$81)+SUM('1.  LRAMVA Summary'!G$82:G$83)*(MONTH($E161)-1)/12)*$H161</f>
        <v>298.74028361739437</v>
      </c>
      <c r="M161" s="227">
        <f>(SUM('1.  LRAMVA Summary'!H$55:H$81)+SUM('1.  LRAMVA Summary'!H$82:H$83)*(MONTH($E161)-1)/12)*$H161</f>
        <v>91.418114168190229</v>
      </c>
      <c r="N161" s="227">
        <f>(SUM('1.  LRAMVA Summary'!I$55:I$81)+SUM('1.  LRAMVA Summary'!I$82:I$83)*(MONTH($E161)-1)/12)*$H161</f>
        <v>-45.278221202629261</v>
      </c>
      <c r="O161" s="227">
        <f>(SUM('1.  LRAMVA Summary'!J$55:J$81)+SUM('1.  LRAMVA Summary'!J$82:J$83)*(MONTH($E161)-1)/12)*$H161</f>
        <v>9.9588333664178244</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1340.292008468344</v>
      </c>
    </row>
    <row r="162" spans="2:23" s="9" customFormat="1" ht="15.75" thickBot="1">
      <c r="B162" s="66"/>
      <c r="E162" s="213" t="s">
        <v>467</v>
      </c>
      <c r="F162" s="213"/>
      <c r="G162" s="214"/>
      <c r="H162" s="215"/>
      <c r="I162" s="216">
        <f>SUM(I149:I161)</f>
        <v>0</v>
      </c>
      <c r="J162" s="216">
        <f>SUM(J149:J161)</f>
        <v>1192.3886219273413</v>
      </c>
      <c r="K162" s="216">
        <f t="shared" ref="K162:O162" si="91">SUM(K149:K161)</f>
        <v>8515.9736936255831</v>
      </c>
      <c r="L162" s="216">
        <f t="shared" si="91"/>
        <v>2943.0920764029429</v>
      </c>
      <c r="M162" s="216">
        <f t="shared" si="91"/>
        <v>900.62151709236196</v>
      </c>
      <c r="N162" s="216">
        <f t="shared" si="91"/>
        <v>-446.0663036182471</v>
      </c>
      <c r="O162" s="216">
        <f t="shared" si="91"/>
        <v>98.111186131360284</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13204.120791561341</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696</v>
      </c>
      <c r="F164" s="222"/>
      <c r="G164" s="223"/>
      <c r="H164" s="224"/>
      <c r="I164" s="225">
        <f>I162+I163</f>
        <v>0</v>
      </c>
      <c r="J164" s="225">
        <f t="shared" ref="J164:U164" si="93">J162+J163</f>
        <v>1192.3886219273413</v>
      </c>
      <c r="K164" s="225">
        <f t="shared" si="93"/>
        <v>8515.9736936255831</v>
      </c>
      <c r="L164" s="225">
        <f t="shared" si="93"/>
        <v>2943.0920764029429</v>
      </c>
      <c r="M164" s="225">
        <f t="shared" si="93"/>
        <v>900.62151709236196</v>
      </c>
      <c r="N164" s="225">
        <f t="shared" si="93"/>
        <v>-446.0663036182471</v>
      </c>
      <c r="O164" s="225">
        <f t="shared" si="93"/>
        <v>98.111186131360284</v>
      </c>
      <c r="P164" s="225">
        <f t="shared" si="93"/>
        <v>0</v>
      </c>
      <c r="Q164" s="225">
        <f t="shared" si="93"/>
        <v>0</v>
      </c>
      <c r="R164" s="225">
        <f t="shared" si="93"/>
        <v>0</v>
      </c>
      <c r="S164" s="225">
        <f t="shared" si="93"/>
        <v>0</v>
      </c>
      <c r="T164" s="225">
        <f t="shared" si="93"/>
        <v>0</v>
      </c>
      <c r="U164" s="225">
        <f t="shared" si="93"/>
        <v>0</v>
      </c>
      <c r="V164" s="225">
        <f>V162+V163</f>
        <v>0</v>
      </c>
      <c r="W164" s="225">
        <f>W162+W163</f>
        <v>13204.120791561341</v>
      </c>
    </row>
    <row r="165" spans="2:23">
      <c r="B165" s="66"/>
      <c r="C165" s="9"/>
      <c r="E165" s="211">
        <v>44197</v>
      </c>
      <c r="F165" s="211" t="s">
        <v>700</v>
      </c>
      <c r="G165" s="212" t="s">
        <v>65</v>
      </c>
      <c r="H165" s="237">
        <f>$C$55/12</f>
        <v>4.75E-4</v>
      </c>
      <c r="I165" s="227">
        <f>(SUM('1.  LRAMVA Summary'!D$55:D$84)+SUM('1.  LRAMVA Summary'!D$85:D$86)*(MONTH($E165)-1)/12)*$H165</f>
        <v>0</v>
      </c>
      <c r="J165" s="227">
        <f>(SUM('1.  LRAMVA Summary'!E$55:E$84)+SUM('1.  LRAMVA Summary'!E$85:E$86)*(MONTH($E165)-1)/12)*$H165</f>
        <v>132.03720534212425</v>
      </c>
      <c r="K165" s="227">
        <f>(SUM('1.  LRAMVA Summary'!F$55:F$84)+SUM('1.  LRAMVA Summary'!F$85:F$86)*(MONTH($E165)-1)/12)*$H165</f>
        <v>943.00242940584394</v>
      </c>
      <c r="L165" s="227">
        <f>(SUM('1.  LRAMVA Summary'!G$55:G$84)+SUM('1.  LRAMVA Summary'!G$85:G$86)*(MONTH($E165)-1)/12)*$H165</f>
        <v>325.89849121897566</v>
      </c>
      <c r="M165" s="227">
        <f>(SUM('1.  LRAMVA Summary'!H$55:H$84)+SUM('1.  LRAMVA Summary'!H$85:H$86)*(MONTH($E165)-1)/12)*$H165</f>
        <v>99.728851819843882</v>
      </c>
      <c r="N165" s="227">
        <f>(SUM('1.  LRAMVA Summary'!I$55:I$84)+SUM('1.  LRAMVA Summary'!I$85:I$86)*(MONTH($E165)-1)/12)*$H165</f>
        <v>-49.394423130141007</v>
      </c>
      <c r="O165" s="227">
        <f>(SUM('1.  LRAMVA Summary'!J$55:J$84)+SUM('1.  LRAMVA Summary'!J$85:J$86)*(MONTH($E165)-1)/12)*$H165</f>
        <v>10.864181854273991</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1462.1367365109209</v>
      </c>
    </row>
    <row r="166" spans="2:23">
      <c r="B166" s="66"/>
      <c r="C166" s="9"/>
      <c r="E166" s="211">
        <v>44228</v>
      </c>
      <c r="F166" s="211" t="s">
        <v>700</v>
      </c>
      <c r="G166" s="212" t="s">
        <v>65</v>
      </c>
      <c r="H166" s="237">
        <f t="shared" ref="H166:H167" si="95">$C$55/12</f>
        <v>4.75E-4</v>
      </c>
      <c r="I166" s="227">
        <f>(SUM('1.  LRAMVA Summary'!D$55:D$84)+SUM('1.  LRAMVA Summary'!D$85:D$86)*(MONTH($E166)-1)/12)*$H166</f>
        <v>0</v>
      </c>
      <c r="J166" s="227">
        <f>(SUM('1.  LRAMVA Summary'!E$55:E$84)+SUM('1.  LRAMVA Summary'!E$85:E$86)*(MONTH($E166)-1)/12)*$H166</f>
        <v>141.35902195036817</v>
      </c>
      <c r="K166" s="227">
        <f>(SUM('1.  LRAMVA Summary'!F$55:F$84)+SUM('1.  LRAMVA Summary'!F$85:F$86)*(MONTH($E166)-1)/12)*$H166</f>
        <v>1017.7731678676386</v>
      </c>
      <c r="L166" s="227">
        <f>(SUM('1.  LRAMVA Summary'!G$55:G$84)+SUM('1.  LRAMVA Summary'!G$85:G$86)*(MONTH($E166)-1)/12)*$H166</f>
        <v>352.38045249698064</v>
      </c>
      <c r="M166" s="227">
        <f>(SUM('1.  LRAMVA Summary'!H$55:H$84)+SUM('1.  LRAMVA Summary'!H$85:H$86)*(MONTH($E166)-1)/12)*$H166</f>
        <v>108.00144297762435</v>
      </c>
      <c r="N166" s="227">
        <f>(SUM('1.  LRAMVA Summary'!I$55:I$84)+SUM('1.  LRAMVA Summary'!I$85:I$86)*(MONTH($E166)-1)/12)*$H166</f>
        <v>-53.588825547960766</v>
      </c>
      <c r="O166" s="227">
        <f>(SUM('1.  LRAMVA Summary'!J$55:J$84)+SUM('1.  LRAMVA Summary'!J$85:J$86)*(MONTH($E166)-1)/12)*$H166</f>
        <v>11.784815979249114</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1577.7100757238998</v>
      </c>
    </row>
    <row r="167" spans="2:23">
      <c r="B167" s="66"/>
      <c r="C167" s="9"/>
      <c r="E167" s="211">
        <v>44256</v>
      </c>
      <c r="F167" s="211" t="s">
        <v>700</v>
      </c>
      <c r="G167" s="212" t="s">
        <v>65</v>
      </c>
      <c r="H167" s="237">
        <f t="shared" si="95"/>
        <v>4.75E-4</v>
      </c>
      <c r="I167" s="227">
        <f>(SUM('1.  LRAMVA Summary'!D$55:D$84)+SUM('1.  LRAMVA Summary'!D$85:D$86)*(MONTH($E167)-1)/12)*$H167</f>
        <v>0</v>
      </c>
      <c r="J167" s="227">
        <f>(SUM('1.  LRAMVA Summary'!E$55:E$84)+SUM('1.  LRAMVA Summary'!E$85:E$86)*(MONTH($E167)-1)/12)*$H167</f>
        <v>150.68083855861212</v>
      </c>
      <c r="K167" s="227">
        <f>(SUM('1.  LRAMVA Summary'!F$55:F$84)+SUM('1.  LRAMVA Summary'!F$85:F$86)*(MONTH($E167)-1)/12)*$H167</f>
        <v>1092.543906329433</v>
      </c>
      <c r="L167" s="227">
        <f>(SUM('1.  LRAMVA Summary'!G$55:G$84)+SUM('1.  LRAMVA Summary'!G$85:G$86)*(MONTH($E167)-1)/12)*$H167</f>
        <v>378.86241377498561</v>
      </c>
      <c r="M167" s="227">
        <f>(SUM('1.  LRAMVA Summary'!H$55:H$84)+SUM('1.  LRAMVA Summary'!H$85:H$86)*(MONTH($E167)-1)/12)*$H167</f>
        <v>116.27403413540482</v>
      </c>
      <c r="N167" s="227">
        <f>(SUM('1.  LRAMVA Summary'!I$55:I$84)+SUM('1.  LRAMVA Summary'!I$85:I$86)*(MONTH($E167)-1)/12)*$H167</f>
        <v>-57.783227965780519</v>
      </c>
      <c r="O167" s="227">
        <f>(SUM('1.  LRAMVA Summary'!J$55:J$84)+SUM('1.  LRAMVA Summary'!J$85:J$86)*(MONTH($E167)-1)/12)*$H167</f>
        <v>12.705450104224237</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1693.2834149368791</v>
      </c>
    </row>
    <row r="168" spans="2:23">
      <c r="B168" s="66"/>
      <c r="C168" s="9"/>
      <c r="E168" s="211">
        <v>44287</v>
      </c>
      <c r="F168" s="211" t="s">
        <v>700</v>
      </c>
      <c r="G168" s="212" t="s">
        <v>66</v>
      </c>
      <c r="H168" s="237">
        <f>$C$56/12</f>
        <v>4.75E-4</v>
      </c>
      <c r="I168" s="227">
        <f>(SUM('1.  LRAMVA Summary'!D$55:D$84)+SUM('1.  LRAMVA Summary'!D$85:D$86)*(MONTH($E168)-1)/12)*$H168</f>
        <v>0</v>
      </c>
      <c r="J168" s="227">
        <f>(SUM('1.  LRAMVA Summary'!E$55:E$84)+SUM('1.  LRAMVA Summary'!E$85:E$86)*(MONTH($E168)-1)/12)*$H168</f>
        <v>160.00265516685604</v>
      </c>
      <c r="K168" s="227">
        <f>(SUM('1.  LRAMVA Summary'!F$55:F$84)+SUM('1.  LRAMVA Summary'!F$85:F$86)*(MONTH($E168)-1)/12)*$H168</f>
        <v>1167.3146447912275</v>
      </c>
      <c r="L168" s="227">
        <f>(SUM('1.  LRAMVA Summary'!G$55:G$84)+SUM('1.  LRAMVA Summary'!G$85:G$86)*(MONTH($E168)-1)/12)*$H168</f>
        <v>405.34437505299053</v>
      </c>
      <c r="M168" s="227">
        <f>(SUM('1.  LRAMVA Summary'!H$55:H$84)+SUM('1.  LRAMVA Summary'!H$85:H$86)*(MONTH($E168)-1)/12)*$H168</f>
        <v>124.54662529318529</v>
      </c>
      <c r="N168" s="227">
        <f>(SUM('1.  LRAMVA Summary'!I$55:I$84)+SUM('1.  LRAMVA Summary'!I$85:I$86)*(MONTH($E168)-1)/12)*$H168</f>
        <v>-61.977630383600278</v>
      </c>
      <c r="O168" s="227">
        <f>(SUM('1.  LRAMVA Summary'!J$55:J$84)+SUM('1.  LRAMVA Summary'!J$85:J$86)*(MONTH($E168)-1)/12)*$H168</f>
        <v>13.626084229199362</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1808.8567541498585</v>
      </c>
    </row>
    <row r="169" spans="2:23">
      <c r="B169" s="66"/>
      <c r="C169" s="9"/>
      <c r="E169" s="211">
        <v>44317</v>
      </c>
      <c r="F169" s="211" t="s">
        <v>700</v>
      </c>
      <c r="G169" s="212" t="s">
        <v>66</v>
      </c>
      <c r="H169" s="237">
        <f t="shared" ref="H169:H170" si="96">$C$56/12</f>
        <v>4.75E-4</v>
      </c>
      <c r="I169" s="227">
        <f>(SUM('1.  LRAMVA Summary'!D$55:D$84)+SUM('1.  LRAMVA Summary'!D$85:D$86)*(MONTH($E169)-1)/12)*$H169</f>
        <v>0</v>
      </c>
      <c r="J169" s="227">
        <f>(SUM('1.  LRAMVA Summary'!E$55:E$84)+SUM('1.  LRAMVA Summary'!E$85:E$86)*(MONTH($E169)-1)/12)*$H169</f>
        <v>169.32447177509997</v>
      </c>
      <c r="K169" s="227">
        <f>(SUM('1.  LRAMVA Summary'!F$55:F$84)+SUM('1.  LRAMVA Summary'!F$85:F$86)*(MONTH($E169)-1)/12)*$H169</f>
        <v>1242.085383253022</v>
      </c>
      <c r="L169" s="227">
        <f>(SUM('1.  LRAMVA Summary'!G$55:G$84)+SUM('1.  LRAMVA Summary'!G$85:G$86)*(MONTH($E169)-1)/12)*$H169</f>
        <v>431.8263363309955</v>
      </c>
      <c r="M169" s="227">
        <f>(SUM('1.  LRAMVA Summary'!H$55:H$84)+SUM('1.  LRAMVA Summary'!H$85:H$86)*(MONTH($E169)-1)/12)*$H169</f>
        <v>132.81921645096574</v>
      </c>
      <c r="N169" s="227">
        <f>(SUM('1.  LRAMVA Summary'!I$55:I$84)+SUM('1.  LRAMVA Summary'!I$85:I$86)*(MONTH($E169)-1)/12)*$H169</f>
        <v>-66.172032801420031</v>
      </c>
      <c r="O169" s="227">
        <f>(SUM('1.  LRAMVA Summary'!J$55:J$84)+SUM('1.  LRAMVA Summary'!J$85:J$86)*(MONTH($E169)-1)/12)*$H169</f>
        <v>14.546718354174486</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1924.4300933628376</v>
      </c>
    </row>
    <row r="170" spans="2:23">
      <c r="B170" s="66"/>
      <c r="C170" s="9"/>
      <c r="E170" s="211">
        <v>44348</v>
      </c>
      <c r="F170" s="211" t="s">
        <v>700</v>
      </c>
      <c r="G170" s="212" t="s">
        <v>66</v>
      </c>
      <c r="H170" s="237">
        <f t="shared" si="96"/>
        <v>4.75E-4</v>
      </c>
      <c r="I170" s="227">
        <f>(SUM('1.  LRAMVA Summary'!D$55:D$84)+SUM('1.  LRAMVA Summary'!D$85:D$86)*(MONTH($E170)-1)/12)*$H170</f>
        <v>0</v>
      </c>
      <c r="J170" s="227">
        <f>(SUM('1.  LRAMVA Summary'!E$55:E$84)+SUM('1.  LRAMVA Summary'!E$85:E$86)*(MONTH($E170)-1)/12)*$H170</f>
        <v>178.64628838334392</v>
      </c>
      <c r="K170" s="227">
        <f>(SUM('1.  LRAMVA Summary'!F$55:F$84)+SUM('1.  LRAMVA Summary'!F$85:F$86)*(MONTH($E170)-1)/12)*$H170</f>
        <v>1316.8561217148163</v>
      </c>
      <c r="L170" s="227">
        <f>(SUM('1.  LRAMVA Summary'!G$55:G$84)+SUM('1.  LRAMVA Summary'!G$85:G$86)*(MONTH($E170)-1)/12)*$H170</f>
        <v>458.30829760900053</v>
      </c>
      <c r="M170" s="227">
        <f>(SUM('1.  LRAMVA Summary'!H$55:H$84)+SUM('1.  LRAMVA Summary'!H$85:H$86)*(MONTH($E170)-1)/12)*$H170</f>
        <v>141.09180760874622</v>
      </c>
      <c r="N170" s="227">
        <f>(SUM('1.  LRAMVA Summary'!I$55:I$84)+SUM('1.  LRAMVA Summary'!I$85:I$86)*(MONTH($E170)-1)/12)*$H170</f>
        <v>-70.36643521923979</v>
      </c>
      <c r="O170" s="227">
        <f>(SUM('1.  LRAMVA Summary'!J$55:J$84)+SUM('1.  LRAMVA Summary'!J$85:J$86)*(MONTH($E170)-1)/12)*$H170</f>
        <v>15.467352479149609</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2040.0034325758172</v>
      </c>
    </row>
    <row r="171" spans="2:23">
      <c r="B171" s="66"/>
      <c r="C171" s="9"/>
      <c r="E171" s="211">
        <v>44378</v>
      </c>
      <c r="F171" s="211" t="s">
        <v>700</v>
      </c>
      <c r="G171" s="212" t="s">
        <v>68</v>
      </c>
      <c r="H171" s="237">
        <f>$C$57/12</f>
        <v>4.75E-4</v>
      </c>
      <c r="I171" s="227">
        <f>(SUM('1.  LRAMVA Summary'!D$55:D$84)+SUM('1.  LRAMVA Summary'!D$85:D$86)*(MONTH($E171)-1)/12)*$H171</f>
        <v>0</v>
      </c>
      <c r="J171" s="227">
        <f>(SUM('1.  LRAMVA Summary'!E$55:E$84)+SUM('1.  LRAMVA Summary'!E$85:E$86)*(MONTH($E171)-1)/12)*$H171</f>
        <v>187.96810499158786</v>
      </c>
      <c r="K171" s="227">
        <f>(SUM('1.  LRAMVA Summary'!F$55:F$84)+SUM('1.  LRAMVA Summary'!F$85:F$86)*(MONTH($E171)-1)/12)*$H171</f>
        <v>1391.626860176611</v>
      </c>
      <c r="L171" s="227">
        <f>(SUM('1.  LRAMVA Summary'!G$55:G$84)+SUM('1.  LRAMVA Summary'!G$85:G$86)*(MONTH($E171)-1)/12)*$H171</f>
        <v>484.79025888700551</v>
      </c>
      <c r="M171" s="227">
        <f>(SUM('1.  LRAMVA Summary'!H$55:H$84)+SUM('1.  LRAMVA Summary'!H$85:H$86)*(MONTH($E171)-1)/12)*$H171</f>
        <v>149.3643987665267</v>
      </c>
      <c r="N171" s="227">
        <f>(SUM('1.  LRAMVA Summary'!I$55:I$84)+SUM('1.  LRAMVA Summary'!I$85:I$86)*(MONTH($E171)-1)/12)*$H171</f>
        <v>-74.560837637059549</v>
      </c>
      <c r="O171" s="227">
        <f>(SUM('1.  LRAMVA Summary'!J$55:J$84)+SUM('1.  LRAMVA Summary'!J$85:J$86)*(MONTH($E171)-1)/12)*$H171</f>
        <v>16.387986604124734</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2155.5767717887961</v>
      </c>
    </row>
    <row r="172" spans="2:23">
      <c r="E172" s="211">
        <v>44409</v>
      </c>
      <c r="F172" s="211" t="s">
        <v>700</v>
      </c>
      <c r="G172" s="212" t="s">
        <v>68</v>
      </c>
      <c r="H172" s="237">
        <f t="shared" ref="H172:H173" si="97">$C$57/12</f>
        <v>4.75E-4</v>
      </c>
      <c r="I172" s="227">
        <f>(SUM('1.  LRAMVA Summary'!D$55:D$84)+SUM('1.  LRAMVA Summary'!D$85:D$86)*(MONTH($E172)-1)/12)*$H172</f>
        <v>0</v>
      </c>
      <c r="J172" s="227">
        <f>(SUM('1.  LRAMVA Summary'!E$55:E$84)+SUM('1.  LRAMVA Summary'!E$85:E$86)*(MONTH($E172)-1)/12)*$H172</f>
        <v>197.28992159983179</v>
      </c>
      <c r="K172" s="227">
        <f>(SUM('1.  LRAMVA Summary'!F$55:F$84)+SUM('1.  LRAMVA Summary'!F$85:F$86)*(MONTH($E172)-1)/12)*$H172</f>
        <v>1466.3975986384053</v>
      </c>
      <c r="L172" s="227">
        <f>(SUM('1.  LRAMVA Summary'!G$55:G$84)+SUM('1.  LRAMVA Summary'!G$85:G$86)*(MONTH($E172)-1)/12)*$H172</f>
        <v>511.27222016501048</v>
      </c>
      <c r="M172" s="227">
        <f>(SUM('1.  LRAMVA Summary'!H$55:H$84)+SUM('1.  LRAMVA Summary'!H$85:H$86)*(MONTH($E172)-1)/12)*$H172</f>
        <v>157.63698992430716</v>
      </c>
      <c r="N172" s="227">
        <f>(SUM('1.  LRAMVA Summary'!I$55:I$84)+SUM('1.  LRAMVA Summary'!I$85:I$86)*(MONTH($E172)-1)/12)*$H172</f>
        <v>-78.755240054879295</v>
      </c>
      <c r="O172" s="227">
        <f>(SUM('1.  LRAMVA Summary'!J$55:J$84)+SUM('1.  LRAMVA Summary'!J$85:J$86)*(MONTH($E172)-1)/12)*$H172</f>
        <v>17.308620729099857</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2271.1501110017753</v>
      </c>
    </row>
    <row r="173" spans="2:23">
      <c r="E173" s="211">
        <v>44440</v>
      </c>
      <c r="F173" s="211" t="s">
        <v>700</v>
      </c>
      <c r="G173" s="212" t="s">
        <v>68</v>
      </c>
      <c r="H173" s="237">
        <f t="shared" si="97"/>
        <v>4.75E-4</v>
      </c>
      <c r="I173" s="227">
        <f>(SUM('1.  LRAMVA Summary'!D$55:D$84)+SUM('1.  LRAMVA Summary'!D$85:D$86)*(MONTH($E173)-1)/12)*$H173</f>
        <v>0</v>
      </c>
      <c r="J173" s="227">
        <f>(SUM('1.  LRAMVA Summary'!E$55:E$84)+SUM('1.  LRAMVA Summary'!E$85:E$86)*(MONTH($E173)-1)/12)*$H173</f>
        <v>206.61173820807574</v>
      </c>
      <c r="K173" s="227">
        <f>(SUM('1.  LRAMVA Summary'!F$55:F$84)+SUM('1.  LRAMVA Summary'!F$85:F$86)*(MONTH($E173)-1)/12)*$H173</f>
        <v>1541.1683371002</v>
      </c>
      <c r="L173" s="227">
        <f>(SUM('1.  LRAMVA Summary'!G$55:G$84)+SUM('1.  LRAMVA Summary'!G$85:G$86)*(MONTH($E173)-1)/12)*$H173</f>
        <v>537.75418144301534</v>
      </c>
      <c r="M173" s="227">
        <f>(SUM('1.  LRAMVA Summary'!H$55:H$84)+SUM('1.  LRAMVA Summary'!H$85:H$86)*(MONTH($E173)-1)/12)*$H173</f>
        <v>165.90958108208761</v>
      </c>
      <c r="N173" s="227">
        <f>(SUM('1.  LRAMVA Summary'!I$55:I$84)+SUM('1.  LRAMVA Summary'!I$85:I$86)*(MONTH($E173)-1)/12)*$H173</f>
        <v>-82.949642472699054</v>
      </c>
      <c r="O173" s="227">
        <f>(SUM('1.  LRAMVA Summary'!J$55:J$84)+SUM('1.  LRAMVA Summary'!J$85:J$86)*(MONTH($E173)-1)/12)*$H173</f>
        <v>18.229254854074981</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2386.7234502147544</v>
      </c>
    </row>
    <row r="174" spans="2:23">
      <c r="E174" s="211">
        <v>44470</v>
      </c>
      <c r="F174" s="211" t="s">
        <v>700</v>
      </c>
      <c r="G174" s="212" t="s">
        <v>69</v>
      </c>
      <c r="H174" s="237">
        <f>$C$58/12</f>
        <v>4.75E-4</v>
      </c>
      <c r="I174" s="227">
        <f>(SUM('1.  LRAMVA Summary'!D$55:D$84)+SUM('1.  LRAMVA Summary'!D$85:D$86)*(MONTH($E174)-1)/12)*$H174</f>
        <v>0</v>
      </c>
      <c r="J174" s="227">
        <f>(SUM('1.  LRAMVA Summary'!E$55:E$84)+SUM('1.  LRAMVA Summary'!E$85:E$86)*(MONTH($E174)-1)/12)*$H174</f>
        <v>215.93355481631966</v>
      </c>
      <c r="K174" s="227">
        <f>(SUM('1.  LRAMVA Summary'!F$55:F$84)+SUM('1.  LRAMVA Summary'!F$85:F$86)*(MONTH($E174)-1)/12)*$H174</f>
        <v>1615.9390755619945</v>
      </c>
      <c r="L174" s="227">
        <f>(SUM('1.  LRAMVA Summary'!G$55:G$84)+SUM('1.  LRAMVA Summary'!G$85:G$86)*(MONTH($E174)-1)/12)*$H174</f>
        <v>564.23614272102043</v>
      </c>
      <c r="M174" s="227">
        <f>(SUM('1.  LRAMVA Summary'!H$55:H$84)+SUM('1.  LRAMVA Summary'!H$85:H$86)*(MONTH($E174)-1)/12)*$H174</f>
        <v>174.18217223986807</v>
      </c>
      <c r="N174" s="227">
        <f>(SUM('1.  LRAMVA Summary'!I$55:I$84)+SUM('1.  LRAMVA Summary'!I$85:I$86)*(MONTH($E174)-1)/12)*$H174</f>
        <v>-87.144044890518813</v>
      </c>
      <c r="O174" s="227">
        <f>(SUM('1.  LRAMVA Summary'!J$55:J$84)+SUM('1.  LRAMVA Summary'!J$85:J$86)*(MONTH($E174)-1)/12)*$H174</f>
        <v>19.149888979050104</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2502.296789427734</v>
      </c>
    </row>
    <row r="175" spans="2:23">
      <c r="E175" s="211">
        <v>44501</v>
      </c>
      <c r="F175" s="211" t="s">
        <v>700</v>
      </c>
      <c r="G175" s="212" t="s">
        <v>69</v>
      </c>
      <c r="H175" s="237">
        <f t="shared" ref="H175:H176" si="98">$C$58/12</f>
        <v>4.75E-4</v>
      </c>
      <c r="I175" s="227">
        <f>(SUM('1.  LRAMVA Summary'!D$55:D$84)+SUM('1.  LRAMVA Summary'!D$85:D$86)*(MONTH($E175)-1)/12)*$H175</f>
        <v>0</v>
      </c>
      <c r="J175" s="227">
        <f>(SUM('1.  LRAMVA Summary'!E$55:E$84)+SUM('1.  LRAMVA Summary'!E$85:E$86)*(MONTH($E175)-1)/12)*$H175</f>
        <v>225.25537142456361</v>
      </c>
      <c r="K175" s="227">
        <f>(SUM('1.  LRAMVA Summary'!F$55:F$84)+SUM('1.  LRAMVA Summary'!F$85:F$86)*(MONTH($E175)-1)/12)*$H175</f>
        <v>1690.7098140237888</v>
      </c>
      <c r="L175" s="227">
        <f>(SUM('1.  LRAMVA Summary'!G$55:G$84)+SUM('1.  LRAMVA Summary'!G$85:G$86)*(MONTH($E175)-1)/12)*$H175</f>
        <v>590.71810399902529</v>
      </c>
      <c r="M175" s="227">
        <f>(SUM('1.  LRAMVA Summary'!H$55:H$84)+SUM('1.  LRAMVA Summary'!H$85:H$86)*(MONTH($E175)-1)/12)*$H175</f>
        <v>182.45476339764855</v>
      </c>
      <c r="N175" s="227">
        <f>(SUM('1.  LRAMVA Summary'!I$55:I$84)+SUM('1.  LRAMVA Summary'!I$85:I$86)*(MONTH($E175)-1)/12)*$H175</f>
        <v>-91.338447308338573</v>
      </c>
      <c r="O175" s="227">
        <f>(SUM('1.  LRAMVA Summary'!J$55:J$84)+SUM('1.  LRAMVA Summary'!J$85:J$86)*(MONTH($E175)-1)/12)*$H175</f>
        <v>20.070523104025227</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2617.8701286407127</v>
      </c>
    </row>
    <row r="176" spans="2:23">
      <c r="E176" s="211">
        <v>44531</v>
      </c>
      <c r="F176" s="211" t="s">
        <v>700</v>
      </c>
      <c r="G176" s="212" t="s">
        <v>69</v>
      </c>
      <c r="H176" s="237">
        <f t="shared" si="98"/>
        <v>4.75E-4</v>
      </c>
      <c r="I176" s="227">
        <f>(SUM('1.  LRAMVA Summary'!D$55:D$84)+SUM('1.  LRAMVA Summary'!D$85:D$86)*(MONTH($E176)-1)/12)*$H176</f>
        <v>0</v>
      </c>
      <c r="J176" s="227">
        <f>(SUM('1.  LRAMVA Summary'!E$55:E$84)+SUM('1.  LRAMVA Summary'!E$85:E$86)*(MONTH($E176)-1)/12)*$H176</f>
        <v>234.57718803280753</v>
      </c>
      <c r="K176" s="227">
        <f>(SUM('1.  LRAMVA Summary'!F$55:F$84)+SUM('1.  LRAMVA Summary'!F$85:F$86)*(MONTH($E176)-1)/12)*$H176</f>
        <v>1765.4805524855833</v>
      </c>
      <c r="L176" s="227">
        <f>(SUM('1.  LRAMVA Summary'!G$55:G$84)+SUM('1.  LRAMVA Summary'!G$85:G$86)*(MONTH($E176)-1)/12)*$H176</f>
        <v>617.20006527703038</v>
      </c>
      <c r="M176" s="227">
        <f>(SUM('1.  LRAMVA Summary'!H$55:H$84)+SUM('1.  LRAMVA Summary'!H$85:H$86)*(MONTH($E176)-1)/12)*$H176</f>
        <v>190.727354555429</v>
      </c>
      <c r="N176" s="227">
        <f>(SUM('1.  LRAMVA Summary'!I$55:I$84)+SUM('1.  LRAMVA Summary'!I$85:I$86)*(MONTH($E176)-1)/12)*$H176</f>
        <v>-95.532849726158318</v>
      </c>
      <c r="O176" s="227">
        <f>(SUM('1.  LRAMVA Summary'!J$55:J$84)+SUM('1.  LRAMVA Summary'!J$85:J$86)*(MONTH($E176)-1)/12)*$H176</f>
        <v>20.991157229000351</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2733.4434678536918</v>
      </c>
    </row>
    <row r="177" spans="5:23" ht="15.75" thickBot="1">
      <c r="E177" s="213" t="s">
        <v>697</v>
      </c>
      <c r="F177" s="213"/>
      <c r="G177" s="214"/>
      <c r="H177" s="215"/>
      <c r="I177" s="216">
        <f>SUM(I164:I176)</f>
        <v>0</v>
      </c>
      <c r="J177" s="216">
        <f>SUM(J164:J176)</f>
        <v>3392.0749821769318</v>
      </c>
      <c r="K177" s="216">
        <f t="shared" ref="K177:V177" si="99">SUM(K164:K176)</f>
        <v>24766.871584974149</v>
      </c>
      <c r="L177" s="216">
        <f t="shared" si="99"/>
        <v>8601.6834153789805</v>
      </c>
      <c r="M177" s="216">
        <f t="shared" si="99"/>
        <v>2643.3587553439993</v>
      </c>
      <c r="N177" s="216">
        <f t="shared" si="99"/>
        <v>-1315.629940756043</v>
      </c>
      <c r="O177" s="216">
        <f t="shared" si="99"/>
        <v>289.24322063100635</v>
      </c>
      <c r="P177" s="216">
        <f t="shared" si="99"/>
        <v>0</v>
      </c>
      <c r="Q177" s="216">
        <f t="shared" si="99"/>
        <v>0</v>
      </c>
      <c r="R177" s="216">
        <f t="shared" si="99"/>
        <v>0</v>
      </c>
      <c r="S177" s="216">
        <f t="shared" si="99"/>
        <v>0</v>
      </c>
      <c r="T177" s="216">
        <f t="shared" si="99"/>
        <v>0</v>
      </c>
      <c r="U177" s="216">
        <f t="shared" si="99"/>
        <v>0</v>
      </c>
      <c r="V177" s="216">
        <f t="shared" si="99"/>
        <v>0</v>
      </c>
      <c r="W177" s="216">
        <f>SUM(W164:W176)</f>
        <v>38377.602017749021</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698</v>
      </c>
      <c r="F179" s="222"/>
      <c r="G179" s="223"/>
      <c r="H179" s="224"/>
      <c r="I179" s="225">
        <f>I177+I178</f>
        <v>0</v>
      </c>
      <c r="J179" s="225">
        <f t="shared" ref="J179:U179" si="100">J177+J178</f>
        <v>3392.0749821769318</v>
      </c>
      <c r="K179" s="225">
        <f t="shared" si="100"/>
        <v>24766.871584974149</v>
      </c>
      <c r="L179" s="225">
        <f t="shared" si="100"/>
        <v>8601.6834153789805</v>
      </c>
      <c r="M179" s="225">
        <f t="shared" si="100"/>
        <v>2643.3587553439993</v>
      </c>
      <c r="N179" s="225">
        <f t="shared" si="100"/>
        <v>-1315.629940756043</v>
      </c>
      <c r="O179" s="225">
        <f t="shared" si="100"/>
        <v>289.24322063100635</v>
      </c>
      <c r="P179" s="225">
        <f t="shared" si="100"/>
        <v>0</v>
      </c>
      <c r="Q179" s="225">
        <f t="shared" si="100"/>
        <v>0</v>
      </c>
      <c r="R179" s="225">
        <f t="shared" si="100"/>
        <v>0</v>
      </c>
      <c r="S179" s="225">
        <f t="shared" si="100"/>
        <v>0</v>
      </c>
      <c r="T179" s="225">
        <f t="shared" si="100"/>
        <v>0</v>
      </c>
      <c r="U179" s="225">
        <f t="shared" si="100"/>
        <v>0</v>
      </c>
      <c r="V179" s="225">
        <f>V177+V178</f>
        <v>0</v>
      </c>
      <c r="W179" s="225">
        <f>W177+W178</f>
        <v>38377.602017749021</v>
      </c>
    </row>
    <row r="180" spans="5:23">
      <c r="E180" s="211">
        <v>44562</v>
      </c>
      <c r="F180" s="211" t="s">
        <v>701</v>
      </c>
      <c r="G180" s="212" t="s">
        <v>65</v>
      </c>
      <c r="H180" s="237">
        <f>$C$59/12</f>
        <v>4.75E-4</v>
      </c>
      <c r="I180" s="227">
        <f>(SUM('1.  LRAMVA Summary'!D$55:D$87)+SUM('1.  LRAMVA Summary'!D$88:D$89)*(MONTH($E180)-1)/12)*$H180</f>
        <v>0</v>
      </c>
      <c r="J180" s="227">
        <f>(SUM('1.  LRAMVA Summary'!E$55:E$87)+SUM('1.  LRAMVA Summary'!E$88:E$89)*(MONTH($E180)-1)/12)*$H180</f>
        <v>243.89900464105142</v>
      </c>
      <c r="K180" s="227">
        <f>(SUM('1.  LRAMVA Summary'!F$55:F$87)+SUM('1.  LRAMVA Summary'!F$88:F$89)*(MONTH($E180)-1)/12)*$H180</f>
        <v>1840.251290947378</v>
      </c>
      <c r="L180" s="227">
        <f>(SUM('1.  LRAMVA Summary'!G$55:G$87)+SUM('1.  LRAMVA Summary'!G$88:G$89)*(MONTH($E180)-1)/12)*$H180</f>
        <v>643.68202655503524</v>
      </c>
      <c r="M180" s="227">
        <f>(SUM('1.  LRAMVA Summary'!H$55:H$87)+SUM('1.  LRAMVA Summary'!H$88:H$89)*(MONTH($E180)-1)/12)*$H180</f>
        <v>198.99994571320946</v>
      </c>
      <c r="N180" s="227">
        <f>(SUM('1.  LRAMVA Summary'!I$55:I$87)+SUM('1.  LRAMVA Summary'!I$88:I$89)*(MONTH($E180)-1)/12)*$H180</f>
        <v>-99.727252143978077</v>
      </c>
      <c r="O180" s="227">
        <f>(SUM('1.  LRAMVA Summary'!J$55:J$87)+SUM('1.  LRAMVA Summary'!J$88:J$89)*(MONTH($E180)-1)/12)*$H180</f>
        <v>21.911791353975477</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2849.0168070666714</v>
      </c>
    </row>
    <row r="181" spans="5:23">
      <c r="E181" s="211">
        <v>44593</v>
      </c>
      <c r="F181" s="211" t="s">
        <v>701</v>
      </c>
      <c r="G181" s="212" t="s">
        <v>65</v>
      </c>
      <c r="H181" s="237">
        <f t="shared" ref="H181:H182" si="101">$C$59/12</f>
        <v>4.75E-4</v>
      </c>
      <c r="I181" s="227">
        <f>(SUM('1.  LRAMVA Summary'!D$55:D$87)+SUM('1.  LRAMVA Summary'!D$88:D$89)*(MONTH($E181)-1)/12)*$H181</f>
        <v>0</v>
      </c>
      <c r="J181" s="227">
        <f>(SUM('1.  LRAMVA Summary'!E$55:E$87)+SUM('1.  LRAMVA Summary'!E$88:E$89)*(MONTH($E181)-1)/12)*$H181</f>
        <v>243.89900464105142</v>
      </c>
      <c r="K181" s="227">
        <f>(SUM('1.  LRAMVA Summary'!F$55:F$87)+SUM('1.  LRAMVA Summary'!F$88:F$89)*(MONTH($E181)-1)/12)*$H181</f>
        <v>1840.251290947378</v>
      </c>
      <c r="L181" s="227">
        <f>(SUM('1.  LRAMVA Summary'!G$55:G$87)+SUM('1.  LRAMVA Summary'!G$88:G$89)*(MONTH($E181)-1)/12)*$H181</f>
        <v>643.68202655503524</v>
      </c>
      <c r="M181" s="227">
        <f>(SUM('1.  LRAMVA Summary'!H$55:H$87)+SUM('1.  LRAMVA Summary'!H$88:H$89)*(MONTH($E181)-1)/12)*$H181</f>
        <v>198.99994571320946</v>
      </c>
      <c r="N181" s="227">
        <f>(SUM('1.  LRAMVA Summary'!I$55:I$87)+SUM('1.  LRAMVA Summary'!I$88:I$89)*(MONTH($E181)-1)/12)*$H181</f>
        <v>-99.727252143978077</v>
      </c>
      <c r="O181" s="227">
        <f>(SUM('1.  LRAMVA Summary'!J$55:J$87)+SUM('1.  LRAMVA Summary'!J$88:J$89)*(MONTH($E181)-1)/12)*$H181</f>
        <v>21.911791353975477</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2849.0168070666714</v>
      </c>
    </row>
    <row r="182" spans="5:23">
      <c r="E182" s="211">
        <v>44621</v>
      </c>
      <c r="F182" s="211" t="s">
        <v>701</v>
      </c>
      <c r="G182" s="212" t="s">
        <v>65</v>
      </c>
      <c r="H182" s="237">
        <f t="shared" si="101"/>
        <v>4.75E-4</v>
      </c>
      <c r="I182" s="227">
        <f>(SUM('1.  LRAMVA Summary'!D$55:D$87)+SUM('1.  LRAMVA Summary'!D$88:D$89)*(MONTH($E182)-1)/12)*$H182</f>
        <v>0</v>
      </c>
      <c r="J182" s="227">
        <f>(SUM('1.  LRAMVA Summary'!E$55:E$87)+SUM('1.  LRAMVA Summary'!E$88:E$89)*(MONTH($E182)-1)/12)*$H182</f>
        <v>243.89900464105142</v>
      </c>
      <c r="K182" s="227">
        <f>(SUM('1.  LRAMVA Summary'!F$55:F$87)+SUM('1.  LRAMVA Summary'!F$88:F$89)*(MONTH($E182)-1)/12)*$H182</f>
        <v>1840.251290947378</v>
      </c>
      <c r="L182" s="227">
        <f>(SUM('1.  LRAMVA Summary'!G$55:G$87)+SUM('1.  LRAMVA Summary'!G$88:G$89)*(MONTH($E182)-1)/12)*$H182</f>
        <v>643.68202655503524</v>
      </c>
      <c r="M182" s="227">
        <f>(SUM('1.  LRAMVA Summary'!H$55:H$87)+SUM('1.  LRAMVA Summary'!H$88:H$89)*(MONTH($E182)-1)/12)*$H182</f>
        <v>198.99994571320946</v>
      </c>
      <c r="N182" s="227">
        <f>(SUM('1.  LRAMVA Summary'!I$55:I$87)+SUM('1.  LRAMVA Summary'!I$88:I$89)*(MONTH($E182)-1)/12)*$H182</f>
        <v>-99.727252143978077</v>
      </c>
      <c r="O182" s="227">
        <f>(SUM('1.  LRAMVA Summary'!J$55:J$87)+SUM('1.  LRAMVA Summary'!J$88:J$89)*(MONTH($E182)-1)/12)*$H182</f>
        <v>21.911791353975477</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2849.0168070666714</v>
      </c>
    </row>
    <row r="183" spans="5:23">
      <c r="E183" s="211">
        <v>44652</v>
      </c>
      <c r="F183" s="211" t="s">
        <v>701</v>
      </c>
      <c r="G183" s="212" t="s">
        <v>66</v>
      </c>
      <c r="H183" s="237">
        <f>$C$60/12</f>
        <v>8.5000000000000006E-4</v>
      </c>
      <c r="I183" s="227">
        <f>(SUM('1.  LRAMVA Summary'!D$55:D$87)+SUM('1.  LRAMVA Summary'!D$88:D$89)*(MONTH($E183)-1)/12)*$H183</f>
        <v>0</v>
      </c>
      <c r="J183" s="227">
        <f>(SUM('1.  LRAMVA Summary'!E$55:E$87)+SUM('1.  LRAMVA Summary'!E$88:E$89)*(MONTH($E183)-1)/12)*$H183</f>
        <v>436.45085041030256</v>
      </c>
      <c r="K183" s="227">
        <f>(SUM('1.  LRAMVA Summary'!F$55:F$87)+SUM('1.  LRAMVA Summary'!F$88:F$89)*(MONTH($E183)-1)/12)*$H183</f>
        <v>3293.0812574847819</v>
      </c>
      <c r="L183" s="227">
        <f>(SUM('1.  LRAMVA Summary'!G$55:G$87)+SUM('1.  LRAMVA Summary'!G$88:G$89)*(MONTH($E183)-1)/12)*$H183</f>
        <v>1151.8520475195369</v>
      </c>
      <c r="M183" s="227">
        <f>(SUM('1.  LRAMVA Summary'!H$55:H$87)+SUM('1.  LRAMVA Summary'!H$88:H$89)*(MONTH($E183)-1)/12)*$H183</f>
        <v>356.10516601311173</v>
      </c>
      <c r="N183" s="227">
        <f>(SUM('1.  LRAMVA Summary'!I$55:I$87)+SUM('1.  LRAMVA Summary'!I$88:I$89)*(MONTH($E183)-1)/12)*$H183</f>
        <v>-178.45929331027656</v>
      </c>
      <c r="O183" s="227">
        <f>(SUM('1.  LRAMVA Summary'!J$55:J$87)+SUM('1.  LRAMVA Summary'!J$88:J$89)*(MONTH($E183)-1)/12)*$H183</f>
        <v>39.210574001850858</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5098.2406021193074</v>
      </c>
    </row>
    <row r="184" spans="5:23">
      <c r="E184" s="211">
        <v>44682</v>
      </c>
      <c r="F184" s="211" t="s">
        <v>701</v>
      </c>
      <c r="G184" s="212" t="s">
        <v>66</v>
      </c>
      <c r="H184" s="237">
        <f t="shared" ref="H184:H185" si="103">$C$60/12</f>
        <v>8.5000000000000006E-4</v>
      </c>
      <c r="I184" s="227">
        <f>(SUM('1.  LRAMVA Summary'!D$55:D$87)+SUM('1.  LRAMVA Summary'!D$88:D$89)*(MONTH($E184)-1)/12)*$H184</f>
        <v>0</v>
      </c>
      <c r="J184" s="227">
        <f>(SUM('1.  LRAMVA Summary'!E$55:E$87)+SUM('1.  LRAMVA Summary'!E$88:E$89)*(MONTH($E184)-1)/12)*$H184</f>
        <v>436.45085041030256</v>
      </c>
      <c r="K184" s="227">
        <f>(SUM('1.  LRAMVA Summary'!F$55:F$87)+SUM('1.  LRAMVA Summary'!F$88:F$89)*(MONTH($E184)-1)/12)*$H184</f>
        <v>3293.0812574847819</v>
      </c>
      <c r="L184" s="227">
        <f>(SUM('1.  LRAMVA Summary'!G$55:G$87)+SUM('1.  LRAMVA Summary'!G$88:G$89)*(MONTH($E184)-1)/12)*$H184</f>
        <v>1151.8520475195369</v>
      </c>
      <c r="M184" s="227">
        <f>(SUM('1.  LRAMVA Summary'!H$55:H$87)+SUM('1.  LRAMVA Summary'!H$88:H$89)*(MONTH($E184)-1)/12)*$H184</f>
        <v>356.10516601311173</v>
      </c>
      <c r="N184" s="227">
        <f>(SUM('1.  LRAMVA Summary'!I$55:I$87)+SUM('1.  LRAMVA Summary'!I$88:I$89)*(MONTH($E184)-1)/12)*$H184</f>
        <v>-178.45929331027656</v>
      </c>
      <c r="O184" s="227">
        <f>(SUM('1.  LRAMVA Summary'!J$55:J$87)+SUM('1.  LRAMVA Summary'!J$88:J$89)*(MONTH($E184)-1)/12)*$H184</f>
        <v>39.210574001850858</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5098.2406021193074</v>
      </c>
    </row>
    <row r="185" spans="5:23">
      <c r="E185" s="211">
        <v>44713</v>
      </c>
      <c r="F185" s="211" t="s">
        <v>701</v>
      </c>
      <c r="G185" s="212" t="s">
        <v>66</v>
      </c>
      <c r="H185" s="237">
        <f t="shared" si="103"/>
        <v>8.5000000000000006E-4</v>
      </c>
      <c r="I185" s="227">
        <f>(SUM('1.  LRAMVA Summary'!D$55:D$87)+SUM('1.  LRAMVA Summary'!D$88:D$89)*(MONTH($E185)-1)/12)*$H185</f>
        <v>0</v>
      </c>
      <c r="J185" s="227">
        <f>(SUM('1.  LRAMVA Summary'!E$55:E$87)+SUM('1.  LRAMVA Summary'!E$88:E$89)*(MONTH($E185)-1)/12)*$H185</f>
        <v>436.45085041030256</v>
      </c>
      <c r="K185" s="227">
        <f>(SUM('1.  LRAMVA Summary'!F$55:F$87)+SUM('1.  LRAMVA Summary'!F$88:F$89)*(MONTH($E185)-1)/12)*$H185</f>
        <v>3293.0812574847819</v>
      </c>
      <c r="L185" s="227">
        <f>(SUM('1.  LRAMVA Summary'!G$55:G$87)+SUM('1.  LRAMVA Summary'!G$88:G$89)*(MONTH($E185)-1)/12)*$H185</f>
        <v>1151.8520475195369</v>
      </c>
      <c r="M185" s="227">
        <f>(SUM('1.  LRAMVA Summary'!H$55:H$87)+SUM('1.  LRAMVA Summary'!H$88:H$89)*(MONTH($E185)-1)/12)*$H185</f>
        <v>356.10516601311173</v>
      </c>
      <c r="N185" s="227">
        <f>(SUM('1.  LRAMVA Summary'!I$55:I$87)+SUM('1.  LRAMVA Summary'!I$88:I$89)*(MONTH($E185)-1)/12)*$H185</f>
        <v>-178.45929331027656</v>
      </c>
      <c r="O185" s="227">
        <f>(SUM('1.  LRAMVA Summary'!J$55:J$87)+SUM('1.  LRAMVA Summary'!J$88:J$89)*(MONTH($E185)-1)/12)*$H185</f>
        <v>39.210574001850858</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5098.2406021193074</v>
      </c>
    </row>
    <row r="186" spans="5:23">
      <c r="E186" s="211">
        <v>44743</v>
      </c>
      <c r="F186" s="211" t="s">
        <v>701</v>
      </c>
      <c r="G186" s="212" t="s">
        <v>68</v>
      </c>
      <c r="H186" s="237">
        <f>$C$61/12</f>
        <v>1.8333333333333333E-3</v>
      </c>
      <c r="I186" s="227">
        <f>(SUM('1.  LRAMVA Summary'!D$55:D$87)+SUM('1.  LRAMVA Summary'!D$88:D$89)*(MONTH($E186)-1)/12)*$H186</f>
        <v>0</v>
      </c>
      <c r="J186" s="227">
        <f>(SUM('1.  LRAMVA Summary'!E$55:E$87)+SUM('1.  LRAMVA Summary'!E$88:E$89)*(MONTH($E186)-1)/12)*$H186</f>
        <v>941.36457931633879</v>
      </c>
      <c r="K186" s="227">
        <f>(SUM('1.  LRAMVA Summary'!F$55:F$87)+SUM('1.  LRAMVA Summary'!F$88:F$89)*(MONTH($E186)-1)/12)*$H186</f>
        <v>7102.7242808495294</v>
      </c>
      <c r="L186" s="227">
        <f>(SUM('1.  LRAMVA Summary'!G$55:G$87)+SUM('1.  LRAMVA Summary'!G$88:G$89)*(MONTH($E186)-1)/12)*$H186</f>
        <v>2484.3867691597852</v>
      </c>
      <c r="M186" s="227">
        <f>(SUM('1.  LRAMVA Summary'!H$55:H$87)+SUM('1.  LRAMVA Summary'!H$88:H$89)*(MONTH($E186)-1)/12)*$H186</f>
        <v>768.06996591063307</v>
      </c>
      <c r="N186" s="227">
        <f>(SUM('1.  LRAMVA Summary'!I$55:I$87)+SUM('1.  LRAMVA Summary'!I$88:I$89)*(MONTH($E186)-1)/12)*$H186</f>
        <v>-384.91220125745923</v>
      </c>
      <c r="O186" s="227">
        <f>(SUM('1.  LRAMVA Summary'!J$55:J$87)+SUM('1.  LRAMVA Summary'!J$88:J$89)*(MONTH($E186)-1)/12)*$H186</f>
        <v>84.571826278501831</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10996.205220257329</v>
      </c>
    </row>
    <row r="187" spans="5:23">
      <c r="E187" s="211">
        <v>44774</v>
      </c>
      <c r="F187" s="211" t="s">
        <v>701</v>
      </c>
      <c r="G187" s="212" t="s">
        <v>68</v>
      </c>
      <c r="H187" s="237">
        <f>$C$61/12</f>
        <v>1.8333333333333333E-3</v>
      </c>
      <c r="I187" s="227">
        <f>(SUM('1.  LRAMVA Summary'!D$55:D$87)+SUM('1.  LRAMVA Summary'!D$88:D$89)*(MONTH($E187)-1)/12)*$H187</f>
        <v>0</v>
      </c>
      <c r="J187" s="227">
        <f>(SUM('1.  LRAMVA Summary'!E$55:E$87)+SUM('1.  LRAMVA Summary'!E$88:E$89)*(MONTH($E187)-1)/12)*$H187</f>
        <v>941.36457931633879</v>
      </c>
      <c r="K187" s="227">
        <f>(SUM('1.  LRAMVA Summary'!F$55:F$87)+SUM('1.  LRAMVA Summary'!F$88:F$89)*(MONTH($E187)-1)/12)*$H187</f>
        <v>7102.7242808495294</v>
      </c>
      <c r="L187" s="227">
        <f>(SUM('1.  LRAMVA Summary'!G$55:G$87)+SUM('1.  LRAMVA Summary'!G$88:G$89)*(MONTH($E187)-1)/12)*$H187</f>
        <v>2484.3867691597852</v>
      </c>
      <c r="M187" s="227">
        <f>(SUM('1.  LRAMVA Summary'!H$55:H$87)+SUM('1.  LRAMVA Summary'!H$88:H$89)*(MONTH($E187)-1)/12)*$H187</f>
        <v>768.06996591063307</v>
      </c>
      <c r="N187" s="227">
        <f>(SUM('1.  LRAMVA Summary'!I$55:I$87)+SUM('1.  LRAMVA Summary'!I$88:I$89)*(MONTH($E187)-1)/12)*$H187</f>
        <v>-384.91220125745923</v>
      </c>
      <c r="O187" s="227">
        <f>(SUM('1.  LRAMVA Summary'!J$55:J$87)+SUM('1.  LRAMVA Summary'!J$88:J$89)*(MONTH($E187)-1)/12)*$H187</f>
        <v>84.571826278501831</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10996.205220257329</v>
      </c>
    </row>
    <row r="188" spans="5:23">
      <c r="E188" s="211">
        <v>44805</v>
      </c>
      <c r="F188" s="211" t="s">
        <v>701</v>
      </c>
      <c r="G188" s="212" t="s">
        <v>68</v>
      </c>
      <c r="H188" s="237">
        <f>$C$61/12</f>
        <v>1.8333333333333333E-3</v>
      </c>
      <c r="I188" s="227">
        <f>(SUM('1.  LRAMVA Summary'!D$55:D$87)+SUM('1.  LRAMVA Summary'!D$88:D$89)*(MONTH($E188)-1)/12)*$H188</f>
        <v>0</v>
      </c>
      <c r="J188" s="227">
        <f>(SUM('1.  LRAMVA Summary'!E$55:E$87)+SUM('1.  LRAMVA Summary'!E$88:E$89)*(MONTH($E188)-1)/12)*$H188</f>
        <v>941.36457931633879</v>
      </c>
      <c r="K188" s="227">
        <f>(SUM('1.  LRAMVA Summary'!F$55:F$87)+SUM('1.  LRAMVA Summary'!F$88:F$89)*(MONTH($E188)-1)/12)*$H188</f>
        <v>7102.7242808495294</v>
      </c>
      <c r="L188" s="227">
        <f>(SUM('1.  LRAMVA Summary'!G$55:G$87)+SUM('1.  LRAMVA Summary'!G$88:G$89)*(MONTH($E188)-1)/12)*$H188</f>
        <v>2484.3867691597852</v>
      </c>
      <c r="M188" s="227">
        <f>(SUM('1.  LRAMVA Summary'!H$55:H$87)+SUM('1.  LRAMVA Summary'!H$88:H$89)*(MONTH($E188)-1)/12)*$H188</f>
        <v>768.06996591063307</v>
      </c>
      <c r="N188" s="227">
        <f>(SUM('1.  LRAMVA Summary'!I$55:I$87)+SUM('1.  LRAMVA Summary'!I$88:I$89)*(MONTH($E188)-1)/12)*$H188</f>
        <v>-384.91220125745923</v>
      </c>
      <c r="O188" s="227">
        <f>(SUM('1.  LRAMVA Summary'!J$55:J$87)+SUM('1.  LRAMVA Summary'!J$88:J$89)*(MONTH($E188)-1)/12)*$H188</f>
        <v>84.571826278501831</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10996.205220257329</v>
      </c>
    </row>
    <row r="189" spans="5:23">
      <c r="E189" s="211">
        <v>44835</v>
      </c>
      <c r="F189" s="211" t="s">
        <v>701</v>
      </c>
      <c r="G189" s="212" t="s">
        <v>69</v>
      </c>
      <c r="H189" s="237">
        <f>$C$62/12</f>
        <v>1.8333333333333333E-3</v>
      </c>
      <c r="I189" s="227">
        <f>(SUM('1.  LRAMVA Summary'!D$55:D$87)+SUM('1.  LRAMVA Summary'!D$88:D$89)*(MONTH($E189)-1)/12)*$H189</f>
        <v>0</v>
      </c>
      <c r="J189" s="227">
        <f>(SUM('1.  LRAMVA Summary'!E$55:E$87)+SUM('1.  LRAMVA Summary'!E$88:E$89)*(MONTH($E189)-1)/12)*$H189</f>
        <v>941.36457931633879</v>
      </c>
      <c r="K189" s="227">
        <f>(SUM('1.  LRAMVA Summary'!F$55:F$87)+SUM('1.  LRAMVA Summary'!F$88:F$89)*(MONTH($E189)-1)/12)*$H189</f>
        <v>7102.7242808495294</v>
      </c>
      <c r="L189" s="227">
        <f>(SUM('1.  LRAMVA Summary'!G$55:G$87)+SUM('1.  LRAMVA Summary'!G$88:G$89)*(MONTH($E189)-1)/12)*$H189</f>
        <v>2484.3867691597852</v>
      </c>
      <c r="M189" s="227">
        <f>(SUM('1.  LRAMVA Summary'!H$55:H$87)+SUM('1.  LRAMVA Summary'!H$88:H$89)*(MONTH($E189)-1)/12)*$H189</f>
        <v>768.06996591063307</v>
      </c>
      <c r="N189" s="227">
        <f>(SUM('1.  LRAMVA Summary'!I$55:I$87)+SUM('1.  LRAMVA Summary'!I$88:I$89)*(MONTH($E189)-1)/12)*$H189</f>
        <v>-384.91220125745923</v>
      </c>
      <c r="O189" s="227">
        <f>(SUM('1.  LRAMVA Summary'!J$55:J$87)+SUM('1.  LRAMVA Summary'!J$88:J$89)*(MONTH($E189)-1)/12)*$H189</f>
        <v>84.571826278501831</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10996.205220257329</v>
      </c>
    </row>
    <row r="190" spans="5:23">
      <c r="E190" s="211">
        <v>44866</v>
      </c>
      <c r="F190" s="211" t="s">
        <v>701</v>
      </c>
      <c r="G190" s="212" t="s">
        <v>69</v>
      </c>
      <c r="H190" s="237">
        <f>$C$62/12</f>
        <v>1.8333333333333333E-3</v>
      </c>
      <c r="I190" s="227">
        <f>(SUM('1.  LRAMVA Summary'!D$55:D$87)+SUM('1.  LRAMVA Summary'!D$88:D$89)*(MONTH($E190)-1)/12)*$H190</f>
        <v>0</v>
      </c>
      <c r="J190" s="227">
        <f>(SUM('1.  LRAMVA Summary'!E$55:E$87)+SUM('1.  LRAMVA Summary'!E$88:E$89)*(MONTH($E190)-1)/12)*$H190</f>
        <v>941.36457931633879</v>
      </c>
      <c r="K190" s="227">
        <f>(SUM('1.  LRAMVA Summary'!F$55:F$87)+SUM('1.  LRAMVA Summary'!F$88:F$89)*(MONTH($E190)-1)/12)*$H190</f>
        <v>7102.7242808495294</v>
      </c>
      <c r="L190" s="227">
        <f>(SUM('1.  LRAMVA Summary'!G$55:G$87)+SUM('1.  LRAMVA Summary'!G$88:G$89)*(MONTH($E190)-1)/12)*$H190</f>
        <v>2484.3867691597852</v>
      </c>
      <c r="M190" s="227">
        <f>(SUM('1.  LRAMVA Summary'!H$55:H$87)+SUM('1.  LRAMVA Summary'!H$88:H$89)*(MONTH($E190)-1)/12)*$H190</f>
        <v>768.06996591063307</v>
      </c>
      <c r="N190" s="227">
        <f>(SUM('1.  LRAMVA Summary'!I$55:I$87)+SUM('1.  LRAMVA Summary'!I$88:I$89)*(MONTH($E190)-1)/12)*$H190</f>
        <v>-384.91220125745923</v>
      </c>
      <c r="O190" s="227">
        <f>(SUM('1.  LRAMVA Summary'!J$55:J$87)+SUM('1.  LRAMVA Summary'!J$88:J$89)*(MONTH($E190)-1)/12)*$H190</f>
        <v>84.571826278501831</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10996.205220257329</v>
      </c>
    </row>
    <row r="191" spans="5:23">
      <c r="E191" s="211">
        <v>44896</v>
      </c>
      <c r="F191" s="211" t="s">
        <v>701</v>
      </c>
      <c r="G191" s="212" t="s">
        <v>69</v>
      </c>
      <c r="H191" s="237">
        <f>$C$62/12</f>
        <v>1.8333333333333333E-3</v>
      </c>
      <c r="I191" s="227">
        <f>(SUM('1.  LRAMVA Summary'!D$55:D$87)+SUM('1.  LRAMVA Summary'!D$88:D$89)*(MONTH($E191)-1)/12)*$H191</f>
        <v>0</v>
      </c>
      <c r="J191" s="227">
        <f>(SUM('1.  LRAMVA Summary'!E$55:E$87)+SUM('1.  LRAMVA Summary'!E$88:E$89)*(MONTH($E191)-1)/12)*$H191</f>
        <v>941.36457931633879</v>
      </c>
      <c r="K191" s="227">
        <f>(SUM('1.  LRAMVA Summary'!F$55:F$87)+SUM('1.  LRAMVA Summary'!F$88:F$89)*(MONTH($E191)-1)/12)*$H191</f>
        <v>7102.7242808495294</v>
      </c>
      <c r="L191" s="227">
        <f>(SUM('1.  LRAMVA Summary'!G$55:G$87)+SUM('1.  LRAMVA Summary'!G$88:G$89)*(MONTH($E191)-1)/12)*$H191</f>
        <v>2484.3867691597852</v>
      </c>
      <c r="M191" s="227">
        <f>(SUM('1.  LRAMVA Summary'!H$55:H$87)+SUM('1.  LRAMVA Summary'!H$88:H$89)*(MONTH($E191)-1)/12)*$H191</f>
        <v>768.06996591063307</v>
      </c>
      <c r="N191" s="227">
        <f>(SUM('1.  LRAMVA Summary'!I$55:I$87)+SUM('1.  LRAMVA Summary'!I$88:I$89)*(MONTH($E191)-1)/12)*$H191</f>
        <v>-384.91220125745923</v>
      </c>
      <c r="O191" s="227">
        <f>(SUM('1.  LRAMVA Summary'!J$55:J$87)+SUM('1.  LRAMVA Summary'!J$88:J$89)*(MONTH($E191)-1)/12)*$H191</f>
        <v>84.571826278501831</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10996.205220257329</v>
      </c>
    </row>
    <row r="192" spans="5:23" ht="15.75" thickBot="1">
      <c r="E192" s="213" t="s">
        <v>699</v>
      </c>
      <c r="F192" s="213"/>
      <c r="G192" s="214"/>
      <c r="H192" s="215"/>
      <c r="I192" s="216">
        <f>SUM(I179:I191)</f>
        <v>0</v>
      </c>
      <c r="J192" s="216">
        <f>SUM(J179:J191)</f>
        <v>11081.312023229028</v>
      </c>
      <c r="K192" s="216">
        <f t="shared" ref="K192:V192" si="104">SUM(K179:K191)</f>
        <v>82783.214915367818</v>
      </c>
      <c r="L192" s="216">
        <f t="shared" si="104"/>
        <v>28894.606252561403</v>
      </c>
      <c r="M192" s="216">
        <f t="shared" si="104"/>
        <v>8917.0938859867601</v>
      </c>
      <c r="N192" s="216">
        <f t="shared" si="104"/>
        <v>-4459.6627846635629</v>
      </c>
      <c r="O192" s="216">
        <f t="shared" si="104"/>
        <v>980.04127436949636</v>
      </c>
      <c r="P192" s="216">
        <f t="shared" si="104"/>
        <v>0</v>
      </c>
      <c r="Q192" s="216">
        <f t="shared" si="104"/>
        <v>0</v>
      </c>
      <c r="R192" s="216">
        <f t="shared" si="104"/>
        <v>0</v>
      </c>
      <c r="S192" s="216">
        <f t="shared" si="104"/>
        <v>0</v>
      </c>
      <c r="T192" s="216">
        <f t="shared" si="104"/>
        <v>0</v>
      </c>
      <c r="U192" s="216">
        <f t="shared" si="104"/>
        <v>0</v>
      </c>
      <c r="V192" s="216">
        <f t="shared" si="104"/>
        <v>0</v>
      </c>
      <c r="W192" s="216">
        <f>SUM(W179:W191)</f>
        <v>128196.60556685091</v>
      </c>
    </row>
    <row r="193" spans="5:23" ht="15.75" thickTop="1">
      <c r="E193" s="797" t="s">
        <v>67</v>
      </c>
      <c r="F193" s="797"/>
      <c r="G193" s="798"/>
      <c r="H193" s="799"/>
      <c r="I193" s="800"/>
      <c r="J193" s="800"/>
      <c r="K193" s="800"/>
      <c r="L193" s="800"/>
      <c r="M193" s="800"/>
      <c r="N193" s="800"/>
      <c r="O193" s="800"/>
      <c r="P193" s="800"/>
      <c r="Q193" s="800"/>
      <c r="R193" s="800"/>
      <c r="S193" s="800"/>
      <c r="T193" s="800"/>
      <c r="U193" s="800"/>
      <c r="V193" s="800"/>
      <c r="W193" s="801"/>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93"/>
  <sheetViews>
    <sheetView topLeftCell="A166" zoomScale="90" zoomScaleNormal="90" workbookViewId="0">
      <selection activeCell="BF190" sqref="BF19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66" width="9.85546875" style="12" customWidth="1"/>
    <col min="67" max="67" width="10.85546875" style="12" customWidth="1"/>
    <col min="68"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548</v>
      </c>
      <c r="I14" s="12"/>
      <c r="J14" s="12"/>
      <c r="BU14" s="12"/>
    </row>
    <row r="15" spans="2:73" ht="26.25" customHeight="1" outlineLevel="1">
      <c r="C15" s="88"/>
      <c r="I15" s="12"/>
      <c r="J15" s="12"/>
    </row>
    <row r="16" spans="2:73" ht="23.25" customHeight="1" outlineLevel="1">
      <c r="B16" s="114" t="s">
        <v>502</v>
      </c>
      <c r="C16" s="88"/>
      <c r="D16" s="602" t="s">
        <v>610</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604</v>
      </c>
      <c r="C17" s="88"/>
      <c r="D17" s="598" t="s">
        <v>587</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616</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615</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617</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625</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709</v>
      </c>
      <c r="H23" s="10"/>
      <c r="I23" s="10"/>
      <c r="J23" s="10"/>
    </row>
    <row r="24" spans="2:73" s="656" customFormat="1" ht="21" customHeight="1">
      <c r="B24" s="685" t="s">
        <v>595</v>
      </c>
      <c r="C24" s="960" t="s">
        <v>596</v>
      </c>
      <c r="D24" s="960"/>
      <c r="E24" s="960"/>
      <c r="F24" s="960"/>
      <c r="G24" s="960"/>
      <c r="H24" s="664" t="s">
        <v>593</v>
      </c>
      <c r="I24" s="664" t="s">
        <v>592</v>
      </c>
      <c r="J24" s="664" t="s">
        <v>594</v>
      </c>
      <c r="K24" s="655"/>
      <c r="L24" s="656" t="s">
        <v>596</v>
      </c>
      <c r="AQ24" s="656" t="s">
        <v>596</v>
      </c>
      <c r="BU24" s="655"/>
    </row>
    <row r="25" spans="2:73" s="247" customFormat="1" ht="49.5" customHeight="1">
      <c r="B25" s="242" t="s">
        <v>470</v>
      </c>
      <c r="C25" s="242" t="s">
        <v>211</v>
      </c>
      <c r="D25" s="614" t="s">
        <v>471</v>
      </c>
      <c r="E25" s="242" t="s">
        <v>208</v>
      </c>
      <c r="F25" s="242" t="s">
        <v>472</v>
      </c>
      <c r="G25" s="242" t="s">
        <v>473</v>
      </c>
      <c r="H25" s="614" t="s">
        <v>474</v>
      </c>
      <c r="I25" s="622" t="s">
        <v>585</v>
      </c>
      <c r="J25" s="629" t="s">
        <v>586</v>
      </c>
      <c r="K25" s="627"/>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t="s">
        <v>1069</v>
      </c>
      <c r="C27" s="675" t="s">
        <v>1070</v>
      </c>
      <c r="D27" s="675" t="s">
        <v>2</v>
      </c>
      <c r="E27" s="675" t="s">
        <v>1071</v>
      </c>
      <c r="F27" s="675" t="s">
        <v>29</v>
      </c>
      <c r="G27" s="675" t="s">
        <v>1072</v>
      </c>
      <c r="H27" s="675">
        <v>2011</v>
      </c>
      <c r="I27" s="630" t="s">
        <v>573</v>
      </c>
      <c r="J27" s="630" t="s">
        <v>591</v>
      </c>
      <c r="K27" s="619"/>
      <c r="L27" s="679">
        <v>10</v>
      </c>
      <c r="M27" s="680">
        <v>10</v>
      </c>
      <c r="N27" s="680">
        <v>10</v>
      </c>
      <c r="O27" s="680">
        <v>3</v>
      </c>
      <c r="P27" s="680" t="s">
        <v>1103</v>
      </c>
      <c r="Q27" s="680" t="s">
        <v>1034</v>
      </c>
      <c r="R27" s="680" t="s">
        <v>1034</v>
      </c>
      <c r="S27" s="680" t="s">
        <v>1034</v>
      </c>
      <c r="T27" s="680" t="s">
        <v>1034</v>
      </c>
      <c r="U27" s="680" t="s">
        <v>1104</v>
      </c>
      <c r="V27" s="680" t="s">
        <v>1034</v>
      </c>
      <c r="W27" s="680" t="s">
        <v>1034</v>
      </c>
      <c r="X27" s="680" t="s">
        <v>1034</v>
      </c>
      <c r="Y27" s="680" t="s">
        <v>1034</v>
      </c>
      <c r="Z27" s="680" t="s">
        <v>1034</v>
      </c>
      <c r="AA27" s="680" t="s">
        <v>1034</v>
      </c>
      <c r="AB27" s="680" t="s">
        <v>1034</v>
      </c>
      <c r="AC27" s="680" t="s">
        <v>1034</v>
      </c>
      <c r="AD27" s="680" t="s">
        <v>1034</v>
      </c>
      <c r="AE27" s="680" t="s">
        <v>1034</v>
      </c>
      <c r="AF27" s="680" t="s">
        <v>1034</v>
      </c>
      <c r="AG27" s="680" t="s">
        <v>1034</v>
      </c>
      <c r="AH27" s="680" t="s">
        <v>1034</v>
      </c>
      <c r="AI27" s="680" t="s">
        <v>1034</v>
      </c>
      <c r="AJ27" s="680" t="s">
        <v>1034</v>
      </c>
      <c r="AK27" s="680" t="s">
        <v>1034</v>
      </c>
      <c r="AL27" s="680" t="s">
        <v>1034</v>
      </c>
      <c r="AM27" s="680" t="s">
        <v>1034</v>
      </c>
      <c r="AN27" s="680" t="s">
        <v>1034</v>
      </c>
      <c r="AO27" s="681" t="s">
        <v>1034</v>
      </c>
      <c r="AP27" s="619"/>
      <c r="AQ27" s="679">
        <v>11343</v>
      </c>
      <c r="AR27" s="680">
        <v>11343</v>
      </c>
      <c r="AS27" s="680">
        <v>11343</v>
      </c>
      <c r="AT27" s="680">
        <v>5414</v>
      </c>
      <c r="AU27" s="680" t="s">
        <v>1033</v>
      </c>
      <c r="AV27" s="680" t="s">
        <v>1033</v>
      </c>
      <c r="AW27" s="680" t="s">
        <v>1035</v>
      </c>
      <c r="AX27" s="680" t="s">
        <v>1035</v>
      </c>
      <c r="AY27" s="680" t="s">
        <v>1035</v>
      </c>
      <c r="AZ27" s="680" t="s">
        <v>1035</v>
      </c>
      <c r="BA27" s="680" t="s">
        <v>1035</v>
      </c>
      <c r="BB27" s="680" t="s">
        <v>1035</v>
      </c>
      <c r="BC27" s="680" t="s">
        <v>1035</v>
      </c>
      <c r="BD27" s="680" t="s">
        <v>1035</v>
      </c>
      <c r="BE27" s="680" t="s">
        <v>1035</v>
      </c>
      <c r="BF27" s="680" t="s">
        <v>1033</v>
      </c>
      <c r="BG27" s="680" t="s">
        <v>1033</v>
      </c>
      <c r="BH27" s="680" t="s">
        <v>1033</v>
      </c>
      <c r="BI27" s="680" t="s">
        <v>1033</v>
      </c>
      <c r="BJ27" s="680" t="s">
        <v>1033</v>
      </c>
      <c r="BK27" s="680" t="s">
        <v>1033</v>
      </c>
      <c r="BL27" s="680" t="s">
        <v>1033</v>
      </c>
      <c r="BM27" s="680" t="s">
        <v>1033</v>
      </c>
      <c r="BN27" s="680" t="s">
        <v>1033</v>
      </c>
      <c r="BO27" s="680" t="s">
        <v>1033</v>
      </c>
      <c r="BP27" s="680" t="s">
        <v>1033</v>
      </c>
      <c r="BQ27" s="680" t="s">
        <v>1034</v>
      </c>
      <c r="BR27" s="680" t="s">
        <v>1034</v>
      </c>
      <c r="BS27" s="680" t="s">
        <v>1034</v>
      </c>
      <c r="BT27" s="681" t="s">
        <v>1034</v>
      </c>
      <c r="BU27" s="16"/>
    </row>
    <row r="28" spans="2:73" s="17" customFormat="1" ht="15.75">
      <c r="B28" s="675" t="s">
        <v>1069</v>
      </c>
      <c r="C28" s="675" t="s">
        <v>1070</v>
      </c>
      <c r="D28" s="675" t="s">
        <v>1</v>
      </c>
      <c r="E28" s="675" t="s">
        <v>1071</v>
      </c>
      <c r="F28" s="675" t="s">
        <v>29</v>
      </c>
      <c r="G28" s="675" t="s">
        <v>1072</v>
      </c>
      <c r="H28" s="675">
        <v>2011</v>
      </c>
      <c r="I28" s="630" t="s">
        <v>573</v>
      </c>
      <c r="J28" s="630" t="s">
        <v>591</v>
      </c>
      <c r="K28" s="619"/>
      <c r="L28" s="679">
        <v>110</v>
      </c>
      <c r="M28" s="680">
        <v>110</v>
      </c>
      <c r="N28" s="680">
        <v>110</v>
      </c>
      <c r="O28" s="680">
        <v>109</v>
      </c>
      <c r="P28" s="680">
        <v>81</v>
      </c>
      <c r="Q28" s="680" t="s">
        <v>1034</v>
      </c>
      <c r="R28" s="680" t="s">
        <v>1034</v>
      </c>
      <c r="S28" s="680" t="s">
        <v>1034</v>
      </c>
      <c r="T28" s="680" t="s">
        <v>1034</v>
      </c>
      <c r="U28" s="680" t="s">
        <v>1104</v>
      </c>
      <c r="V28" s="680" t="s">
        <v>1034</v>
      </c>
      <c r="W28" s="680" t="s">
        <v>1034</v>
      </c>
      <c r="X28" s="680" t="s">
        <v>1034</v>
      </c>
      <c r="Y28" s="680" t="s">
        <v>1034</v>
      </c>
      <c r="Z28" s="680" t="s">
        <v>1034</v>
      </c>
      <c r="AA28" s="680" t="s">
        <v>1034</v>
      </c>
      <c r="AB28" s="680" t="s">
        <v>1034</v>
      </c>
      <c r="AC28" s="680" t="s">
        <v>1034</v>
      </c>
      <c r="AD28" s="680" t="s">
        <v>1034</v>
      </c>
      <c r="AE28" s="680" t="s">
        <v>1034</v>
      </c>
      <c r="AF28" s="680" t="s">
        <v>1034</v>
      </c>
      <c r="AG28" s="680" t="s">
        <v>1034</v>
      </c>
      <c r="AH28" s="680" t="s">
        <v>1034</v>
      </c>
      <c r="AI28" s="680" t="s">
        <v>1034</v>
      </c>
      <c r="AJ28" s="680" t="s">
        <v>1034</v>
      </c>
      <c r="AK28" s="680" t="s">
        <v>1034</v>
      </c>
      <c r="AL28" s="680" t="s">
        <v>1034</v>
      </c>
      <c r="AM28" s="680" t="s">
        <v>1034</v>
      </c>
      <c r="AN28" s="680" t="s">
        <v>1034</v>
      </c>
      <c r="AO28" s="681" t="s">
        <v>1034</v>
      </c>
      <c r="AP28" s="619"/>
      <c r="AQ28" s="679">
        <v>812064</v>
      </c>
      <c r="AR28" s="680">
        <v>812064</v>
      </c>
      <c r="AS28" s="680">
        <v>812064</v>
      </c>
      <c r="AT28" s="680">
        <v>811350</v>
      </c>
      <c r="AU28" s="680">
        <v>618340</v>
      </c>
      <c r="AV28" s="680" t="s">
        <v>1033</v>
      </c>
      <c r="AW28" s="680" t="s">
        <v>1035</v>
      </c>
      <c r="AX28" s="680" t="s">
        <v>1035</v>
      </c>
      <c r="AY28" s="680" t="s">
        <v>1035</v>
      </c>
      <c r="AZ28" s="680" t="s">
        <v>1035</v>
      </c>
      <c r="BA28" s="680" t="s">
        <v>1035</v>
      </c>
      <c r="BB28" s="680" t="s">
        <v>1035</v>
      </c>
      <c r="BC28" s="680" t="s">
        <v>1035</v>
      </c>
      <c r="BD28" s="680" t="s">
        <v>1035</v>
      </c>
      <c r="BE28" s="680" t="s">
        <v>1035</v>
      </c>
      <c r="BF28" s="680" t="s">
        <v>1033</v>
      </c>
      <c r="BG28" s="680" t="s">
        <v>1033</v>
      </c>
      <c r="BH28" s="680" t="s">
        <v>1033</v>
      </c>
      <c r="BI28" s="680" t="s">
        <v>1033</v>
      </c>
      <c r="BJ28" s="680" t="s">
        <v>1033</v>
      </c>
      <c r="BK28" s="680" t="s">
        <v>1033</v>
      </c>
      <c r="BL28" s="680" t="s">
        <v>1033</v>
      </c>
      <c r="BM28" s="680" t="s">
        <v>1033</v>
      </c>
      <c r="BN28" s="680" t="s">
        <v>1033</v>
      </c>
      <c r="BO28" s="680" t="s">
        <v>1033</v>
      </c>
      <c r="BP28" s="680" t="s">
        <v>1033</v>
      </c>
      <c r="BQ28" s="680" t="s">
        <v>1034</v>
      </c>
      <c r="BR28" s="680" t="s">
        <v>1034</v>
      </c>
      <c r="BS28" s="680" t="s">
        <v>1034</v>
      </c>
      <c r="BT28" s="681" t="s">
        <v>1034</v>
      </c>
      <c r="BU28" s="16"/>
    </row>
    <row r="29" spans="2:73" s="17" customFormat="1" ht="16.5" customHeight="1">
      <c r="B29" s="675" t="s">
        <v>1069</v>
      </c>
      <c r="C29" s="675" t="s">
        <v>1070</v>
      </c>
      <c r="D29" s="675" t="s">
        <v>5</v>
      </c>
      <c r="E29" s="675" t="s">
        <v>1071</v>
      </c>
      <c r="F29" s="675" t="s">
        <v>29</v>
      </c>
      <c r="G29" s="675" t="s">
        <v>1072</v>
      </c>
      <c r="H29" s="675">
        <v>2011</v>
      </c>
      <c r="I29" s="630" t="s">
        <v>573</v>
      </c>
      <c r="J29" s="630" t="s">
        <v>591</v>
      </c>
      <c r="K29" s="619"/>
      <c r="L29" s="679">
        <v>66</v>
      </c>
      <c r="M29" s="680">
        <v>66</v>
      </c>
      <c r="N29" s="680">
        <v>66</v>
      </c>
      <c r="O29" s="680">
        <v>66</v>
      </c>
      <c r="P29" s="680">
        <v>61</v>
      </c>
      <c r="Q29" s="680">
        <v>56</v>
      </c>
      <c r="R29" s="680">
        <v>46</v>
      </c>
      <c r="S29" s="680">
        <v>45</v>
      </c>
      <c r="T29" s="680">
        <v>55</v>
      </c>
      <c r="U29" s="680">
        <v>26</v>
      </c>
      <c r="V29" s="680">
        <v>4</v>
      </c>
      <c r="W29" s="680">
        <v>4</v>
      </c>
      <c r="X29" s="680">
        <v>4</v>
      </c>
      <c r="Y29" s="680">
        <v>3</v>
      </c>
      <c r="Z29" s="680">
        <v>3</v>
      </c>
      <c r="AA29" s="680">
        <v>3</v>
      </c>
      <c r="AB29" s="680" t="s">
        <v>1034</v>
      </c>
      <c r="AC29" s="680" t="s">
        <v>1034</v>
      </c>
      <c r="AD29" s="680" t="s">
        <v>1034</v>
      </c>
      <c r="AE29" s="680" t="s">
        <v>1034</v>
      </c>
      <c r="AF29" s="680" t="s">
        <v>1034</v>
      </c>
      <c r="AG29" s="680" t="s">
        <v>1034</v>
      </c>
      <c r="AH29" s="680" t="s">
        <v>1034</v>
      </c>
      <c r="AI29" s="680" t="s">
        <v>1034</v>
      </c>
      <c r="AJ29" s="680" t="s">
        <v>1034</v>
      </c>
      <c r="AK29" s="680" t="s">
        <v>1034</v>
      </c>
      <c r="AL29" s="680" t="s">
        <v>1034</v>
      </c>
      <c r="AM29" s="680" t="s">
        <v>1034</v>
      </c>
      <c r="AN29" s="680" t="s">
        <v>1034</v>
      </c>
      <c r="AO29" s="681" t="s">
        <v>1034</v>
      </c>
      <c r="AP29" s="619"/>
      <c r="AQ29" s="679">
        <v>1153895</v>
      </c>
      <c r="AR29" s="680">
        <v>1153895</v>
      </c>
      <c r="AS29" s="680">
        <v>1153895</v>
      </c>
      <c r="AT29" s="680">
        <v>1153895</v>
      </c>
      <c r="AU29" s="680">
        <v>1054575</v>
      </c>
      <c r="AV29" s="680">
        <v>946072</v>
      </c>
      <c r="AW29" s="680">
        <v>713278</v>
      </c>
      <c r="AX29" s="680">
        <v>710676</v>
      </c>
      <c r="AY29" s="680">
        <v>918499</v>
      </c>
      <c r="AZ29" s="680">
        <v>294738</v>
      </c>
      <c r="BA29" s="680">
        <v>106126</v>
      </c>
      <c r="BB29" s="680">
        <v>93420</v>
      </c>
      <c r="BC29" s="680">
        <v>93420</v>
      </c>
      <c r="BD29" s="680">
        <v>68994</v>
      </c>
      <c r="BE29" s="680">
        <v>68994</v>
      </c>
      <c r="BF29" s="680">
        <v>62689</v>
      </c>
      <c r="BG29" s="680" t="s">
        <v>1033</v>
      </c>
      <c r="BH29" s="680" t="s">
        <v>1033</v>
      </c>
      <c r="BI29" s="680" t="s">
        <v>1033</v>
      </c>
      <c r="BJ29" s="680" t="s">
        <v>1033</v>
      </c>
      <c r="BK29" s="680" t="s">
        <v>1033</v>
      </c>
      <c r="BL29" s="680" t="s">
        <v>1033</v>
      </c>
      <c r="BM29" s="680" t="s">
        <v>1033</v>
      </c>
      <c r="BN29" s="680" t="s">
        <v>1033</v>
      </c>
      <c r="BO29" s="680" t="s">
        <v>1033</v>
      </c>
      <c r="BP29" s="680" t="s">
        <v>1033</v>
      </c>
      <c r="BQ29" s="680" t="s">
        <v>1034</v>
      </c>
      <c r="BR29" s="680" t="s">
        <v>1034</v>
      </c>
      <c r="BS29" s="680" t="s">
        <v>1034</v>
      </c>
      <c r="BT29" s="681" t="s">
        <v>1034</v>
      </c>
      <c r="BU29" s="16"/>
    </row>
    <row r="30" spans="2:73" s="17" customFormat="1" ht="15.75">
      <c r="B30" s="675" t="s">
        <v>1069</v>
      </c>
      <c r="C30" s="675" t="s">
        <v>1070</v>
      </c>
      <c r="D30" s="675" t="s">
        <v>4</v>
      </c>
      <c r="E30" s="675" t="s">
        <v>1071</v>
      </c>
      <c r="F30" s="675" t="s">
        <v>29</v>
      </c>
      <c r="G30" s="675" t="s">
        <v>1072</v>
      </c>
      <c r="H30" s="675">
        <v>2011</v>
      </c>
      <c r="I30" s="630" t="s">
        <v>573</v>
      </c>
      <c r="J30" s="630" t="s">
        <v>591</v>
      </c>
      <c r="K30" s="619"/>
      <c r="L30" s="679">
        <v>47</v>
      </c>
      <c r="M30" s="680">
        <v>47</v>
      </c>
      <c r="N30" s="680">
        <v>47</v>
      </c>
      <c r="O30" s="680">
        <v>47</v>
      </c>
      <c r="P30" s="680">
        <v>44</v>
      </c>
      <c r="Q30" s="680">
        <v>41</v>
      </c>
      <c r="R30" s="680">
        <v>35</v>
      </c>
      <c r="S30" s="680">
        <v>34</v>
      </c>
      <c r="T30" s="680">
        <v>40</v>
      </c>
      <c r="U30" s="680">
        <v>23</v>
      </c>
      <c r="V30" s="680">
        <v>3</v>
      </c>
      <c r="W30" s="680">
        <v>3</v>
      </c>
      <c r="X30" s="680">
        <v>3</v>
      </c>
      <c r="Y30" s="680">
        <v>3</v>
      </c>
      <c r="Z30" s="680">
        <v>3</v>
      </c>
      <c r="AA30" s="680">
        <v>3</v>
      </c>
      <c r="AB30" s="680" t="s">
        <v>1034</v>
      </c>
      <c r="AC30" s="680" t="s">
        <v>1034</v>
      </c>
      <c r="AD30" s="680" t="s">
        <v>1034</v>
      </c>
      <c r="AE30" s="680" t="s">
        <v>1034</v>
      </c>
      <c r="AF30" s="680" t="s">
        <v>1034</v>
      </c>
      <c r="AG30" s="680" t="s">
        <v>1034</v>
      </c>
      <c r="AH30" s="680" t="s">
        <v>1034</v>
      </c>
      <c r="AI30" s="680" t="s">
        <v>1034</v>
      </c>
      <c r="AJ30" s="680" t="s">
        <v>1034</v>
      </c>
      <c r="AK30" s="680" t="s">
        <v>1034</v>
      </c>
      <c r="AL30" s="680" t="s">
        <v>1034</v>
      </c>
      <c r="AM30" s="680" t="s">
        <v>1034</v>
      </c>
      <c r="AN30" s="680" t="s">
        <v>1034</v>
      </c>
      <c r="AO30" s="681" t="s">
        <v>1034</v>
      </c>
      <c r="AP30" s="619"/>
      <c r="AQ30" s="679">
        <v>763430</v>
      </c>
      <c r="AR30" s="680">
        <v>763430</v>
      </c>
      <c r="AS30" s="680">
        <v>763430</v>
      </c>
      <c r="AT30" s="680">
        <v>763430</v>
      </c>
      <c r="AU30" s="680">
        <v>702240</v>
      </c>
      <c r="AV30" s="680">
        <v>635393</v>
      </c>
      <c r="AW30" s="680">
        <v>498237</v>
      </c>
      <c r="AX30" s="680">
        <v>495051</v>
      </c>
      <c r="AY30" s="680">
        <v>623089</v>
      </c>
      <c r="AZ30" s="680">
        <v>238796</v>
      </c>
      <c r="BA30" s="680">
        <v>75884</v>
      </c>
      <c r="BB30" s="680">
        <v>61290</v>
      </c>
      <c r="BC30" s="680">
        <v>61290</v>
      </c>
      <c r="BD30" s="680">
        <v>56171</v>
      </c>
      <c r="BE30" s="680">
        <v>56171</v>
      </c>
      <c r="BF30" s="680">
        <v>54539</v>
      </c>
      <c r="BG30" s="680" t="s">
        <v>1033</v>
      </c>
      <c r="BH30" s="680" t="s">
        <v>1033</v>
      </c>
      <c r="BI30" s="680" t="s">
        <v>1033</v>
      </c>
      <c r="BJ30" s="680" t="s">
        <v>1033</v>
      </c>
      <c r="BK30" s="680" t="s">
        <v>1033</v>
      </c>
      <c r="BL30" s="680" t="s">
        <v>1033</v>
      </c>
      <c r="BM30" s="680" t="s">
        <v>1033</v>
      </c>
      <c r="BN30" s="680" t="s">
        <v>1033</v>
      </c>
      <c r="BO30" s="680" t="s">
        <v>1033</v>
      </c>
      <c r="BP30" s="680" t="s">
        <v>1033</v>
      </c>
      <c r="BQ30" s="680" t="s">
        <v>1034</v>
      </c>
      <c r="BR30" s="680" t="s">
        <v>1034</v>
      </c>
      <c r="BS30" s="680" t="s">
        <v>1034</v>
      </c>
      <c r="BT30" s="681" t="s">
        <v>1034</v>
      </c>
      <c r="BU30" s="16"/>
    </row>
    <row r="31" spans="2:73" s="17" customFormat="1" ht="15.75">
      <c r="B31" s="675" t="s">
        <v>1069</v>
      </c>
      <c r="C31" s="675" t="s">
        <v>1070</v>
      </c>
      <c r="D31" s="675" t="s">
        <v>3</v>
      </c>
      <c r="E31" s="675" t="s">
        <v>1071</v>
      </c>
      <c r="F31" s="675" t="s">
        <v>29</v>
      </c>
      <c r="G31" s="675" t="s">
        <v>1072</v>
      </c>
      <c r="H31" s="675">
        <v>2011</v>
      </c>
      <c r="I31" s="630" t="s">
        <v>573</v>
      </c>
      <c r="J31" s="630" t="s">
        <v>591</v>
      </c>
      <c r="K31" s="619"/>
      <c r="L31" s="679">
        <v>1995</v>
      </c>
      <c r="M31" s="680">
        <v>1995</v>
      </c>
      <c r="N31" s="680">
        <v>1995</v>
      </c>
      <c r="O31" s="680">
        <v>1995</v>
      </c>
      <c r="P31" s="680">
        <v>1995</v>
      </c>
      <c r="Q31" s="680">
        <v>1995</v>
      </c>
      <c r="R31" s="680">
        <v>1995</v>
      </c>
      <c r="S31" s="680">
        <v>1995</v>
      </c>
      <c r="T31" s="680">
        <v>1995</v>
      </c>
      <c r="U31" s="680">
        <v>1995</v>
      </c>
      <c r="V31" s="680">
        <v>1995</v>
      </c>
      <c r="W31" s="680">
        <v>1995</v>
      </c>
      <c r="X31" s="680">
        <v>1995</v>
      </c>
      <c r="Y31" s="680">
        <v>1995</v>
      </c>
      <c r="Z31" s="680">
        <v>1995</v>
      </c>
      <c r="AA31" s="680">
        <v>1995</v>
      </c>
      <c r="AB31" s="680">
        <v>1995</v>
      </c>
      <c r="AC31" s="680">
        <v>1995</v>
      </c>
      <c r="AD31" s="680">
        <v>1577</v>
      </c>
      <c r="AE31" s="680" t="s">
        <v>1034</v>
      </c>
      <c r="AF31" s="680" t="s">
        <v>1034</v>
      </c>
      <c r="AG31" s="680" t="s">
        <v>1034</v>
      </c>
      <c r="AH31" s="680" t="s">
        <v>1034</v>
      </c>
      <c r="AI31" s="680" t="s">
        <v>1034</v>
      </c>
      <c r="AJ31" s="680" t="s">
        <v>1034</v>
      </c>
      <c r="AK31" s="680" t="s">
        <v>1034</v>
      </c>
      <c r="AL31" s="680" t="s">
        <v>1034</v>
      </c>
      <c r="AM31" s="680" t="s">
        <v>1034</v>
      </c>
      <c r="AN31" s="680" t="s">
        <v>1034</v>
      </c>
      <c r="AO31" s="681" t="s">
        <v>1034</v>
      </c>
      <c r="AP31" s="619"/>
      <c r="AQ31" s="679">
        <v>3614070</v>
      </c>
      <c r="AR31" s="680">
        <v>3614070</v>
      </c>
      <c r="AS31" s="680">
        <v>3614070</v>
      </c>
      <c r="AT31" s="680">
        <v>3614070</v>
      </c>
      <c r="AU31" s="680">
        <v>3614070</v>
      </c>
      <c r="AV31" s="680">
        <v>3614070</v>
      </c>
      <c r="AW31" s="680">
        <v>3614070</v>
      </c>
      <c r="AX31" s="680">
        <v>3614070</v>
      </c>
      <c r="AY31" s="680">
        <v>3614070</v>
      </c>
      <c r="AZ31" s="680">
        <v>3614070</v>
      </c>
      <c r="BA31" s="680">
        <v>3614070</v>
      </c>
      <c r="BB31" s="680">
        <v>3614070</v>
      </c>
      <c r="BC31" s="680">
        <v>3614070</v>
      </c>
      <c r="BD31" s="680">
        <v>3614070</v>
      </c>
      <c r="BE31" s="680">
        <v>3614070</v>
      </c>
      <c r="BF31" s="680">
        <v>3614070</v>
      </c>
      <c r="BG31" s="680">
        <v>3614070</v>
      </c>
      <c r="BH31" s="680">
        <v>3614070</v>
      </c>
      <c r="BI31" s="680">
        <v>3240132</v>
      </c>
      <c r="BJ31" s="680" t="s">
        <v>1033</v>
      </c>
      <c r="BK31" s="680" t="s">
        <v>1033</v>
      </c>
      <c r="BL31" s="680" t="s">
        <v>1033</v>
      </c>
      <c r="BM31" s="680" t="s">
        <v>1033</v>
      </c>
      <c r="BN31" s="680" t="s">
        <v>1033</v>
      </c>
      <c r="BO31" s="680" t="s">
        <v>1033</v>
      </c>
      <c r="BP31" s="680" t="s">
        <v>1033</v>
      </c>
      <c r="BQ31" s="680" t="s">
        <v>1034</v>
      </c>
      <c r="BR31" s="680" t="s">
        <v>1034</v>
      </c>
      <c r="BS31" s="680" t="s">
        <v>1034</v>
      </c>
      <c r="BT31" s="681" t="s">
        <v>1034</v>
      </c>
      <c r="BU31" s="16"/>
    </row>
    <row r="32" spans="2:73" s="17" customFormat="1" ht="15.75">
      <c r="B32" s="675" t="s">
        <v>1069</v>
      </c>
      <c r="C32" s="675" t="s">
        <v>1070</v>
      </c>
      <c r="D32" s="675" t="s">
        <v>42</v>
      </c>
      <c r="E32" s="675" t="s">
        <v>1071</v>
      </c>
      <c r="F32" s="675" t="s">
        <v>29</v>
      </c>
      <c r="G32" s="675" t="s">
        <v>1073</v>
      </c>
      <c r="H32" s="675">
        <v>2011</v>
      </c>
      <c r="I32" s="630" t="s">
        <v>573</v>
      </c>
      <c r="J32" s="630" t="s">
        <v>591</v>
      </c>
      <c r="K32" s="619"/>
      <c r="L32" s="679">
        <v>298</v>
      </c>
      <c r="M32" s="680" t="s">
        <v>1104</v>
      </c>
      <c r="N32" s="680" t="s">
        <v>1103</v>
      </c>
      <c r="O32" s="680" t="s">
        <v>1103</v>
      </c>
      <c r="P32" s="680" t="s">
        <v>1103</v>
      </c>
      <c r="Q32" s="680" t="s">
        <v>1034</v>
      </c>
      <c r="R32" s="680" t="s">
        <v>1034</v>
      </c>
      <c r="S32" s="680" t="s">
        <v>1034</v>
      </c>
      <c r="T32" s="680" t="s">
        <v>1034</v>
      </c>
      <c r="U32" s="680" t="s">
        <v>1104</v>
      </c>
      <c r="V32" s="680" t="s">
        <v>1034</v>
      </c>
      <c r="W32" s="680" t="s">
        <v>1034</v>
      </c>
      <c r="X32" s="680" t="s">
        <v>1034</v>
      </c>
      <c r="Y32" s="680" t="s">
        <v>1034</v>
      </c>
      <c r="Z32" s="680" t="s">
        <v>1034</v>
      </c>
      <c r="AA32" s="680" t="s">
        <v>1034</v>
      </c>
      <c r="AB32" s="680" t="s">
        <v>1034</v>
      </c>
      <c r="AC32" s="680" t="s">
        <v>1034</v>
      </c>
      <c r="AD32" s="680" t="s">
        <v>1034</v>
      </c>
      <c r="AE32" s="680" t="s">
        <v>1034</v>
      </c>
      <c r="AF32" s="680" t="s">
        <v>1034</v>
      </c>
      <c r="AG32" s="680" t="s">
        <v>1034</v>
      </c>
      <c r="AH32" s="680" t="s">
        <v>1034</v>
      </c>
      <c r="AI32" s="680" t="s">
        <v>1034</v>
      </c>
      <c r="AJ32" s="680" t="s">
        <v>1034</v>
      </c>
      <c r="AK32" s="680" t="s">
        <v>1034</v>
      </c>
      <c r="AL32" s="680" t="s">
        <v>1034</v>
      </c>
      <c r="AM32" s="680" t="s">
        <v>1034</v>
      </c>
      <c r="AN32" s="680" t="s">
        <v>1034</v>
      </c>
      <c r="AO32" s="681" t="s">
        <v>1034</v>
      </c>
      <c r="AP32" s="619"/>
      <c r="AQ32" s="679">
        <v>773</v>
      </c>
      <c r="AR32" s="680" t="s">
        <v>1033</v>
      </c>
      <c r="AS32" s="680" t="s">
        <v>1033</v>
      </c>
      <c r="AT32" s="680" t="s">
        <v>1033</v>
      </c>
      <c r="AU32" s="680" t="s">
        <v>1033</v>
      </c>
      <c r="AV32" s="680" t="s">
        <v>1033</v>
      </c>
      <c r="AW32" s="680" t="s">
        <v>1035</v>
      </c>
      <c r="AX32" s="680" t="s">
        <v>1035</v>
      </c>
      <c r="AY32" s="680" t="s">
        <v>1035</v>
      </c>
      <c r="AZ32" s="680" t="s">
        <v>1035</v>
      </c>
      <c r="BA32" s="680" t="s">
        <v>1035</v>
      </c>
      <c r="BB32" s="680" t="s">
        <v>1035</v>
      </c>
      <c r="BC32" s="680" t="s">
        <v>1035</v>
      </c>
      <c r="BD32" s="680" t="s">
        <v>1035</v>
      </c>
      <c r="BE32" s="680" t="s">
        <v>1035</v>
      </c>
      <c r="BF32" s="680" t="s">
        <v>1033</v>
      </c>
      <c r="BG32" s="680" t="s">
        <v>1033</v>
      </c>
      <c r="BH32" s="680" t="s">
        <v>1033</v>
      </c>
      <c r="BI32" s="680" t="s">
        <v>1033</v>
      </c>
      <c r="BJ32" s="680" t="s">
        <v>1033</v>
      </c>
      <c r="BK32" s="680" t="s">
        <v>1033</v>
      </c>
      <c r="BL32" s="680" t="s">
        <v>1033</v>
      </c>
      <c r="BM32" s="680" t="s">
        <v>1033</v>
      </c>
      <c r="BN32" s="680" t="s">
        <v>1033</v>
      </c>
      <c r="BO32" s="680" t="s">
        <v>1033</v>
      </c>
      <c r="BP32" s="680" t="s">
        <v>1033</v>
      </c>
      <c r="BQ32" s="680" t="s">
        <v>1034</v>
      </c>
      <c r="BR32" s="680" t="s">
        <v>1034</v>
      </c>
      <c r="BS32" s="680" t="s">
        <v>1034</v>
      </c>
      <c r="BT32" s="681" t="s">
        <v>1034</v>
      </c>
      <c r="BU32" s="16"/>
    </row>
    <row r="33" spans="2:73" s="17" customFormat="1" ht="15.75">
      <c r="B33" s="675" t="s">
        <v>1069</v>
      </c>
      <c r="C33" s="675" t="s">
        <v>1070</v>
      </c>
      <c r="D33" s="675" t="s">
        <v>6</v>
      </c>
      <c r="E33" s="675" t="s">
        <v>1071</v>
      </c>
      <c r="F33" s="675" t="s">
        <v>29</v>
      </c>
      <c r="G33" s="675" t="s">
        <v>1072</v>
      </c>
      <c r="H33" s="675">
        <v>2011</v>
      </c>
      <c r="I33" s="630" t="s">
        <v>573</v>
      </c>
      <c r="J33" s="630" t="s">
        <v>591</v>
      </c>
      <c r="K33" s="619"/>
      <c r="L33" s="679">
        <v>0</v>
      </c>
      <c r="M33" s="680">
        <v>0</v>
      </c>
      <c r="N33" s="680">
        <v>0</v>
      </c>
      <c r="O33" s="680">
        <v>0</v>
      </c>
      <c r="P33" s="680">
        <v>0</v>
      </c>
      <c r="Q33" s="680">
        <v>0</v>
      </c>
      <c r="R33" s="680">
        <v>0</v>
      </c>
      <c r="S33" s="680">
        <v>0</v>
      </c>
      <c r="T33" s="680">
        <v>0</v>
      </c>
      <c r="U33" s="680">
        <v>0</v>
      </c>
      <c r="V33" s="680" t="s">
        <v>1034</v>
      </c>
      <c r="W33" s="680" t="s">
        <v>1034</v>
      </c>
      <c r="X33" s="680" t="s">
        <v>1034</v>
      </c>
      <c r="Y33" s="680" t="s">
        <v>1034</v>
      </c>
      <c r="Z33" s="680" t="s">
        <v>1034</v>
      </c>
      <c r="AA33" s="680" t="s">
        <v>1034</v>
      </c>
      <c r="AB33" s="680" t="s">
        <v>1034</v>
      </c>
      <c r="AC33" s="680" t="s">
        <v>1034</v>
      </c>
      <c r="AD33" s="680" t="s">
        <v>1034</v>
      </c>
      <c r="AE33" s="680" t="s">
        <v>1034</v>
      </c>
      <c r="AF33" s="680" t="s">
        <v>1034</v>
      </c>
      <c r="AG33" s="680" t="s">
        <v>1034</v>
      </c>
      <c r="AH33" s="680" t="s">
        <v>1034</v>
      </c>
      <c r="AI33" s="680" t="s">
        <v>1034</v>
      </c>
      <c r="AJ33" s="680" t="s">
        <v>1034</v>
      </c>
      <c r="AK33" s="680" t="s">
        <v>1034</v>
      </c>
      <c r="AL33" s="680" t="s">
        <v>1034</v>
      </c>
      <c r="AM33" s="680" t="s">
        <v>1034</v>
      </c>
      <c r="AN33" s="680" t="s">
        <v>1034</v>
      </c>
      <c r="AO33" s="681" t="s">
        <v>1034</v>
      </c>
      <c r="AP33" s="619"/>
      <c r="AQ33" s="679">
        <v>87</v>
      </c>
      <c r="AR33" s="680">
        <v>87</v>
      </c>
      <c r="AS33" s="680">
        <v>87</v>
      </c>
      <c r="AT33" s="680">
        <v>87</v>
      </c>
      <c r="AU33" s="680">
        <v>87</v>
      </c>
      <c r="AV33" s="680">
        <v>87</v>
      </c>
      <c r="AW33" s="680">
        <v>49</v>
      </c>
      <c r="AX33" s="680">
        <v>49</v>
      </c>
      <c r="AY33" s="680">
        <v>49</v>
      </c>
      <c r="AZ33" s="680">
        <v>12</v>
      </c>
      <c r="BA33" s="680" t="s">
        <v>1035</v>
      </c>
      <c r="BB33" s="680" t="s">
        <v>1035</v>
      </c>
      <c r="BC33" s="680" t="s">
        <v>1035</v>
      </c>
      <c r="BD33" s="680" t="s">
        <v>1035</v>
      </c>
      <c r="BE33" s="680" t="s">
        <v>1035</v>
      </c>
      <c r="BF33" s="680" t="s">
        <v>1033</v>
      </c>
      <c r="BG33" s="680" t="s">
        <v>1033</v>
      </c>
      <c r="BH33" s="680" t="s">
        <v>1033</v>
      </c>
      <c r="BI33" s="680" t="s">
        <v>1033</v>
      </c>
      <c r="BJ33" s="680" t="s">
        <v>1033</v>
      </c>
      <c r="BK33" s="680" t="s">
        <v>1033</v>
      </c>
      <c r="BL33" s="680" t="s">
        <v>1033</v>
      </c>
      <c r="BM33" s="680" t="s">
        <v>1033</v>
      </c>
      <c r="BN33" s="680" t="s">
        <v>1033</v>
      </c>
      <c r="BO33" s="680" t="s">
        <v>1033</v>
      </c>
      <c r="BP33" s="680" t="s">
        <v>1033</v>
      </c>
      <c r="BQ33" s="680" t="s">
        <v>1034</v>
      </c>
      <c r="BR33" s="680" t="s">
        <v>1034</v>
      </c>
      <c r="BS33" s="680" t="s">
        <v>1034</v>
      </c>
      <c r="BT33" s="681" t="s">
        <v>1034</v>
      </c>
      <c r="BU33" s="16"/>
    </row>
    <row r="34" spans="2:73" s="17" customFormat="1" ht="15.75">
      <c r="B34" s="675" t="s">
        <v>1069</v>
      </c>
      <c r="C34" s="675" t="s">
        <v>1074</v>
      </c>
      <c r="D34" s="675" t="s">
        <v>1075</v>
      </c>
      <c r="E34" s="675" t="s">
        <v>1071</v>
      </c>
      <c r="F34" s="675" t="s">
        <v>1076</v>
      </c>
      <c r="G34" s="675" t="s">
        <v>1073</v>
      </c>
      <c r="H34" s="675">
        <v>2011</v>
      </c>
      <c r="I34" s="630" t="s">
        <v>573</v>
      </c>
      <c r="J34" s="630" t="s">
        <v>591</v>
      </c>
      <c r="K34" s="619"/>
      <c r="L34" s="679">
        <v>1800</v>
      </c>
      <c r="M34" s="680" t="s">
        <v>1104</v>
      </c>
      <c r="N34" s="680" t="s">
        <v>1103</v>
      </c>
      <c r="O34" s="680" t="s">
        <v>1103</v>
      </c>
      <c r="P34" s="680" t="s">
        <v>1103</v>
      </c>
      <c r="Q34" s="680" t="s">
        <v>1034</v>
      </c>
      <c r="R34" s="680" t="s">
        <v>1034</v>
      </c>
      <c r="S34" s="680" t="s">
        <v>1034</v>
      </c>
      <c r="T34" s="680" t="s">
        <v>1034</v>
      </c>
      <c r="U34" s="680" t="s">
        <v>1104</v>
      </c>
      <c r="V34" s="680" t="s">
        <v>1034</v>
      </c>
      <c r="W34" s="680" t="s">
        <v>1034</v>
      </c>
      <c r="X34" s="680" t="s">
        <v>1034</v>
      </c>
      <c r="Y34" s="680" t="s">
        <v>1034</v>
      </c>
      <c r="Z34" s="680" t="s">
        <v>1034</v>
      </c>
      <c r="AA34" s="680" t="s">
        <v>1034</v>
      </c>
      <c r="AB34" s="680" t="s">
        <v>1034</v>
      </c>
      <c r="AC34" s="680" t="s">
        <v>1034</v>
      </c>
      <c r="AD34" s="680" t="s">
        <v>1034</v>
      </c>
      <c r="AE34" s="680" t="s">
        <v>1034</v>
      </c>
      <c r="AF34" s="680" t="s">
        <v>1034</v>
      </c>
      <c r="AG34" s="680" t="s">
        <v>1034</v>
      </c>
      <c r="AH34" s="680" t="s">
        <v>1034</v>
      </c>
      <c r="AI34" s="680" t="s">
        <v>1034</v>
      </c>
      <c r="AJ34" s="680" t="s">
        <v>1034</v>
      </c>
      <c r="AK34" s="680" t="s">
        <v>1034</v>
      </c>
      <c r="AL34" s="680" t="s">
        <v>1034</v>
      </c>
      <c r="AM34" s="680" t="s">
        <v>1034</v>
      </c>
      <c r="AN34" s="680" t="s">
        <v>1034</v>
      </c>
      <c r="AO34" s="681" t="s">
        <v>1034</v>
      </c>
      <c r="AP34" s="619"/>
      <c r="AQ34" s="679">
        <v>70271</v>
      </c>
      <c r="AR34" s="680" t="s">
        <v>1033</v>
      </c>
      <c r="AS34" s="680" t="s">
        <v>1033</v>
      </c>
      <c r="AT34" s="680" t="s">
        <v>1033</v>
      </c>
      <c r="AU34" s="680" t="s">
        <v>1033</v>
      </c>
      <c r="AV34" s="680" t="s">
        <v>1033</v>
      </c>
      <c r="AW34" s="680" t="s">
        <v>1035</v>
      </c>
      <c r="AX34" s="680" t="s">
        <v>1035</v>
      </c>
      <c r="AY34" s="680" t="s">
        <v>1035</v>
      </c>
      <c r="AZ34" s="680" t="s">
        <v>1035</v>
      </c>
      <c r="BA34" s="680" t="s">
        <v>1035</v>
      </c>
      <c r="BB34" s="680" t="s">
        <v>1035</v>
      </c>
      <c r="BC34" s="680" t="s">
        <v>1035</v>
      </c>
      <c r="BD34" s="680" t="s">
        <v>1035</v>
      </c>
      <c r="BE34" s="680" t="s">
        <v>1035</v>
      </c>
      <c r="BF34" s="680" t="s">
        <v>1033</v>
      </c>
      <c r="BG34" s="680" t="s">
        <v>1033</v>
      </c>
      <c r="BH34" s="680" t="s">
        <v>1033</v>
      </c>
      <c r="BI34" s="680" t="s">
        <v>1033</v>
      </c>
      <c r="BJ34" s="680" t="s">
        <v>1033</v>
      </c>
      <c r="BK34" s="680" t="s">
        <v>1033</v>
      </c>
      <c r="BL34" s="680" t="s">
        <v>1033</v>
      </c>
      <c r="BM34" s="680" t="s">
        <v>1033</v>
      </c>
      <c r="BN34" s="680" t="s">
        <v>1033</v>
      </c>
      <c r="BO34" s="680" t="s">
        <v>1033</v>
      </c>
      <c r="BP34" s="680" t="s">
        <v>1033</v>
      </c>
      <c r="BQ34" s="680" t="s">
        <v>1034</v>
      </c>
      <c r="BR34" s="680" t="s">
        <v>1034</v>
      </c>
      <c r="BS34" s="680" t="s">
        <v>1034</v>
      </c>
      <c r="BT34" s="681" t="s">
        <v>1034</v>
      </c>
      <c r="BU34" s="16"/>
    </row>
    <row r="35" spans="2:73" s="17" customFormat="1" ht="15.75">
      <c r="B35" s="675" t="s">
        <v>1069</v>
      </c>
      <c r="C35" s="675" t="s">
        <v>1074</v>
      </c>
      <c r="D35" s="675" t="s">
        <v>21</v>
      </c>
      <c r="E35" s="675" t="s">
        <v>1071</v>
      </c>
      <c r="F35" s="675" t="s">
        <v>1076</v>
      </c>
      <c r="G35" s="675" t="s">
        <v>1072</v>
      </c>
      <c r="H35" s="675">
        <v>2011</v>
      </c>
      <c r="I35" s="630" t="s">
        <v>573</v>
      </c>
      <c r="J35" s="630" t="s">
        <v>591</v>
      </c>
      <c r="K35" s="619"/>
      <c r="L35" s="679">
        <v>3359</v>
      </c>
      <c r="M35" s="680">
        <v>3359</v>
      </c>
      <c r="N35" s="680">
        <v>3274</v>
      </c>
      <c r="O35" s="680">
        <v>2887</v>
      </c>
      <c r="P35" s="680">
        <v>2887</v>
      </c>
      <c r="Q35" s="680">
        <v>2867</v>
      </c>
      <c r="R35" s="680">
        <v>415</v>
      </c>
      <c r="S35" s="680">
        <v>407</v>
      </c>
      <c r="T35" s="680">
        <v>407</v>
      </c>
      <c r="U35" s="680">
        <v>407</v>
      </c>
      <c r="V35" s="680">
        <v>371</v>
      </c>
      <c r="W35" s="680">
        <v>371</v>
      </c>
      <c r="X35" s="680">
        <v>18</v>
      </c>
      <c r="Y35" s="680">
        <v>18</v>
      </c>
      <c r="Z35" s="680">
        <v>18</v>
      </c>
      <c r="AA35" s="680" t="s">
        <v>1034</v>
      </c>
      <c r="AB35" s="680" t="s">
        <v>1034</v>
      </c>
      <c r="AC35" s="680" t="s">
        <v>1034</v>
      </c>
      <c r="AD35" s="680" t="s">
        <v>1034</v>
      </c>
      <c r="AE35" s="680" t="s">
        <v>1034</v>
      </c>
      <c r="AF35" s="680" t="s">
        <v>1034</v>
      </c>
      <c r="AG35" s="680" t="s">
        <v>1034</v>
      </c>
      <c r="AH35" s="680" t="s">
        <v>1034</v>
      </c>
      <c r="AI35" s="680" t="s">
        <v>1034</v>
      </c>
      <c r="AJ35" s="680" t="s">
        <v>1034</v>
      </c>
      <c r="AK35" s="680" t="s">
        <v>1034</v>
      </c>
      <c r="AL35" s="680" t="s">
        <v>1034</v>
      </c>
      <c r="AM35" s="680" t="s">
        <v>1034</v>
      </c>
      <c r="AN35" s="680" t="s">
        <v>1034</v>
      </c>
      <c r="AO35" s="681" t="s">
        <v>1034</v>
      </c>
      <c r="AP35" s="619"/>
      <c r="AQ35" s="679">
        <v>8483296</v>
      </c>
      <c r="AR35" s="680">
        <v>8481220</v>
      </c>
      <c r="AS35" s="680">
        <v>8234295</v>
      </c>
      <c r="AT35" s="680">
        <v>7110797</v>
      </c>
      <c r="AU35" s="680">
        <v>7110797</v>
      </c>
      <c r="AV35" s="680">
        <v>7065244</v>
      </c>
      <c r="AW35" s="680">
        <v>1115244</v>
      </c>
      <c r="AX35" s="680">
        <v>1109301</v>
      </c>
      <c r="AY35" s="680">
        <v>1109301</v>
      </c>
      <c r="AZ35" s="680">
        <v>1109301</v>
      </c>
      <c r="BA35" s="680">
        <v>873450</v>
      </c>
      <c r="BB35" s="680">
        <v>873450</v>
      </c>
      <c r="BC35" s="680">
        <v>13492</v>
      </c>
      <c r="BD35" s="680">
        <v>13492</v>
      </c>
      <c r="BE35" s="680">
        <v>13492</v>
      </c>
      <c r="BF35" s="680" t="s">
        <v>1033</v>
      </c>
      <c r="BG35" s="680" t="s">
        <v>1033</v>
      </c>
      <c r="BH35" s="680" t="s">
        <v>1033</v>
      </c>
      <c r="BI35" s="680" t="s">
        <v>1033</v>
      </c>
      <c r="BJ35" s="680" t="s">
        <v>1033</v>
      </c>
      <c r="BK35" s="680" t="s">
        <v>1033</v>
      </c>
      <c r="BL35" s="680" t="s">
        <v>1033</v>
      </c>
      <c r="BM35" s="680" t="s">
        <v>1033</v>
      </c>
      <c r="BN35" s="680" t="s">
        <v>1033</v>
      </c>
      <c r="BO35" s="680" t="s">
        <v>1033</v>
      </c>
      <c r="BP35" s="680" t="s">
        <v>1033</v>
      </c>
      <c r="BQ35" s="680" t="s">
        <v>1034</v>
      </c>
      <c r="BR35" s="680" t="s">
        <v>1034</v>
      </c>
      <c r="BS35" s="680" t="s">
        <v>1034</v>
      </c>
      <c r="BT35" s="681" t="s">
        <v>1034</v>
      </c>
      <c r="BU35" s="16"/>
    </row>
    <row r="36" spans="2:73" s="17" customFormat="1" ht="15.75">
      <c r="B36" s="675" t="s">
        <v>1069</v>
      </c>
      <c r="C36" s="675" t="s">
        <v>1074</v>
      </c>
      <c r="D36" s="675" t="s">
        <v>22</v>
      </c>
      <c r="E36" s="675" t="s">
        <v>1071</v>
      </c>
      <c r="F36" s="675" t="s">
        <v>1076</v>
      </c>
      <c r="G36" s="675" t="s">
        <v>1072</v>
      </c>
      <c r="H36" s="675">
        <v>2011</v>
      </c>
      <c r="I36" s="630" t="s">
        <v>573</v>
      </c>
      <c r="J36" s="630" t="s">
        <v>591</v>
      </c>
      <c r="K36" s="619"/>
      <c r="L36" s="679">
        <v>2236</v>
      </c>
      <c r="M36" s="680">
        <v>2236</v>
      </c>
      <c r="N36" s="680">
        <v>2236</v>
      </c>
      <c r="O36" s="680">
        <v>2236</v>
      </c>
      <c r="P36" s="680">
        <v>2236</v>
      </c>
      <c r="Q36" s="680">
        <v>2236</v>
      </c>
      <c r="R36" s="680">
        <v>2236</v>
      </c>
      <c r="S36" s="680">
        <v>2236</v>
      </c>
      <c r="T36" s="680">
        <v>1733</v>
      </c>
      <c r="U36" s="680">
        <v>1733</v>
      </c>
      <c r="V36" s="680">
        <v>411</v>
      </c>
      <c r="W36" s="680">
        <v>411</v>
      </c>
      <c r="X36" s="680">
        <v>411</v>
      </c>
      <c r="Y36" s="680">
        <v>411</v>
      </c>
      <c r="Z36" s="680">
        <v>411</v>
      </c>
      <c r="AA36" s="680" t="s">
        <v>1034</v>
      </c>
      <c r="AB36" s="680" t="s">
        <v>1034</v>
      </c>
      <c r="AC36" s="680" t="s">
        <v>1034</v>
      </c>
      <c r="AD36" s="680" t="s">
        <v>1034</v>
      </c>
      <c r="AE36" s="680" t="s">
        <v>1034</v>
      </c>
      <c r="AF36" s="680" t="s">
        <v>1034</v>
      </c>
      <c r="AG36" s="680" t="s">
        <v>1034</v>
      </c>
      <c r="AH36" s="680" t="s">
        <v>1034</v>
      </c>
      <c r="AI36" s="680" t="s">
        <v>1034</v>
      </c>
      <c r="AJ36" s="680" t="s">
        <v>1034</v>
      </c>
      <c r="AK36" s="680" t="s">
        <v>1034</v>
      </c>
      <c r="AL36" s="680" t="s">
        <v>1034</v>
      </c>
      <c r="AM36" s="680" t="s">
        <v>1034</v>
      </c>
      <c r="AN36" s="680" t="s">
        <v>1034</v>
      </c>
      <c r="AO36" s="681" t="s">
        <v>1034</v>
      </c>
      <c r="AP36" s="619"/>
      <c r="AQ36" s="679">
        <v>12075272</v>
      </c>
      <c r="AR36" s="680">
        <v>12075272</v>
      </c>
      <c r="AS36" s="680">
        <v>12075272</v>
      </c>
      <c r="AT36" s="680">
        <v>12075272</v>
      </c>
      <c r="AU36" s="680">
        <v>12075272</v>
      </c>
      <c r="AV36" s="680">
        <v>12075272</v>
      </c>
      <c r="AW36" s="680">
        <v>12075272</v>
      </c>
      <c r="AX36" s="680">
        <v>12075272</v>
      </c>
      <c r="AY36" s="680">
        <v>9675568</v>
      </c>
      <c r="AZ36" s="680">
        <v>9675568</v>
      </c>
      <c r="BA36" s="680">
        <v>2679785</v>
      </c>
      <c r="BB36" s="680">
        <v>2679785</v>
      </c>
      <c r="BC36" s="680">
        <v>2679785</v>
      </c>
      <c r="BD36" s="680">
        <v>2679785</v>
      </c>
      <c r="BE36" s="680">
        <v>2679785</v>
      </c>
      <c r="BF36" s="680" t="s">
        <v>1033</v>
      </c>
      <c r="BG36" s="680" t="s">
        <v>1033</v>
      </c>
      <c r="BH36" s="680" t="s">
        <v>1033</v>
      </c>
      <c r="BI36" s="680" t="s">
        <v>1033</v>
      </c>
      <c r="BJ36" s="680" t="s">
        <v>1033</v>
      </c>
      <c r="BK36" s="680" t="s">
        <v>1033</v>
      </c>
      <c r="BL36" s="680" t="s">
        <v>1033</v>
      </c>
      <c r="BM36" s="680" t="s">
        <v>1033</v>
      </c>
      <c r="BN36" s="680" t="s">
        <v>1033</v>
      </c>
      <c r="BO36" s="680" t="s">
        <v>1033</v>
      </c>
      <c r="BP36" s="680" t="s">
        <v>1033</v>
      </c>
      <c r="BQ36" s="680" t="s">
        <v>1034</v>
      </c>
      <c r="BR36" s="680" t="s">
        <v>1034</v>
      </c>
      <c r="BS36" s="680" t="s">
        <v>1034</v>
      </c>
      <c r="BT36" s="681" t="s">
        <v>1034</v>
      </c>
      <c r="BU36" s="16"/>
    </row>
    <row r="37" spans="2:73" s="17" customFormat="1" ht="15.75">
      <c r="B37" s="675" t="s">
        <v>1069</v>
      </c>
      <c r="C37" s="675" t="s">
        <v>1077</v>
      </c>
      <c r="D37" s="675" t="s">
        <v>9</v>
      </c>
      <c r="E37" s="675" t="s">
        <v>1071</v>
      </c>
      <c r="F37" s="675" t="s">
        <v>1077</v>
      </c>
      <c r="G37" s="675" t="s">
        <v>1073</v>
      </c>
      <c r="H37" s="675">
        <v>2011</v>
      </c>
      <c r="I37" s="630" t="s">
        <v>573</v>
      </c>
      <c r="J37" s="630" t="s">
        <v>591</v>
      </c>
      <c r="K37" s="619"/>
      <c r="L37" s="679">
        <v>3236</v>
      </c>
      <c r="M37" s="680" t="s">
        <v>1104</v>
      </c>
      <c r="N37" s="680" t="s">
        <v>1103</v>
      </c>
      <c r="O37" s="680" t="s">
        <v>1103</v>
      </c>
      <c r="P37" s="680" t="s">
        <v>1103</v>
      </c>
      <c r="Q37" s="680" t="s">
        <v>1034</v>
      </c>
      <c r="R37" s="680" t="s">
        <v>1034</v>
      </c>
      <c r="S37" s="680" t="s">
        <v>1034</v>
      </c>
      <c r="T37" s="680" t="s">
        <v>1034</v>
      </c>
      <c r="U37" s="680" t="s">
        <v>1104</v>
      </c>
      <c r="V37" s="680" t="s">
        <v>1034</v>
      </c>
      <c r="W37" s="680" t="s">
        <v>1034</v>
      </c>
      <c r="X37" s="680" t="s">
        <v>1034</v>
      </c>
      <c r="Y37" s="680" t="s">
        <v>1034</v>
      </c>
      <c r="Z37" s="680" t="s">
        <v>1034</v>
      </c>
      <c r="AA37" s="680" t="s">
        <v>1034</v>
      </c>
      <c r="AB37" s="680" t="s">
        <v>1034</v>
      </c>
      <c r="AC37" s="680" t="s">
        <v>1034</v>
      </c>
      <c r="AD37" s="680" t="s">
        <v>1034</v>
      </c>
      <c r="AE37" s="680" t="s">
        <v>1034</v>
      </c>
      <c r="AF37" s="680" t="s">
        <v>1034</v>
      </c>
      <c r="AG37" s="680" t="s">
        <v>1034</v>
      </c>
      <c r="AH37" s="680" t="s">
        <v>1034</v>
      </c>
      <c r="AI37" s="680" t="s">
        <v>1034</v>
      </c>
      <c r="AJ37" s="680" t="s">
        <v>1034</v>
      </c>
      <c r="AK37" s="680" t="s">
        <v>1034</v>
      </c>
      <c r="AL37" s="680" t="s">
        <v>1034</v>
      </c>
      <c r="AM37" s="680" t="s">
        <v>1034</v>
      </c>
      <c r="AN37" s="680" t="s">
        <v>1034</v>
      </c>
      <c r="AO37" s="681" t="s">
        <v>1034</v>
      </c>
      <c r="AP37" s="619"/>
      <c r="AQ37" s="679">
        <v>189961</v>
      </c>
      <c r="AR37" s="680" t="s">
        <v>1033</v>
      </c>
      <c r="AS37" s="680" t="s">
        <v>1033</v>
      </c>
      <c r="AT37" s="680" t="s">
        <v>1033</v>
      </c>
      <c r="AU37" s="680" t="s">
        <v>1033</v>
      </c>
      <c r="AV37" s="680" t="s">
        <v>1033</v>
      </c>
      <c r="AW37" s="680" t="s">
        <v>1035</v>
      </c>
      <c r="AX37" s="680" t="s">
        <v>1035</v>
      </c>
      <c r="AY37" s="680" t="s">
        <v>1035</v>
      </c>
      <c r="AZ37" s="680" t="s">
        <v>1035</v>
      </c>
      <c r="BA37" s="680" t="s">
        <v>1035</v>
      </c>
      <c r="BB37" s="680" t="s">
        <v>1035</v>
      </c>
      <c r="BC37" s="680" t="s">
        <v>1035</v>
      </c>
      <c r="BD37" s="680" t="s">
        <v>1035</v>
      </c>
      <c r="BE37" s="680" t="s">
        <v>1035</v>
      </c>
      <c r="BF37" s="680" t="s">
        <v>1033</v>
      </c>
      <c r="BG37" s="680" t="s">
        <v>1033</v>
      </c>
      <c r="BH37" s="680" t="s">
        <v>1033</v>
      </c>
      <c r="BI37" s="680" t="s">
        <v>1033</v>
      </c>
      <c r="BJ37" s="680" t="s">
        <v>1033</v>
      </c>
      <c r="BK37" s="680" t="s">
        <v>1033</v>
      </c>
      <c r="BL37" s="680" t="s">
        <v>1033</v>
      </c>
      <c r="BM37" s="680" t="s">
        <v>1033</v>
      </c>
      <c r="BN37" s="680" t="s">
        <v>1033</v>
      </c>
      <c r="BO37" s="680" t="s">
        <v>1033</v>
      </c>
      <c r="BP37" s="680" t="s">
        <v>1033</v>
      </c>
      <c r="BQ37" s="680" t="s">
        <v>1034</v>
      </c>
      <c r="BR37" s="680" t="s">
        <v>1034</v>
      </c>
      <c r="BS37" s="680" t="s">
        <v>1034</v>
      </c>
      <c r="BT37" s="681" t="s">
        <v>1034</v>
      </c>
      <c r="BU37" s="16"/>
    </row>
    <row r="38" spans="2:73" s="17" customFormat="1" ht="15.75">
      <c r="B38" s="675" t="s">
        <v>1069</v>
      </c>
      <c r="C38" s="675" t="s">
        <v>1077</v>
      </c>
      <c r="D38" s="675" t="s">
        <v>22</v>
      </c>
      <c r="E38" s="675" t="s">
        <v>1071</v>
      </c>
      <c r="F38" s="675" t="s">
        <v>1077</v>
      </c>
      <c r="G38" s="675" t="s">
        <v>1072</v>
      </c>
      <c r="H38" s="675">
        <v>2011</v>
      </c>
      <c r="I38" s="630" t="s">
        <v>573</v>
      </c>
      <c r="J38" s="630" t="s">
        <v>591</v>
      </c>
      <c r="K38" s="619"/>
      <c r="L38" s="679">
        <v>422</v>
      </c>
      <c r="M38" s="680">
        <v>422</v>
      </c>
      <c r="N38" s="680">
        <v>422</v>
      </c>
      <c r="O38" s="680">
        <v>422</v>
      </c>
      <c r="P38" s="680">
        <v>422</v>
      </c>
      <c r="Q38" s="680">
        <v>422</v>
      </c>
      <c r="R38" s="680">
        <v>422</v>
      </c>
      <c r="S38" s="680">
        <v>422</v>
      </c>
      <c r="T38" s="680">
        <v>402</v>
      </c>
      <c r="U38" s="680">
        <v>402</v>
      </c>
      <c r="V38" s="680">
        <v>129</v>
      </c>
      <c r="W38" s="680">
        <v>129</v>
      </c>
      <c r="X38" s="680">
        <v>129</v>
      </c>
      <c r="Y38" s="680">
        <v>129</v>
      </c>
      <c r="Z38" s="680">
        <v>129</v>
      </c>
      <c r="AA38" s="680" t="s">
        <v>1034</v>
      </c>
      <c r="AB38" s="680" t="s">
        <v>1034</v>
      </c>
      <c r="AC38" s="680" t="s">
        <v>1034</v>
      </c>
      <c r="AD38" s="680" t="s">
        <v>1034</v>
      </c>
      <c r="AE38" s="680" t="s">
        <v>1034</v>
      </c>
      <c r="AF38" s="680" t="s">
        <v>1034</v>
      </c>
      <c r="AG38" s="680" t="s">
        <v>1034</v>
      </c>
      <c r="AH38" s="680" t="s">
        <v>1034</v>
      </c>
      <c r="AI38" s="680" t="s">
        <v>1034</v>
      </c>
      <c r="AJ38" s="680" t="s">
        <v>1034</v>
      </c>
      <c r="AK38" s="680" t="s">
        <v>1034</v>
      </c>
      <c r="AL38" s="680" t="s">
        <v>1034</v>
      </c>
      <c r="AM38" s="680" t="s">
        <v>1034</v>
      </c>
      <c r="AN38" s="680" t="s">
        <v>1034</v>
      </c>
      <c r="AO38" s="681" t="s">
        <v>1034</v>
      </c>
      <c r="AP38" s="619"/>
      <c r="AQ38" s="679">
        <v>1994497</v>
      </c>
      <c r="AR38" s="680">
        <v>1994497</v>
      </c>
      <c r="AS38" s="680">
        <v>1994497</v>
      </c>
      <c r="AT38" s="680">
        <v>1994497</v>
      </c>
      <c r="AU38" s="680">
        <v>1994497</v>
      </c>
      <c r="AV38" s="680">
        <v>1994497</v>
      </c>
      <c r="AW38" s="680">
        <v>1994497</v>
      </c>
      <c r="AX38" s="680">
        <v>1994497</v>
      </c>
      <c r="AY38" s="680">
        <v>1932922</v>
      </c>
      <c r="AZ38" s="680">
        <v>1932922</v>
      </c>
      <c r="BA38" s="680">
        <v>188877</v>
      </c>
      <c r="BB38" s="680">
        <v>188877</v>
      </c>
      <c r="BC38" s="680">
        <v>188877</v>
      </c>
      <c r="BD38" s="680">
        <v>188877</v>
      </c>
      <c r="BE38" s="680">
        <v>188877</v>
      </c>
      <c r="BF38" s="680" t="s">
        <v>1033</v>
      </c>
      <c r="BG38" s="680" t="s">
        <v>1033</v>
      </c>
      <c r="BH38" s="680" t="s">
        <v>1033</v>
      </c>
      <c r="BI38" s="680" t="s">
        <v>1033</v>
      </c>
      <c r="BJ38" s="680" t="s">
        <v>1033</v>
      </c>
      <c r="BK38" s="680" t="s">
        <v>1033</v>
      </c>
      <c r="BL38" s="680" t="s">
        <v>1033</v>
      </c>
      <c r="BM38" s="680" t="s">
        <v>1033</v>
      </c>
      <c r="BN38" s="680" t="s">
        <v>1033</v>
      </c>
      <c r="BO38" s="680" t="s">
        <v>1033</v>
      </c>
      <c r="BP38" s="680" t="s">
        <v>1033</v>
      </c>
      <c r="BQ38" s="680" t="s">
        <v>1034</v>
      </c>
      <c r="BR38" s="680" t="s">
        <v>1034</v>
      </c>
      <c r="BS38" s="680" t="s">
        <v>1034</v>
      </c>
      <c r="BT38" s="681" t="s">
        <v>1034</v>
      </c>
      <c r="BU38" s="16"/>
    </row>
    <row r="39" spans="2:73" s="17" customFormat="1" ht="15.75">
      <c r="B39" s="675" t="s">
        <v>1069</v>
      </c>
      <c r="C39" s="675" t="s">
        <v>1078</v>
      </c>
      <c r="D39" s="675" t="s">
        <v>16</v>
      </c>
      <c r="E39" s="675" t="s">
        <v>1071</v>
      </c>
      <c r="F39" s="675" t="s">
        <v>1076</v>
      </c>
      <c r="G39" s="675" t="s">
        <v>1072</v>
      </c>
      <c r="H39" s="675">
        <v>2011</v>
      </c>
      <c r="I39" s="630" t="s">
        <v>573</v>
      </c>
      <c r="J39" s="630" t="s">
        <v>591</v>
      </c>
      <c r="K39" s="619"/>
      <c r="L39" s="679">
        <v>2148</v>
      </c>
      <c r="M39" s="680">
        <v>2148</v>
      </c>
      <c r="N39" s="680">
        <v>2148</v>
      </c>
      <c r="O39" s="680">
        <v>2148</v>
      </c>
      <c r="P39" s="680">
        <v>2148</v>
      </c>
      <c r="Q39" s="680">
        <v>2148</v>
      </c>
      <c r="R39" s="680">
        <v>2148</v>
      </c>
      <c r="S39" s="680">
        <v>2148</v>
      </c>
      <c r="T39" s="680">
        <v>2148</v>
      </c>
      <c r="U39" s="680">
        <v>2148</v>
      </c>
      <c r="V39" s="680">
        <v>2148</v>
      </c>
      <c r="W39" s="680">
        <v>2148</v>
      </c>
      <c r="X39" s="680">
        <v>2148</v>
      </c>
      <c r="Y39" s="680" t="s">
        <v>1034</v>
      </c>
      <c r="Z39" s="680" t="s">
        <v>1034</v>
      </c>
      <c r="AA39" s="680" t="s">
        <v>1034</v>
      </c>
      <c r="AB39" s="680" t="s">
        <v>1034</v>
      </c>
      <c r="AC39" s="680" t="s">
        <v>1034</v>
      </c>
      <c r="AD39" s="680" t="s">
        <v>1034</v>
      </c>
      <c r="AE39" s="680" t="s">
        <v>1034</v>
      </c>
      <c r="AF39" s="680" t="s">
        <v>1034</v>
      </c>
      <c r="AG39" s="680" t="s">
        <v>1034</v>
      </c>
      <c r="AH39" s="680" t="s">
        <v>1034</v>
      </c>
      <c r="AI39" s="680" t="s">
        <v>1034</v>
      </c>
      <c r="AJ39" s="680" t="s">
        <v>1034</v>
      </c>
      <c r="AK39" s="680" t="s">
        <v>1034</v>
      </c>
      <c r="AL39" s="680" t="s">
        <v>1034</v>
      </c>
      <c r="AM39" s="680" t="s">
        <v>1034</v>
      </c>
      <c r="AN39" s="680" t="s">
        <v>1034</v>
      </c>
      <c r="AO39" s="681" t="s">
        <v>1034</v>
      </c>
      <c r="AP39" s="619"/>
      <c r="AQ39" s="679">
        <v>12349671</v>
      </c>
      <c r="AR39" s="680">
        <v>12349671</v>
      </c>
      <c r="AS39" s="680">
        <v>12349671</v>
      </c>
      <c r="AT39" s="680">
        <v>12349671</v>
      </c>
      <c r="AU39" s="680">
        <v>12349671</v>
      </c>
      <c r="AV39" s="680">
        <v>12349671</v>
      </c>
      <c r="AW39" s="680">
        <v>12349671</v>
      </c>
      <c r="AX39" s="680">
        <v>12349671</v>
      </c>
      <c r="AY39" s="680">
        <v>12349671</v>
      </c>
      <c r="AZ39" s="680">
        <v>12349671</v>
      </c>
      <c r="BA39" s="680">
        <v>12349671</v>
      </c>
      <c r="BB39" s="680">
        <v>12349671</v>
      </c>
      <c r="BC39" s="680">
        <v>12349671</v>
      </c>
      <c r="BD39" s="680" t="s">
        <v>1035</v>
      </c>
      <c r="BE39" s="680" t="s">
        <v>1035</v>
      </c>
      <c r="BF39" s="680" t="s">
        <v>1033</v>
      </c>
      <c r="BG39" s="680" t="s">
        <v>1033</v>
      </c>
      <c r="BH39" s="680" t="s">
        <v>1033</v>
      </c>
      <c r="BI39" s="680" t="s">
        <v>1033</v>
      </c>
      <c r="BJ39" s="680" t="s">
        <v>1033</v>
      </c>
      <c r="BK39" s="680" t="s">
        <v>1033</v>
      </c>
      <c r="BL39" s="680" t="s">
        <v>1033</v>
      </c>
      <c r="BM39" s="680" t="s">
        <v>1033</v>
      </c>
      <c r="BN39" s="680" t="s">
        <v>1033</v>
      </c>
      <c r="BO39" s="680" t="s">
        <v>1033</v>
      </c>
      <c r="BP39" s="680" t="s">
        <v>1033</v>
      </c>
      <c r="BQ39" s="680" t="s">
        <v>1034</v>
      </c>
      <c r="BR39" s="680" t="s">
        <v>1034</v>
      </c>
      <c r="BS39" s="680" t="s">
        <v>1034</v>
      </c>
      <c r="BT39" s="681" t="s">
        <v>1034</v>
      </c>
      <c r="BU39" s="16"/>
    </row>
    <row r="40" spans="2:73" s="17" customFormat="1" ht="15.75">
      <c r="B40" s="675" t="s">
        <v>1069</v>
      </c>
      <c r="C40" s="675" t="s">
        <v>1078</v>
      </c>
      <c r="D40" s="675" t="s">
        <v>17</v>
      </c>
      <c r="E40" s="675" t="s">
        <v>1071</v>
      </c>
      <c r="F40" s="675" t="s">
        <v>1076</v>
      </c>
      <c r="G40" s="675" t="s">
        <v>1072</v>
      </c>
      <c r="H40" s="675">
        <v>2011</v>
      </c>
      <c r="I40" s="630" t="s">
        <v>573</v>
      </c>
      <c r="J40" s="630" t="s">
        <v>591</v>
      </c>
      <c r="K40" s="619"/>
      <c r="L40" s="679">
        <v>161</v>
      </c>
      <c r="M40" s="680">
        <v>161</v>
      </c>
      <c r="N40" s="680">
        <v>161</v>
      </c>
      <c r="O40" s="680">
        <v>161</v>
      </c>
      <c r="P40" s="680">
        <v>161</v>
      </c>
      <c r="Q40" s="680">
        <v>161</v>
      </c>
      <c r="R40" s="680">
        <v>161</v>
      </c>
      <c r="S40" s="680">
        <v>161</v>
      </c>
      <c r="T40" s="680">
        <v>161</v>
      </c>
      <c r="U40" s="680">
        <v>161</v>
      </c>
      <c r="V40" s="680">
        <v>161</v>
      </c>
      <c r="W40" s="680">
        <v>161</v>
      </c>
      <c r="X40" s="680">
        <v>161</v>
      </c>
      <c r="Y40" s="680">
        <v>161</v>
      </c>
      <c r="Z40" s="680">
        <v>161</v>
      </c>
      <c r="AA40" s="680">
        <v>96</v>
      </c>
      <c r="AB40" s="680">
        <v>96</v>
      </c>
      <c r="AC40" s="680">
        <v>96</v>
      </c>
      <c r="AD40" s="680">
        <v>96</v>
      </c>
      <c r="AE40" s="680">
        <v>96</v>
      </c>
      <c r="AF40" s="680">
        <v>96</v>
      </c>
      <c r="AG40" s="680">
        <v>96</v>
      </c>
      <c r="AH40" s="680">
        <v>96</v>
      </c>
      <c r="AI40" s="680">
        <v>96</v>
      </c>
      <c r="AJ40" s="680">
        <v>96</v>
      </c>
      <c r="AK40" s="680">
        <v>96</v>
      </c>
      <c r="AL40" s="680" t="s">
        <v>1034</v>
      </c>
      <c r="AM40" s="680" t="s">
        <v>1034</v>
      </c>
      <c r="AN40" s="680" t="s">
        <v>1034</v>
      </c>
      <c r="AO40" s="681" t="s">
        <v>1034</v>
      </c>
      <c r="AP40" s="619"/>
      <c r="AQ40" s="679">
        <v>828974</v>
      </c>
      <c r="AR40" s="680">
        <v>828974</v>
      </c>
      <c r="AS40" s="680">
        <v>828974</v>
      </c>
      <c r="AT40" s="680">
        <v>828974</v>
      </c>
      <c r="AU40" s="680">
        <v>828974</v>
      </c>
      <c r="AV40" s="680">
        <v>828974</v>
      </c>
      <c r="AW40" s="680">
        <v>828974</v>
      </c>
      <c r="AX40" s="680">
        <v>828974</v>
      </c>
      <c r="AY40" s="680">
        <v>828974</v>
      </c>
      <c r="AZ40" s="680">
        <v>828974</v>
      </c>
      <c r="BA40" s="680">
        <v>828974</v>
      </c>
      <c r="BB40" s="680">
        <v>828974</v>
      </c>
      <c r="BC40" s="680">
        <v>828974</v>
      </c>
      <c r="BD40" s="680">
        <v>828974</v>
      </c>
      <c r="BE40" s="680">
        <v>828974</v>
      </c>
      <c r="BF40" s="680">
        <v>494260</v>
      </c>
      <c r="BG40" s="680">
        <v>494260</v>
      </c>
      <c r="BH40" s="680">
        <v>494260</v>
      </c>
      <c r="BI40" s="680">
        <v>494260</v>
      </c>
      <c r="BJ40" s="680">
        <v>494260</v>
      </c>
      <c r="BK40" s="680">
        <v>494260</v>
      </c>
      <c r="BL40" s="680">
        <v>494260</v>
      </c>
      <c r="BM40" s="680">
        <v>494260</v>
      </c>
      <c r="BN40" s="680">
        <v>494260</v>
      </c>
      <c r="BO40" s="680">
        <v>494260</v>
      </c>
      <c r="BP40" s="680">
        <v>494260</v>
      </c>
      <c r="BQ40" s="680" t="s">
        <v>1034</v>
      </c>
      <c r="BR40" s="680" t="s">
        <v>1034</v>
      </c>
      <c r="BS40" s="680" t="s">
        <v>1034</v>
      </c>
      <c r="BT40" s="681" t="s">
        <v>1034</v>
      </c>
      <c r="BU40" s="16"/>
    </row>
    <row r="41" spans="2:73" s="17" customFormat="1" ht="15.75">
      <c r="B41" s="675" t="s">
        <v>1069</v>
      </c>
      <c r="C41" s="675" t="s">
        <v>1078</v>
      </c>
      <c r="D41" s="675" t="s">
        <v>19</v>
      </c>
      <c r="E41" s="675" t="s">
        <v>1071</v>
      </c>
      <c r="F41" s="675" t="s">
        <v>1076</v>
      </c>
      <c r="G41" s="675" t="s">
        <v>1072</v>
      </c>
      <c r="H41" s="675">
        <v>2011</v>
      </c>
      <c r="I41" s="630" t="s">
        <v>573</v>
      </c>
      <c r="J41" s="630" t="s">
        <v>591</v>
      </c>
      <c r="K41" s="619"/>
      <c r="L41" s="679">
        <v>0</v>
      </c>
      <c r="M41" s="680">
        <v>0</v>
      </c>
      <c r="N41" s="680">
        <v>0</v>
      </c>
      <c r="O41" s="680">
        <v>0</v>
      </c>
      <c r="P41" s="680">
        <v>0</v>
      </c>
      <c r="Q41" s="680">
        <v>0</v>
      </c>
      <c r="R41" s="680">
        <v>0</v>
      </c>
      <c r="S41" s="680">
        <v>0</v>
      </c>
      <c r="T41" s="680">
        <v>0</v>
      </c>
      <c r="U41" s="680">
        <v>0</v>
      </c>
      <c r="V41" s="680">
        <v>0</v>
      </c>
      <c r="W41" s="680">
        <v>0</v>
      </c>
      <c r="X41" s="680">
        <v>0</v>
      </c>
      <c r="Y41" s="680" t="s">
        <v>1034</v>
      </c>
      <c r="Z41" s="680" t="s">
        <v>1034</v>
      </c>
      <c r="AA41" s="680" t="s">
        <v>1034</v>
      </c>
      <c r="AB41" s="680" t="s">
        <v>1034</v>
      </c>
      <c r="AC41" s="680" t="s">
        <v>1034</v>
      </c>
      <c r="AD41" s="680" t="s">
        <v>1034</v>
      </c>
      <c r="AE41" s="680" t="s">
        <v>1034</v>
      </c>
      <c r="AF41" s="680" t="s">
        <v>1034</v>
      </c>
      <c r="AG41" s="680" t="s">
        <v>1034</v>
      </c>
      <c r="AH41" s="680" t="s">
        <v>1034</v>
      </c>
      <c r="AI41" s="680" t="s">
        <v>1034</v>
      </c>
      <c r="AJ41" s="680" t="s">
        <v>1034</v>
      </c>
      <c r="AK41" s="680" t="s">
        <v>1034</v>
      </c>
      <c r="AL41" s="680" t="s">
        <v>1034</v>
      </c>
      <c r="AM41" s="680" t="s">
        <v>1034</v>
      </c>
      <c r="AN41" s="680" t="s">
        <v>1034</v>
      </c>
      <c r="AO41" s="681" t="s">
        <v>1034</v>
      </c>
      <c r="AP41" s="619"/>
      <c r="AQ41" s="679">
        <v>314</v>
      </c>
      <c r="AR41" s="680">
        <v>314</v>
      </c>
      <c r="AS41" s="680">
        <v>314</v>
      </c>
      <c r="AT41" s="680">
        <v>314</v>
      </c>
      <c r="AU41" s="680">
        <v>314</v>
      </c>
      <c r="AV41" s="680">
        <v>314</v>
      </c>
      <c r="AW41" s="680">
        <v>314</v>
      </c>
      <c r="AX41" s="680">
        <v>314</v>
      </c>
      <c r="AY41" s="680">
        <v>314</v>
      </c>
      <c r="AZ41" s="680">
        <v>314</v>
      </c>
      <c r="BA41" s="680">
        <v>314</v>
      </c>
      <c r="BB41" s="680">
        <v>314</v>
      </c>
      <c r="BC41" s="680">
        <v>314</v>
      </c>
      <c r="BD41" s="680" t="s">
        <v>1035</v>
      </c>
      <c r="BE41" s="680" t="s">
        <v>1035</v>
      </c>
      <c r="BF41" s="680" t="s">
        <v>1033</v>
      </c>
      <c r="BG41" s="680" t="s">
        <v>1033</v>
      </c>
      <c r="BH41" s="680" t="s">
        <v>1033</v>
      </c>
      <c r="BI41" s="680" t="s">
        <v>1033</v>
      </c>
      <c r="BJ41" s="680" t="s">
        <v>1033</v>
      </c>
      <c r="BK41" s="680" t="s">
        <v>1033</v>
      </c>
      <c r="BL41" s="680" t="s">
        <v>1033</v>
      </c>
      <c r="BM41" s="680" t="s">
        <v>1033</v>
      </c>
      <c r="BN41" s="680" t="s">
        <v>1033</v>
      </c>
      <c r="BO41" s="680" t="s">
        <v>1033</v>
      </c>
      <c r="BP41" s="680" t="s">
        <v>1033</v>
      </c>
      <c r="BQ41" s="680" t="s">
        <v>1034</v>
      </c>
      <c r="BR41" s="680" t="s">
        <v>1034</v>
      </c>
      <c r="BS41" s="680" t="s">
        <v>1034</v>
      </c>
      <c r="BT41" s="681" t="s">
        <v>1034</v>
      </c>
      <c r="BU41" s="16"/>
    </row>
    <row r="42" spans="2:73" s="17" customFormat="1" ht="15.75">
      <c r="B42" s="675" t="s">
        <v>1069</v>
      </c>
      <c r="C42" s="675" t="s">
        <v>1074</v>
      </c>
      <c r="D42" s="675" t="s">
        <v>21</v>
      </c>
      <c r="E42" s="675" t="s">
        <v>1071</v>
      </c>
      <c r="F42" s="675" t="s">
        <v>1079</v>
      </c>
      <c r="G42" s="675" t="s">
        <v>1072</v>
      </c>
      <c r="H42" s="675">
        <v>2012</v>
      </c>
      <c r="I42" s="630" t="s">
        <v>574</v>
      </c>
      <c r="J42" s="630" t="s">
        <v>591</v>
      </c>
      <c r="K42" s="619"/>
      <c r="L42" s="679">
        <v>0</v>
      </c>
      <c r="M42" s="680">
        <v>1340.0396639999999</v>
      </c>
      <c r="N42" s="680">
        <v>1340.021</v>
      </c>
      <c r="O42" s="680">
        <v>1294.2234000000001</v>
      </c>
      <c r="P42" s="680">
        <v>1093.0498</v>
      </c>
      <c r="Q42" s="680">
        <v>1092.9958999999999</v>
      </c>
      <c r="R42" s="680">
        <v>240.69153</v>
      </c>
      <c r="S42" s="680">
        <v>240.69153</v>
      </c>
      <c r="T42" s="680">
        <v>232.73539</v>
      </c>
      <c r="U42" s="680">
        <v>232.73539</v>
      </c>
      <c r="V42" s="680">
        <v>232.73539</v>
      </c>
      <c r="W42" s="680">
        <v>220.56725</v>
      </c>
      <c r="X42" s="680">
        <v>220.56725</v>
      </c>
      <c r="Y42" s="680">
        <v>16.414123</v>
      </c>
      <c r="Z42" s="680">
        <v>16.414123</v>
      </c>
      <c r="AA42" s="680">
        <v>16.414123</v>
      </c>
      <c r="AB42" s="680">
        <v>0</v>
      </c>
      <c r="AC42" s="680">
        <v>0</v>
      </c>
      <c r="AD42" s="680">
        <v>0</v>
      </c>
      <c r="AE42" s="680">
        <v>0</v>
      </c>
      <c r="AF42" s="680">
        <v>0</v>
      </c>
      <c r="AG42" s="680">
        <v>0</v>
      </c>
      <c r="AH42" s="680">
        <v>0</v>
      </c>
      <c r="AI42" s="680">
        <v>0</v>
      </c>
      <c r="AJ42" s="680">
        <v>0</v>
      </c>
      <c r="AK42" s="680">
        <v>0</v>
      </c>
      <c r="AL42" s="680">
        <v>0</v>
      </c>
      <c r="AM42" s="680">
        <v>0</v>
      </c>
      <c r="AN42" s="680">
        <v>0</v>
      </c>
      <c r="AO42" s="681">
        <v>0</v>
      </c>
      <c r="AP42" s="619"/>
      <c r="AQ42" s="679">
        <v>0</v>
      </c>
      <c r="AR42" s="680">
        <v>4890220.2139999997</v>
      </c>
      <c r="AS42" s="680">
        <v>4890179.7609999999</v>
      </c>
      <c r="AT42" s="680">
        <v>4693913.9910000004</v>
      </c>
      <c r="AU42" s="680">
        <v>3837660.7769999998</v>
      </c>
      <c r="AV42" s="680">
        <v>3837428.2969999998</v>
      </c>
      <c r="AW42" s="680">
        <v>853402.67200000002</v>
      </c>
      <c r="AX42" s="680">
        <v>853402.67200000002</v>
      </c>
      <c r="AY42" s="680">
        <v>845457.51650000003</v>
      </c>
      <c r="AZ42" s="680">
        <v>845457.51650000003</v>
      </c>
      <c r="BA42" s="680">
        <v>845457.51650000003</v>
      </c>
      <c r="BB42" s="680">
        <v>726394.87860000005</v>
      </c>
      <c r="BC42" s="680">
        <v>726394.87860000005</v>
      </c>
      <c r="BD42" s="680">
        <v>16391.475709999999</v>
      </c>
      <c r="BE42" s="680">
        <v>16391.475709999999</v>
      </c>
      <c r="BF42" s="680">
        <v>16391.475709999999</v>
      </c>
      <c r="BG42" s="680">
        <v>0</v>
      </c>
      <c r="BH42" s="680">
        <v>0</v>
      </c>
      <c r="BI42" s="680">
        <v>0</v>
      </c>
      <c r="BJ42" s="680">
        <v>0</v>
      </c>
      <c r="BK42" s="680">
        <v>0</v>
      </c>
      <c r="BL42" s="680">
        <v>0</v>
      </c>
      <c r="BM42" s="680">
        <v>0</v>
      </c>
      <c r="BN42" s="680">
        <v>0</v>
      </c>
      <c r="BO42" s="680">
        <v>0</v>
      </c>
      <c r="BP42" s="680">
        <v>0</v>
      </c>
      <c r="BQ42" s="680">
        <v>0</v>
      </c>
      <c r="BR42" s="680">
        <v>0</v>
      </c>
      <c r="BS42" s="680">
        <v>0</v>
      </c>
      <c r="BT42" s="681">
        <v>0</v>
      </c>
      <c r="BU42" s="16"/>
    </row>
    <row r="43" spans="2:73" s="17" customFormat="1" ht="15.75">
      <c r="B43" s="675" t="s">
        <v>1069</v>
      </c>
      <c r="C43" s="675" t="s">
        <v>1074</v>
      </c>
      <c r="D43" s="675" t="s">
        <v>22</v>
      </c>
      <c r="E43" s="675" t="s">
        <v>1071</v>
      </c>
      <c r="F43" s="675" t="s">
        <v>1079</v>
      </c>
      <c r="G43" s="675" t="s">
        <v>1072</v>
      </c>
      <c r="H43" s="675">
        <v>2012</v>
      </c>
      <c r="I43" s="630" t="s">
        <v>574</v>
      </c>
      <c r="J43" s="630" t="s">
        <v>591</v>
      </c>
      <c r="K43" s="619"/>
      <c r="L43" s="679">
        <v>0</v>
      </c>
      <c r="M43" s="680">
        <v>4531.4237899999998</v>
      </c>
      <c r="N43" s="680">
        <v>4499.8347000000003</v>
      </c>
      <c r="O43" s="680">
        <v>4452.0397000000003</v>
      </c>
      <c r="P43" s="680">
        <v>4392.2739000000001</v>
      </c>
      <c r="Q43" s="680">
        <v>4392.2739000000001</v>
      </c>
      <c r="R43" s="680">
        <v>4118.1211000000003</v>
      </c>
      <c r="S43" s="680">
        <v>4019.8134</v>
      </c>
      <c r="T43" s="680">
        <v>4019.8134</v>
      </c>
      <c r="U43" s="680">
        <v>3671.2633999999998</v>
      </c>
      <c r="V43" s="680">
        <v>2360.7714000000001</v>
      </c>
      <c r="W43" s="680">
        <v>2316.6003000000001</v>
      </c>
      <c r="X43" s="680">
        <v>2316.6003000000001</v>
      </c>
      <c r="Y43" s="680">
        <v>810.08306000000005</v>
      </c>
      <c r="Z43" s="680">
        <v>639.82602999999995</v>
      </c>
      <c r="AA43" s="680">
        <v>639.82602999999995</v>
      </c>
      <c r="AB43" s="680">
        <v>175.90714</v>
      </c>
      <c r="AC43" s="680">
        <v>137.15961999999999</v>
      </c>
      <c r="AD43" s="680">
        <v>137.15961999999999</v>
      </c>
      <c r="AE43" s="680">
        <v>137.15961999999999</v>
      </c>
      <c r="AF43" s="680">
        <v>137.15961999999999</v>
      </c>
      <c r="AG43" s="680">
        <v>0</v>
      </c>
      <c r="AH43" s="680">
        <v>0</v>
      </c>
      <c r="AI43" s="680">
        <v>0</v>
      </c>
      <c r="AJ43" s="680">
        <v>0</v>
      </c>
      <c r="AK43" s="680">
        <v>0</v>
      </c>
      <c r="AL43" s="680">
        <v>0</v>
      </c>
      <c r="AM43" s="680">
        <v>0</v>
      </c>
      <c r="AN43" s="680">
        <v>0</v>
      </c>
      <c r="AO43" s="681">
        <v>0</v>
      </c>
      <c r="AP43" s="619"/>
      <c r="AQ43" s="679">
        <v>0</v>
      </c>
      <c r="AR43" s="680">
        <v>24392636.699999999</v>
      </c>
      <c r="AS43" s="680">
        <v>24288756.170000002</v>
      </c>
      <c r="AT43" s="680">
        <v>24131826.149999999</v>
      </c>
      <c r="AU43" s="680">
        <v>23935785.25</v>
      </c>
      <c r="AV43" s="680">
        <v>23935785.25</v>
      </c>
      <c r="AW43" s="680">
        <v>23037689.890000001</v>
      </c>
      <c r="AX43" s="680">
        <v>22455199.32</v>
      </c>
      <c r="AY43" s="680">
        <v>22455199.32</v>
      </c>
      <c r="AZ43" s="680">
        <v>21163792.600000001</v>
      </c>
      <c r="BA43" s="680">
        <v>13698164.300000001</v>
      </c>
      <c r="BB43" s="680">
        <v>12836678.449999999</v>
      </c>
      <c r="BC43" s="680">
        <v>12737200.380000001</v>
      </c>
      <c r="BD43" s="680">
        <v>3822450.9019999998</v>
      </c>
      <c r="BE43" s="680">
        <v>3263748.9270000001</v>
      </c>
      <c r="BF43" s="680">
        <v>3263748.9270000001</v>
      </c>
      <c r="BG43" s="680">
        <v>428145.87839999999</v>
      </c>
      <c r="BH43" s="680">
        <v>365474.46</v>
      </c>
      <c r="BI43" s="680">
        <v>365474.46</v>
      </c>
      <c r="BJ43" s="680">
        <v>365474.45899999997</v>
      </c>
      <c r="BK43" s="680">
        <v>365474.46</v>
      </c>
      <c r="BL43" s="680">
        <v>0</v>
      </c>
      <c r="BM43" s="680">
        <v>0</v>
      </c>
      <c r="BN43" s="680">
        <v>0</v>
      </c>
      <c r="BO43" s="680">
        <v>0</v>
      </c>
      <c r="BP43" s="680">
        <v>0</v>
      </c>
      <c r="BQ43" s="680">
        <v>0</v>
      </c>
      <c r="BR43" s="680">
        <v>0</v>
      </c>
      <c r="BS43" s="680">
        <v>0</v>
      </c>
      <c r="BT43" s="681">
        <v>0</v>
      </c>
      <c r="BU43" s="16"/>
    </row>
    <row r="44" spans="2:73" s="17" customFormat="1" ht="15.75">
      <c r="B44" s="675" t="s">
        <v>1069</v>
      </c>
      <c r="C44" s="675" t="s">
        <v>1074</v>
      </c>
      <c r="D44" s="675" t="s">
        <v>20</v>
      </c>
      <c r="E44" s="675" t="s">
        <v>1071</v>
      </c>
      <c r="F44" s="675" t="s">
        <v>1079</v>
      </c>
      <c r="G44" s="675" t="s">
        <v>1072</v>
      </c>
      <c r="H44" s="675">
        <v>2012</v>
      </c>
      <c r="I44" s="630" t="s">
        <v>574</v>
      </c>
      <c r="J44" s="630" t="s">
        <v>591</v>
      </c>
      <c r="K44" s="619"/>
      <c r="L44" s="679">
        <v>0</v>
      </c>
      <c r="M44" s="680">
        <v>191.55546129999999</v>
      </c>
      <c r="N44" s="680">
        <v>191.55546000000001</v>
      </c>
      <c r="O44" s="680">
        <v>191.55546000000001</v>
      </c>
      <c r="P44" s="680">
        <v>191.55546000000001</v>
      </c>
      <c r="Q44" s="680">
        <v>0</v>
      </c>
      <c r="R44" s="680">
        <v>0</v>
      </c>
      <c r="S44" s="680">
        <v>0</v>
      </c>
      <c r="T44" s="680">
        <v>0</v>
      </c>
      <c r="U44" s="680">
        <v>0</v>
      </c>
      <c r="V44" s="680">
        <v>0</v>
      </c>
      <c r="W44" s="680">
        <v>0</v>
      </c>
      <c r="X44" s="680">
        <v>0</v>
      </c>
      <c r="Y44" s="680">
        <v>0</v>
      </c>
      <c r="Z44" s="680">
        <v>0</v>
      </c>
      <c r="AA44" s="680">
        <v>0</v>
      </c>
      <c r="AB44" s="680">
        <v>0</v>
      </c>
      <c r="AC44" s="680">
        <v>0</v>
      </c>
      <c r="AD44" s="680">
        <v>0</v>
      </c>
      <c r="AE44" s="680">
        <v>0</v>
      </c>
      <c r="AF44" s="680">
        <v>0</v>
      </c>
      <c r="AG44" s="680">
        <v>0</v>
      </c>
      <c r="AH44" s="680">
        <v>0</v>
      </c>
      <c r="AI44" s="680">
        <v>0</v>
      </c>
      <c r="AJ44" s="680">
        <v>0</v>
      </c>
      <c r="AK44" s="680">
        <v>0</v>
      </c>
      <c r="AL44" s="680">
        <v>0</v>
      </c>
      <c r="AM44" s="680">
        <v>0</v>
      </c>
      <c r="AN44" s="680">
        <v>0</v>
      </c>
      <c r="AO44" s="681">
        <v>0</v>
      </c>
      <c r="AP44" s="619"/>
      <c r="AQ44" s="679">
        <v>0</v>
      </c>
      <c r="AR44" s="680">
        <v>931521.41509999998</v>
      </c>
      <c r="AS44" s="680">
        <v>931521.41509999998</v>
      </c>
      <c r="AT44" s="680">
        <v>931521.41509999998</v>
      </c>
      <c r="AU44" s="680">
        <v>931521.41509999998</v>
      </c>
      <c r="AV44" s="680">
        <v>0</v>
      </c>
      <c r="AW44" s="680">
        <v>0</v>
      </c>
      <c r="AX44" s="680">
        <v>0</v>
      </c>
      <c r="AY44" s="680">
        <v>0</v>
      </c>
      <c r="AZ44" s="680">
        <v>0</v>
      </c>
      <c r="BA44" s="680">
        <v>0</v>
      </c>
      <c r="BB44" s="680">
        <v>0</v>
      </c>
      <c r="BC44" s="680">
        <v>0</v>
      </c>
      <c r="BD44" s="680">
        <v>0</v>
      </c>
      <c r="BE44" s="680">
        <v>0</v>
      </c>
      <c r="BF44" s="680">
        <v>0</v>
      </c>
      <c r="BG44" s="680">
        <v>0</v>
      </c>
      <c r="BH44" s="680">
        <v>0</v>
      </c>
      <c r="BI44" s="680">
        <v>0</v>
      </c>
      <c r="BJ44" s="680">
        <v>0</v>
      </c>
      <c r="BK44" s="680">
        <v>0</v>
      </c>
      <c r="BL44" s="680">
        <v>0</v>
      </c>
      <c r="BM44" s="680">
        <v>0</v>
      </c>
      <c r="BN44" s="680">
        <v>0</v>
      </c>
      <c r="BO44" s="680">
        <v>0</v>
      </c>
      <c r="BP44" s="680">
        <v>0</v>
      </c>
      <c r="BQ44" s="680">
        <v>0</v>
      </c>
      <c r="BR44" s="680">
        <v>0</v>
      </c>
      <c r="BS44" s="680">
        <v>0</v>
      </c>
      <c r="BT44" s="681">
        <v>0</v>
      </c>
      <c r="BU44" s="16"/>
    </row>
    <row r="45" spans="2:73" s="17" customFormat="1" ht="15.75">
      <c r="B45" s="675" t="s">
        <v>1069</v>
      </c>
      <c r="C45" s="675" t="s">
        <v>1074</v>
      </c>
      <c r="D45" s="675" t="s">
        <v>17</v>
      </c>
      <c r="E45" s="675" t="s">
        <v>1071</v>
      </c>
      <c r="F45" s="675" t="s">
        <v>1079</v>
      </c>
      <c r="G45" s="675" t="s">
        <v>1072</v>
      </c>
      <c r="H45" s="675">
        <v>2012</v>
      </c>
      <c r="I45" s="630" t="s">
        <v>574</v>
      </c>
      <c r="J45" s="630" t="s">
        <v>591</v>
      </c>
      <c r="K45" s="619"/>
      <c r="L45" s="679">
        <v>0</v>
      </c>
      <c r="M45" s="680">
        <v>96.53</v>
      </c>
      <c r="N45" s="680">
        <v>96.53</v>
      </c>
      <c r="O45" s="680">
        <v>96.53</v>
      </c>
      <c r="P45" s="680">
        <v>96.53</v>
      </c>
      <c r="Q45" s="680">
        <v>96.53</v>
      </c>
      <c r="R45" s="680">
        <v>96.53</v>
      </c>
      <c r="S45" s="680">
        <v>96.53</v>
      </c>
      <c r="T45" s="680">
        <v>96.53</v>
      </c>
      <c r="U45" s="680">
        <v>96.53</v>
      </c>
      <c r="V45" s="680">
        <v>96.53</v>
      </c>
      <c r="W45" s="680">
        <v>96.53</v>
      </c>
      <c r="X45" s="680">
        <v>96.53</v>
      </c>
      <c r="Y45" s="680">
        <v>96.53</v>
      </c>
      <c r="Z45" s="680">
        <v>96.53</v>
      </c>
      <c r="AA45" s="680">
        <v>96.53</v>
      </c>
      <c r="AB45" s="680">
        <v>0</v>
      </c>
      <c r="AC45" s="680">
        <v>0</v>
      </c>
      <c r="AD45" s="680">
        <v>0</v>
      </c>
      <c r="AE45" s="680">
        <v>0</v>
      </c>
      <c r="AF45" s="680">
        <v>0</v>
      </c>
      <c r="AG45" s="680">
        <v>0</v>
      </c>
      <c r="AH45" s="680">
        <v>0</v>
      </c>
      <c r="AI45" s="680">
        <v>0</v>
      </c>
      <c r="AJ45" s="680">
        <v>0</v>
      </c>
      <c r="AK45" s="680">
        <v>0</v>
      </c>
      <c r="AL45" s="680">
        <v>0</v>
      </c>
      <c r="AM45" s="680">
        <v>0</v>
      </c>
      <c r="AN45" s="680">
        <v>0</v>
      </c>
      <c r="AO45" s="681">
        <v>0</v>
      </c>
      <c r="AP45" s="619"/>
      <c r="AQ45" s="679">
        <v>0</v>
      </c>
      <c r="AR45" s="680">
        <v>247001.16</v>
      </c>
      <c r="AS45" s="680">
        <v>247001.16</v>
      </c>
      <c r="AT45" s="680">
        <v>247001.16</v>
      </c>
      <c r="AU45" s="680">
        <v>247001.16</v>
      </c>
      <c r="AV45" s="680">
        <v>247001.16</v>
      </c>
      <c r="AW45" s="680">
        <v>247001.16</v>
      </c>
      <c r="AX45" s="680">
        <v>247001.16</v>
      </c>
      <c r="AY45" s="680">
        <v>247001.16</v>
      </c>
      <c r="AZ45" s="680">
        <v>247001.16</v>
      </c>
      <c r="BA45" s="680">
        <v>247001.16</v>
      </c>
      <c r="BB45" s="680">
        <v>247001.16</v>
      </c>
      <c r="BC45" s="680">
        <v>247001.16</v>
      </c>
      <c r="BD45" s="680">
        <v>247001.16</v>
      </c>
      <c r="BE45" s="680">
        <v>247001.16</v>
      </c>
      <c r="BF45" s="680">
        <v>247001.16</v>
      </c>
      <c r="BG45" s="680">
        <v>0</v>
      </c>
      <c r="BH45" s="680">
        <v>0</v>
      </c>
      <c r="BI45" s="680">
        <v>0</v>
      </c>
      <c r="BJ45" s="680">
        <v>0</v>
      </c>
      <c r="BK45" s="680">
        <v>0</v>
      </c>
      <c r="BL45" s="680">
        <v>0</v>
      </c>
      <c r="BM45" s="680">
        <v>0</v>
      </c>
      <c r="BN45" s="680">
        <v>0</v>
      </c>
      <c r="BO45" s="680">
        <v>0</v>
      </c>
      <c r="BP45" s="680">
        <v>0</v>
      </c>
      <c r="BQ45" s="680">
        <v>0</v>
      </c>
      <c r="BR45" s="680">
        <v>0</v>
      </c>
      <c r="BS45" s="680">
        <v>0</v>
      </c>
      <c r="BT45" s="681">
        <v>0</v>
      </c>
      <c r="BU45" s="16"/>
    </row>
    <row r="46" spans="2:73" s="17" customFormat="1" ht="15.75">
      <c r="B46" s="675" t="s">
        <v>1069</v>
      </c>
      <c r="C46" s="675" t="s">
        <v>1070</v>
      </c>
      <c r="D46" s="675" t="s">
        <v>2</v>
      </c>
      <c r="E46" s="675" t="s">
        <v>1071</v>
      </c>
      <c r="F46" s="675" t="s">
        <v>29</v>
      </c>
      <c r="G46" s="675" t="s">
        <v>1072</v>
      </c>
      <c r="H46" s="675">
        <v>2012</v>
      </c>
      <c r="I46" s="630" t="s">
        <v>574</v>
      </c>
      <c r="J46" s="630" t="s">
        <v>591</v>
      </c>
      <c r="K46" s="619"/>
      <c r="L46" s="679">
        <v>0</v>
      </c>
      <c r="M46" s="680">
        <v>17.222610029999998</v>
      </c>
      <c r="N46" s="680">
        <v>17.22261</v>
      </c>
      <c r="O46" s="680">
        <v>17.22261</v>
      </c>
      <c r="P46" s="680">
        <v>16.798992999999999</v>
      </c>
      <c r="Q46" s="680">
        <v>0</v>
      </c>
      <c r="R46" s="680">
        <v>0</v>
      </c>
      <c r="S46" s="680">
        <v>0</v>
      </c>
      <c r="T46" s="680">
        <v>0</v>
      </c>
      <c r="U46" s="680">
        <v>0</v>
      </c>
      <c r="V46" s="680">
        <v>0</v>
      </c>
      <c r="W46" s="680">
        <v>0</v>
      </c>
      <c r="X46" s="680">
        <v>0</v>
      </c>
      <c r="Y46" s="680">
        <v>0</v>
      </c>
      <c r="Z46" s="680">
        <v>0</v>
      </c>
      <c r="AA46" s="680">
        <v>0</v>
      </c>
      <c r="AB46" s="680">
        <v>0</v>
      </c>
      <c r="AC46" s="680">
        <v>0</v>
      </c>
      <c r="AD46" s="680">
        <v>0</v>
      </c>
      <c r="AE46" s="680">
        <v>0</v>
      </c>
      <c r="AF46" s="680">
        <v>0</v>
      </c>
      <c r="AG46" s="680">
        <v>0</v>
      </c>
      <c r="AH46" s="680">
        <v>0</v>
      </c>
      <c r="AI46" s="680">
        <v>0</v>
      </c>
      <c r="AJ46" s="680">
        <v>0</v>
      </c>
      <c r="AK46" s="680">
        <v>0</v>
      </c>
      <c r="AL46" s="680">
        <v>0</v>
      </c>
      <c r="AM46" s="680">
        <v>0</v>
      </c>
      <c r="AN46" s="680">
        <v>0</v>
      </c>
      <c r="AO46" s="681">
        <v>0</v>
      </c>
      <c r="AP46" s="619"/>
      <c r="AQ46" s="679">
        <v>0</v>
      </c>
      <c r="AR46" s="680">
        <v>30332.46386</v>
      </c>
      <c r="AS46" s="680">
        <v>30332.46386</v>
      </c>
      <c r="AT46" s="680">
        <v>30332.46386</v>
      </c>
      <c r="AU46" s="680">
        <v>29953.642650000002</v>
      </c>
      <c r="AV46" s="680">
        <v>0</v>
      </c>
      <c r="AW46" s="680">
        <v>0</v>
      </c>
      <c r="AX46" s="680">
        <v>0</v>
      </c>
      <c r="AY46" s="680">
        <v>0</v>
      </c>
      <c r="AZ46" s="680">
        <v>0</v>
      </c>
      <c r="BA46" s="680">
        <v>0</v>
      </c>
      <c r="BB46" s="680">
        <v>0</v>
      </c>
      <c r="BC46" s="680">
        <v>0</v>
      </c>
      <c r="BD46" s="680">
        <v>0</v>
      </c>
      <c r="BE46" s="680">
        <v>0</v>
      </c>
      <c r="BF46" s="680">
        <v>0</v>
      </c>
      <c r="BG46" s="680">
        <v>0</v>
      </c>
      <c r="BH46" s="680">
        <v>0</v>
      </c>
      <c r="BI46" s="680">
        <v>0</v>
      </c>
      <c r="BJ46" s="680">
        <v>0</v>
      </c>
      <c r="BK46" s="680">
        <v>0</v>
      </c>
      <c r="BL46" s="680">
        <v>0</v>
      </c>
      <c r="BM46" s="680">
        <v>0</v>
      </c>
      <c r="BN46" s="680">
        <v>0</v>
      </c>
      <c r="BO46" s="680">
        <v>0</v>
      </c>
      <c r="BP46" s="680">
        <v>0</v>
      </c>
      <c r="BQ46" s="680">
        <v>0</v>
      </c>
      <c r="BR46" s="680">
        <v>0</v>
      </c>
      <c r="BS46" s="680">
        <v>0</v>
      </c>
      <c r="BT46" s="681">
        <v>0</v>
      </c>
      <c r="BU46" s="16"/>
    </row>
    <row r="47" spans="2:73" s="17" customFormat="1" ht="15.75">
      <c r="B47" s="675" t="s">
        <v>1069</v>
      </c>
      <c r="C47" s="675" t="s">
        <v>1070</v>
      </c>
      <c r="D47" s="675" t="s">
        <v>1</v>
      </c>
      <c r="E47" s="675" t="s">
        <v>1071</v>
      </c>
      <c r="F47" s="675" t="s">
        <v>29</v>
      </c>
      <c r="G47" s="675" t="s">
        <v>1072</v>
      </c>
      <c r="H47" s="675">
        <v>2012</v>
      </c>
      <c r="I47" s="630" t="s">
        <v>574</v>
      </c>
      <c r="J47" s="630" t="s">
        <v>591</v>
      </c>
      <c r="K47" s="619"/>
      <c r="L47" s="679">
        <v>0</v>
      </c>
      <c r="M47" s="680">
        <v>59.087765330000003</v>
      </c>
      <c r="N47" s="680">
        <v>59.087764999999997</v>
      </c>
      <c r="O47" s="680">
        <v>59.087764999999997</v>
      </c>
      <c r="P47" s="680">
        <v>58.285538000000003</v>
      </c>
      <c r="Q47" s="680">
        <v>36.354792000000003</v>
      </c>
      <c r="R47" s="680">
        <v>0</v>
      </c>
      <c r="S47" s="680">
        <v>0</v>
      </c>
      <c r="T47" s="680">
        <v>0</v>
      </c>
      <c r="U47" s="680">
        <v>0</v>
      </c>
      <c r="V47" s="680">
        <v>0</v>
      </c>
      <c r="W47" s="680">
        <v>0</v>
      </c>
      <c r="X47" s="680">
        <v>0</v>
      </c>
      <c r="Y47" s="680">
        <v>0</v>
      </c>
      <c r="Z47" s="680">
        <v>0</v>
      </c>
      <c r="AA47" s="680">
        <v>0</v>
      </c>
      <c r="AB47" s="680">
        <v>0</v>
      </c>
      <c r="AC47" s="680">
        <v>0</v>
      </c>
      <c r="AD47" s="680">
        <v>0</v>
      </c>
      <c r="AE47" s="680">
        <v>0</v>
      </c>
      <c r="AF47" s="680">
        <v>0</v>
      </c>
      <c r="AG47" s="680">
        <v>0</v>
      </c>
      <c r="AH47" s="680">
        <v>0</v>
      </c>
      <c r="AI47" s="680">
        <v>0</v>
      </c>
      <c r="AJ47" s="680">
        <v>0</v>
      </c>
      <c r="AK47" s="680">
        <v>0</v>
      </c>
      <c r="AL47" s="680">
        <v>0</v>
      </c>
      <c r="AM47" s="680">
        <v>0</v>
      </c>
      <c r="AN47" s="680">
        <v>0</v>
      </c>
      <c r="AO47" s="681">
        <v>0</v>
      </c>
      <c r="AP47" s="619"/>
      <c r="AQ47" s="679">
        <v>0</v>
      </c>
      <c r="AR47" s="680">
        <v>430436.40820000001</v>
      </c>
      <c r="AS47" s="680">
        <v>430436.40820000001</v>
      </c>
      <c r="AT47" s="680">
        <v>430436.40820000001</v>
      </c>
      <c r="AU47" s="680">
        <v>429719.01280000003</v>
      </c>
      <c r="AV47" s="680">
        <v>276504.93410000001</v>
      </c>
      <c r="AW47" s="680">
        <v>0</v>
      </c>
      <c r="AX47" s="680">
        <v>0</v>
      </c>
      <c r="AY47" s="680">
        <v>0</v>
      </c>
      <c r="AZ47" s="680">
        <v>0</v>
      </c>
      <c r="BA47" s="680">
        <v>0</v>
      </c>
      <c r="BB47" s="680">
        <v>0</v>
      </c>
      <c r="BC47" s="680">
        <v>0</v>
      </c>
      <c r="BD47" s="680">
        <v>0</v>
      </c>
      <c r="BE47" s="680">
        <v>0</v>
      </c>
      <c r="BF47" s="680">
        <v>0</v>
      </c>
      <c r="BG47" s="680">
        <v>0</v>
      </c>
      <c r="BH47" s="680">
        <v>0</v>
      </c>
      <c r="BI47" s="680">
        <v>0</v>
      </c>
      <c r="BJ47" s="680">
        <v>0</v>
      </c>
      <c r="BK47" s="680">
        <v>0</v>
      </c>
      <c r="BL47" s="680">
        <v>0</v>
      </c>
      <c r="BM47" s="680">
        <v>0</v>
      </c>
      <c r="BN47" s="680">
        <v>0</v>
      </c>
      <c r="BO47" s="680">
        <v>0</v>
      </c>
      <c r="BP47" s="680">
        <v>0</v>
      </c>
      <c r="BQ47" s="680">
        <v>0</v>
      </c>
      <c r="BR47" s="680">
        <v>0</v>
      </c>
      <c r="BS47" s="680">
        <v>0</v>
      </c>
      <c r="BT47" s="681">
        <v>0</v>
      </c>
      <c r="BU47" s="16"/>
    </row>
    <row r="48" spans="2:73" s="17" customFormat="1" ht="15.75">
      <c r="B48" s="675" t="s">
        <v>1069</v>
      </c>
      <c r="C48" s="675" t="s">
        <v>1070</v>
      </c>
      <c r="D48" s="675" t="s">
        <v>5</v>
      </c>
      <c r="E48" s="675" t="s">
        <v>1071</v>
      </c>
      <c r="F48" s="675" t="s">
        <v>29</v>
      </c>
      <c r="G48" s="675" t="s">
        <v>1072</v>
      </c>
      <c r="H48" s="675">
        <v>2012</v>
      </c>
      <c r="I48" s="630" t="s">
        <v>574</v>
      </c>
      <c r="J48" s="630" t="s">
        <v>591</v>
      </c>
      <c r="K48" s="619"/>
      <c r="L48" s="679">
        <v>0</v>
      </c>
      <c r="M48" s="680">
        <v>58.111344320000001</v>
      </c>
      <c r="N48" s="680">
        <v>58.111344000000003</v>
      </c>
      <c r="O48" s="680">
        <v>58.111344000000003</v>
      </c>
      <c r="P48" s="680">
        <v>58.111344000000003</v>
      </c>
      <c r="Q48" s="680">
        <v>53.190435999999998</v>
      </c>
      <c r="R48" s="680">
        <v>45.011642999999999</v>
      </c>
      <c r="S48" s="680">
        <v>33.697197000000003</v>
      </c>
      <c r="T48" s="680">
        <v>33.572783000000001</v>
      </c>
      <c r="U48" s="680">
        <v>33.572783000000001</v>
      </c>
      <c r="V48" s="680">
        <v>21.651458000000002</v>
      </c>
      <c r="W48" s="680">
        <v>8.4708991999999999</v>
      </c>
      <c r="X48" s="680">
        <v>8.4701553999999994</v>
      </c>
      <c r="Y48" s="680">
        <v>8.4701553999999994</v>
      </c>
      <c r="Z48" s="680">
        <v>8.3248013000000007</v>
      </c>
      <c r="AA48" s="680">
        <v>8.3248013000000007</v>
      </c>
      <c r="AB48" s="680">
        <v>8.1179661999999997</v>
      </c>
      <c r="AC48" s="680">
        <v>2.2777447</v>
      </c>
      <c r="AD48" s="680">
        <v>2.2777447</v>
      </c>
      <c r="AE48" s="680">
        <v>2.2777447</v>
      </c>
      <c r="AF48" s="680">
        <v>2.2777447</v>
      </c>
      <c r="AG48" s="680">
        <v>0</v>
      </c>
      <c r="AH48" s="680">
        <v>0</v>
      </c>
      <c r="AI48" s="680">
        <v>0</v>
      </c>
      <c r="AJ48" s="680">
        <v>0</v>
      </c>
      <c r="AK48" s="680">
        <v>0</v>
      </c>
      <c r="AL48" s="680">
        <v>0</v>
      </c>
      <c r="AM48" s="680">
        <v>0</v>
      </c>
      <c r="AN48" s="680">
        <v>0</v>
      </c>
      <c r="AO48" s="681">
        <v>0</v>
      </c>
      <c r="AP48" s="619"/>
      <c r="AQ48" s="679">
        <v>0</v>
      </c>
      <c r="AR48" s="680">
        <v>1051578.7690000001</v>
      </c>
      <c r="AS48" s="680">
        <v>1051578.7690000001</v>
      </c>
      <c r="AT48" s="680">
        <v>1051578.7690000001</v>
      </c>
      <c r="AU48" s="680">
        <v>1051578.7690000001</v>
      </c>
      <c r="AV48" s="680">
        <v>945302.41650000005</v>
      </c>
      <c r="AW48" s="680">
        <v>768665.8861</v>
      </c>
      <c r="AX48" s="680">
        <v>524308.97140000004</v>
      </c>
      <c r="AY48" s="680">
        <v>523219.09889999998</v>
      </c>
      <c r="AZ48" s="680">
        <v>523219.09889999998</v>
      </c>
      <c r="BA48" s="680">
        <v>265755.48690000002</v>
      </c>
      <c r="BB48" s="680">
        <v>197225.23499999999</v>
      </c>
      <c r="BC48" s="680">
        <v>191095.79829999999</v>
      </c>
      <c r="BD48" s="680">
        <v>191095.79829999999</v>
      </c>
      <c r="BE48" s="680">
        <v>177754.46660000001</v>
      </c>
      <c r="BF48" s="680">
        <v>177754.46660000001</v>
      </c>
      <c r="BG48" s="680">
        <v>175322.8731</v>
      </c>
      <c r="BH48" s="680">
        <v>49192.216</v>
      </c>
      <c r="BI48" s="680">
        <v>49192.216</v>
      </c>
      <c r="BJ48" s="680">
        <v>49192.216399999998</v>
      </c>
      <c r="BK48" s="680">
        <v>49192.216</v>
      </c>
      <c r="BL48" s="680">
        <v>0</v>
      </c>
      <c r="BM48" s="680">
        <v>0</v>
      </c>
      <c r="BN48" s="680">
        <v>0</v>
      </c>
      <c r="BO48" s="680">
        <v>0</v>
      </c>
      <c r="BP48" s="680">
        <v>0</v>
      </c>
      <c r="BQ48" s="680">
        <v>0</v>
      </c>
      <c r="BR48" s="680">
        <v>0</v>
      </c>
      <c r="BS48" s="680">
        <v>0</v>
      </c>
      <c r="BT48" s="681">
        <v>0</v>
      </c>
      <c r="BU48" s="16"/>
    </row>
    <row r="49" spans="2:73" s="17" customFormat="1" ht="15.75">
      <c r="B49" s="675" t="s">
        <v>1069</v>
      </c>
      <c r="C49" s="675" t="s">
        <v>1070</v>
      </c>
      <c r="D49" s="675" t="s">
        <v>4</v>
      </c>
      <c r="E49" s="675" t="s">
        <v>1071</v>
      </c>
      <c r="F49" s="675" t="s">
        <v>29</v>
      </c>
      <c r="G49" s="675" t="s">
        <v>1072</v>
      </c>
      <c r="H49" s="675">
        <v>2012</v>
      </c>
      <c r="I49" s="630" t="s">
        <v>574</v>
      </c>
      <c r="J49" s="630" t="s">
        <v>591</v>
      </c>
      <c r="K49" s="619"/>
      <c r="L49" s="679">
        <v>0</v>
      </c>
      <c r="M49" s="680">
        <v>9.0472356020000007</v>
      </c>
      <c r="N49" s="680">
        <v>9.0472356000000005</v>
      </c>
      <c r="O49" s="680">
        <v>9.0472356000000005</v>
      </c>
      <c r="P49" s="680">
        <v>9.0472356000000005</v>
      </c>
      <c r="Q49" s="680">
        <v>9.0090453000000004</v>
      </c>
      <c r="R49" s="680">
        <v>9.0090453000000004</v>
      </c>
      <c r="S49" s="680">
        <v>7.6842492</v>
      </c>
      <c r="T49" s="680">
        <v>7.6682062000000002</v>
      </c>
      <c r="U49" s="680">
        <v>7.6682062000000002</v>
      </c>
      <c r="V49" s="680">
        <v>7.6682062000000002</v>
      </c>
      <c r="W49" s="680">
        <v>0.14105429999999999</v>
      </c>
      <c r="X49" s="680">
        <v>0.1409571</v>
      </c>
      <c r="Y49" s="680">
        <v>0.1409571</v>
      </c>
      <c r="Z49" s="680">
        <v>0.13588140000000001</v>
      </c>
      <c r="AA49" s="680">
        <v>0.13588140000000001</v>
      </c>
      <c r="AB49" s="680">
        <v>0.12692400000000001</v>
      </c>
      <c r="AC49" s="680">
        <v>0</v>
      </c>
      <c r="AD49" s="680">
        <v>0</v>
      </c>
      <c r="AE49" s="680">
        <v>0</v>
      </c>
      <c r="AF49" s="680">
        <v>0</v>
      </c>
      <c r="AG49" s="680">
        <v>0</v>
      </c>
      <c r="AH49" s="680">
        <v>0</v>
      </c>
      <c r="AI49" s="680">
        <v>0</v>
      </c>
      <c r="AJ49" s="680">
        <v>0</v>
      </c>
      <c r="AK49" s="680">
        <v>0</v>
      </c>
      <c r="AL49" s="680">
        <v>0</v>
      </c>
      <c r="AM49" s="680">
        <v>0</v>
      </c>
      <c r="AN49" s="680">
        <v>0</v>
      </c>
      <c r="AO49" s="681">
        <v>0</v>
      </c>
      <c r="AP49" s="619"/>
      <c r="AQ49" s="679">
        <v>0</v>
      </c>
      <c r="AR49" s="680">
        <v>54900.204120000002</v>
      </c>
      <c r="AS49" s="680">
        <v>54900.204120000002</v>
      </c>
      <c r="AT49" s="680">
        <v>54900.204120000002</v>
      </c>
      <c r="AU49" s="680">
        <v>54900.204120000002</v>
      </c>
      <c r="AV49" s="680">
        <v>54075.411480000002</v>
      </c>
      <c r="AW49" s="680">
        <v>54075.411480000002</v>
      </c>
      <c r="AX49" s="680">
        <v>25463.927439999999</v>
      </c>
      <c r="AY49" s="680">
        <v>25323.391250000001</v>
      </c>
      <c r="AZ49" s="680">
        <v>25323.391250000001</v>
      </c>
      <c r="BA49" s="680">
        <v>25323.391250000001</v>
      </c>
      <c r="BB49" s="680">
        <v>4112.9069090000003</v>
      </c>
      <c r="BC49" s="680">
        <v>3312.3456679999999</v>
      </c>
      <c r="BD49" s="680">
        <v>3312.3456679999999</v>
      </c>
      <c r="BE49" s="680">
        <v>2846.4687650000001</v>
      </c>
      <c r="BF49" s="680">
        <v>2846.4687650000001</v>
      </c>
      <c r="BG49" s="680">
        <v>2741.163532</v>
      </c>
      <c r="BH49" s="680">
        <v>0</v>
      </c>
      <c r="BI49" s="680">
        <v>0</v>
      </c>
      <c r="BJ49" s="680">
        <v>0</v>
      </c>
      <c r="BK49" s="680">
        <v>0</v>
      </c>
      <c r="BL49" s="680">
        <v>0</v>
      </c>
      <c r="BM49" s="680">
        <v>0</v>
      </c>
      <c r="BN49" s="680">
        <v>0</v>
      </c>
      <c r="BO49" s="680">
        <v>0</v>
      </c>
      <c r="BP49" s="680">
        <v>0</v>
      </c>
      <c r="BQ49" s="680">
        <v>0</v>
      </c>
      <c r="BR49" s="680">
        <v>0</v>
      </c>
      <c r="BS49" s="680">
        <v>0</v>
      </c>
      <c r="BT49" s="681">
        <v>0</v>
      </c>
      <c r="BU49" s="16"/>
    </row>
    <row r="50" spans="2:73" s="17" customFormat="1" ht="15.75">
      <c r="B50" s="675" t="s">
        <v>1069</v>
      </c>
      <c r="C50" s="675" t="s">
        <v>1070</v>
      </c>
      <c r="D50" s="675" t="s">
        <v>3</v>
      </c>
      <c r="E50" s="675" t="s">
        <v>1071</v>
      </c>
      <c r="F50" s="675" t="s">
        <v>29</v>
      </c>
      <c r="G50" s="675" t="s">
        <v>1072</v>
      </c>
      <c r="H50" s="675">
        <v>2012</v>
      </c>
      <c r="I50" s="630" t="s">
        <v>574</v>
      </c>
      <c r="J50" s="630" t="s">
        <v>591</v>
      </c>
      <c r="K50" s="619"/>
      <c r="L50" s="679">
        <v>0</v>
      </c>
      <c r="M50" s="680">
        <v>1202.0142249999999</v>
      </c>
      <c r="N50" s="680">
        <v>1202.0142000000001</v>
      </c>
      <c r="O50" s="680">
        <v>1202.0142000000001</v>
      </c>
      <c r="P50" s="680">
        <v>1202.0142000000001</v>
      </c>
      <c r="Q50" s="680">
        <v>1202.0142000000001</v>
      </c>
      <c r="R50" s="680">
        <v>1202.0142000000001</v>
      </c>
      <c r="S50" s="680">
        <v>1202.0142000000001</v>
      </c>
      <c r="T50" s="680">
        <v>1202.0142000000001</v>
      </c>
      <c r="U50" s="680">
        <v>1202.0142000000001</v>
      </c>
      <c r="V50" s="680">
        <v>1202.0142000000001</v>
      </c>
      <c r="W50" s="680">
        <v>1202.0142000000001</v>
      </c>
      <c r="X50" s="680">
        <v>1202.0142000000001</v>
      </c>
      <c r="Y50" s="680">
        <v>1202.0142000000001</v>
      </c>
      <c r="Z50" s="680">
        <v>1202.0142000000001</v>
      </c>
      <c r="AA50" s="680">
        <v>1202.0142000000001</v>
      </c>
      <c r="AB50" s="680">
        <v>1202.0142000000001</v>
      </c>
      <c r="AC50" s="680">
        <v>1202.0142000000001</v>
      </c>
      <c r="AD50" s="680">
        <v>1202.0142000000001</v>
      </c>
      <c r="AE50" s="680">
        <v>908.50878999999998</v>
      </c>
      <c r="AF50" s="680">
        <v>0</v>
      </c>
      <c r="AG50" s="680">
        <v>0</v>
      </c>
      <c r="AH50" s="680">
        <v>0</v>
      </c>
      <c r="AI50" s="680">
        <v>0</v>
      </c>
      <c r="AJ50" s="680">
        <v>0</v>
      </c>
      <c r="AK50" s="680">
        <v>0</v>
      </c>
      <c r="AL50" s="680">
        <v>0</v>
      </c>
      <c r="AM50" s="680">
        <v>0</v>
      </c>
      <c r="AN50" s="680">
        <v>0</v>
      </c>
      <c r="AO50" s="681">
        <v>0</v>
      </c>
      <c r="AP50" s="619"/>
      <c r="AQ50" s="679">
        <v>0</v>
      </c>
      <c r="AR50" s="680">
        <v>2016290.855</v>
      </c>
      <c r="AS50" s="680">
        <v>2016290.855</v>
      </c>
      <c r="AT50" s="680">
        <v>2016290.855</v>
      </c>
      <c r="AU50" s="680">
        <v>2016290.855</v>
      </c>
      <c r="AV50" s="680">
        <v>2016290.855</v>
      </c>
      <c r="AW50" s="680">
        <v>2016290.855</v>
      </c>
      <c r="AX50" s="680">
        <v>2016290.855</v>
      </c>
      <c r="AY50" s="680">
        <v>2016290.855</v>
      </c>
      <c r="AZ50" s="680">
        <v>2016290.855</v>
      </c>
      <c r="BA50" s="680">
        <v>2016290.855</v>
      </c>
      <c r="BB50" s="680">
        <v>2016290.855</v>
      </c>
      <c r="BC50" s="680">
        <v>2016290.855</v>
      </c>
      <c r="BD50" s="680">
        <v>2016290.855</v>
      </c>
      <c r="BE50" s="680">
        <v>2016290.855</v>
      </c>
      <c r="BF50" s="680">
        <v>2016290.855</v>
      </c>
      <c r="BG50" s="680">
        <v>2016290.855</v>
      </c>
      <c r="BH50" s="680">
        <v>2016290.9</v>
      </c>
      <c r="BI50" s="680">
        <v>2016290.9</v>
      </c>
      <c r="BJ50" s="680">
        <v>1753822.32</v>
      </c>
      <c r="BK50" s="680">
        <v>0</v>
      </c>
      <c r="BL50" s="680">
        <v>0</v>
      </c>
      <c r="BM50" s="680">
        <v>0</v>
      </c>
      <c r="BN50" s="680">
        <v>0</v>
      </c>
      <c r="BO50" s="680">
        <v>0</v>
      </c>
      <c r="BP50" s="680">
        <v>0</v>
      </c>
      <c r="BQ50" s="680">
        <v>0</v>
      </c>
      <c r="BR50" s="680">
        <v>0</v>
      </c>
      <c r="BS50" s="680">
        <v>0</v>
      </c>
      <c r="BT50" s="681">
        <v>0</v>
      </c>
      <c r="BU50" s="16"/>
    </row>
    <row r="51" spans="2:73" s="17" customFormat="1" ht="15.75">
      <c r="B51" s="675" t="s">
        <v>1069</v>
      </c>
      <c r="C51" s="675" t="s">
        <v>1070</v>
      </c>
      <c r="D51" s="675" t="s">
        <v>42</v>
      </c>
      <c r="E51" s="675" t="s">
        <v>1071</v>
      </c>
      <c r="F51" s="675" t="s">
        <v>29</v>
      </c>
      <c r="G51" s="675" t="s">
        <v>1073</v>
      </c>
      <c r="H51" s="675">
        <v>2012</v>
      </c>
      <c r="I51" s="630" t="s">
        <v>574</v>
      </c>
      <c r="J51" s="630" t="s">
        <v>591</v>
      </c>
      <c r="K51" s="619"/>
      <c r="L51" s="679">
        <v>0</v>
      </c>
      <c r="M51" s="680">
        <v>1262.4760000000001</v>
      </c>
      <c r="N51" s="680">
        <v>0</v>
      </c>
      <c r="O51" s="680">
        <v>0</v>
      </c>
      <c r="P51" s="680">
        <v>0</v>
      </c>
      <c r="Q51" s="680">
        <v>0</v>
      </c>
      <c r="R51" s="680">
        <v>0</v>
      </c>
      <c r="S51" s="680">
        <v>0</v>
      </c>
      <c r="T51" s="680">
        <v>0</v>
      </c>
      <c r="U51" s="680">
        <v>0</v>
      </c>
      <c r="V51" s="680">
        <v>0</v>
      </c>
      <c r="W51" s="680">
        <v>0</v>
      </c>
      <c r="X51" s="680">
        <v>0</v>
      </c>
      <c r="Y51" s="680">
        <v>0</v>
      </c>
      <c r="Z51" s="680">
        <v>0</v>
      </c>
      <c r="AA51" s="680">
        <v>0</v>
      </c>
      <c r="AB51" s="680">
        <v>0</v>
      </c>
      <c r="AC51" s="680">
        <v>0</v>
      </c>
      <c r="AD51" s="680">
        <v>0</v>
      </c>
      <c r="AE51" s="680">
        <v>0</v>
      </c>
      <c r="AF51" s="680">
        <v>0</v>
      </c>
      <c r="AG51" s="680">
        <v>0</v>
      </c>
      <c r="AH51" s="680">
        <v>0</v>
      </c>
      <c r="AI51" s="680">
        <v>0</v>
      </c>
      <c r="AJ51" s="680">
        <v>0</v>
      </c>
      <c r="AK51" s="680">
        <v>0</v>
      </c>
      <c r="AL51" s="680">
        <v>0</v>
      </c>
      <c r="AM51" s="680">
        <v>0</v>
      </c>
      <c r="AN51" s="680">
        <v>0</v>
      </c>
      <c r="AO51" s="681">
        <v>0</v>
      </c>
      <c r="AP51" s="619"/>
      <c r="AQ51" s="679">
        <v>0</v>
      </c>
      <c r="AR51" s="680">
        <v>10075.23</v>
      </c>
      <c r="AS51" s="680">
        <v>0</v>
      </c>
      <c r="AT51" s="680">
        <v>0</v>
      </c>
      <c r="AU51" s="680">
        <v>0</v>
      </c>
      <c r="AV51" s="680">
        <v>0</v>
      </c>
      <c r="AW51" s="680">
        <v>0</v>
      </c>
      <c r="AX51" s="680">
        <v>0</v>
      </c>
      <c r="AY51" s="680">
        <v>0</v>
      </c>
      <c r="AZ51" s="680">
        <v>0</v>
      </c>
      <c r="BA51" s="680">
        <v>0</v>
      </c>
      <c r="BB51" s="680">
        <v>0</v>
      </c>
      <c r="BC51" s="680">
        <v>0</v>
      </c>
      <c r="BD51" s="680">
        <v>0</v>
      </c>
      <c r="BE51" s="680">
        <v>0</v>
      </c>
      <c r="BF51" s="680">
        <v>0</v>
      </c>
      <c r="BG51" s="680">
        <v>0</v>
      </c>
      <c r="BH51" s="680">
        <v>0</v>
      </c>
      <c r="BI51" s="680">
        <v>0</v>
      </c>
      <c r="BJ51" s="680">
        <v>0</v>
      </c>
      <c r="BK51" s="680">
        <v>0</v>
      </c>
      <c r="BL51" s="680">
        <v>0</v>
      </c>
      <c r="BM51" s="680">
        <v>0</v>
      </c>
      <c r="BN51" s="680">
        <v>0</v>
      </c>
      <c r="BO51" s="680">
        <v>0</v>
      </c>
      <c r="BP51" s="680">
        <v>0</v>
      </c>
      <c r="BQ51" s="680">
        <v>0</v>
      </c>
      <c r="BR51" s="680">
        <v>0</v>
      </c>
      <c r="BS51" s="680">
        <v>0</v>
      </c>
      <c r="BT51" s="681">
        <v>0</v>
      </c>
      <c r="BU51" s="16"/>
    </row>
    <row r="52" spans="2:73" s="17" customFormat="1" ht="15.75">
      <c r="B52" s="675" t="s">
        <v>1069</v>
      </c>
      <c r="C52" s="675" t="s">
        <v>1080</v>
      </c>
      <c r="D52" s="675" t="s">
        <v>14</v>
      </c>
      <c r="E52" s="675" t="s">
        <v>1071</v>
      </c>
      <c r="F52" s="675" t="s">
        <v>29</v>
      </c>
      <c r="G52" s="675" t="s">
        <v>1072</v>
      </c>
      <c r="H52" s="675">
        <v>2012</v>
      </c>
      <c r="I52" s="630" t="s">
        <v>574</v>
      </c>
      <c r="J52" s="630" t="s">
        <v>591</v>
      </c>
      <c r="K52" s="619"/>
      <c r="L52" s="679">
        <v>0</v>
      </c>
      <c r="M52" s="680">
        <v>39.609600620000002</v>
      </c>
      <c r="N52" s="680">
        <v>38.281646000000002</v>
      </c>
      <c r="O52" s="680">
        <v>38.281646000000002</v>
      </c>
      <c r="P52" s="680">
        <v>38.281646000000002</v>
      </c>
      <c r="Q52" s="680">
        <v>38.260658999999997</v>
      </c>
      <c r="R52" s="680">
        <v>38.260658999999997</v>
      </c>
      <c r="S52" s="680">
        <v>37.892752000000002</v>
      </c>
      <c r="T52" s="680">
        <v>37.892752000000002</v>
      </c>
      <c r="U52" s="680">
        <v>31.794568999999999</v>
      </c>
      <c r="V52" s="680">
        <v>31.091097000000001</v>
      </c>
      <c r="W52" s="680">
        <v>30.521239000000001</v>
      </c>
      <c r="X52" s="680">
        <v>30.521239000000001</v>
      </c>
      <c r="Y52" s="680">
        <v>28.976382000000001</v>
      </c>
      <c r="Z52" s="680">
        <v>28.976382000000001</v>
      </c>
      <c r="AA52" s="680">
        <v>24.579657000000001</v>
      </c>
      <c r="AB52" s="680">
        <v>24.478278</v>
      </c>
      <c r="AC52" s="680">
        <v>24.478278</v>
      </c>
      <c r="AD52" s="680">
        <v>24.478278</v>
      </c>
      <c r="AE52" s="680">
        <v>24.478278</v>
      </c>
      <c r="AF52" s="680">
        <v>24.478278</v>
      </c>
      <c r="AG52" s="680">
        <v>0.42930550000000001</v>
      </c>
      <c r="AH52" s="680">
        <v>0</v>
      </c>
      <c r="AI52" s="680">
        <v>0</v>
      </c>
      <c r="AJ52" s="680">
        <v>0</v>
      </c>
      <c r="AK52" s="680">
        <v>0</v>
      </c>
      <c r="AL52" s="680">
        <v>0</v>
      </c>
      <c r="AM52" s="680">
        <v>0</v>
      </c>
      <c r="AN52" s="680">
        <v>0</v>
      </c>
      <c r="AO52" s="681">
        <v>0</v>
      </c>
      <c r="AP52" s="619"/>
      <c r="AQ52" s="679">
        <v>0</v>
      </c>
      <c r="AR52" s="680">
        <v>261836.67180000001</v>
      </c>
      <c r="AS52" s="680">
        <v>261836.6716</v>
      </c>
      <c r="AT52" s="680">
        <v>261836.6716</v>
      </c>
      <c r="AU52" s="680">
        <v>236272.67180000001</v>
      </c>
      <c r="AV52" s="680">
        <v>235658.67180000001</v>
      </c>
      <c r="AW52" s="680">
        <v>235658.67180000001</v>
      </c>
      <c r="AX52" s="680">
        <v>228576.21179999999</v>
      </c>
      <c r="AY52" s="680">
        <v>227169.79370000001</v>
      </c>
      <c r="AZ52" s="680">
        <v>109775.79369999999</v>
      </c>
      <c r="BA52" s="680">
        <v>109118.79369999999</v>
      </c>
      <c r="BB52" s="680">
        <v>104419.57369999999</v>
      </c>
      <c r="BC52" s="680">
        <v>104419.57369999999</v>
      </c>
      <c r="BD52" s="680">
        <v>99283.457599999994</v>
      </c>
      <c r="BE52" s="680">
        <v>99283.457599999994</v>
      </c>
      <c r="BF52" s="680">
        <v>64858.457600000002</v>
      </c>
      <c r="BG52" s="680">
        <v>64022.457600000002</v>
      </c>
      <c r="BH52" s="680">
        <v>64022.457999999999</v>
      </c>
      <c r="BI52" s="680">
        <v>64022.457999999999</v>
      </c>
      <c r="BJ52" s="680">
        <v>64022.457600000002</v>
      </c>
      <c r="BK52" s="680">
        <v>64022.457999999999</v>
      </c>
      <c r="BL52" s="680">
        <v>3165</v>
      </c>
      <c r="BM52" s="680">
        <v>0</v>
      </c>
      <c r="BN52" s="680">
        <v>0</v>
      </c>
      <c r="BO52" s="680">
        <v>0</v>
      </c>
      <c r="BP52" s="680">
        <v>0</v>
      </c>
      <c r="BQ52" s="680">
        <v>0</v>
      </c>
      <c r="BR52" s="680">
        <v>0</v>
      </c>
      <c r="BS52" s="680">
        <v>0</v>
      </c>
      <c r="BT52" s="681">
        <v>0</v>
      </c>
      <c r="BU52" s="16"/>
    </row>
    <row r="53" spans="2:73">
      <c r="B53" s="675" t="s">
        <v>1069</v>
      </c>
      <c r="C53" s="675" t="s">
        <v>1077</v>
      </c>
      <c r="D53" s="675" t="s">
        <v>9</v>
      </c>
      <c r="E53" s="675" t="s">
        <v>1071</v>
      </c>
      <c r="F53" s="675" t="s">
        <v>1077</v>
      </c>
      <c r="G53" s="675" t="s">
        <v>1073</v>
      </c>
      <c r="H53" s="675">
        <v>2012</v>
      </c>
      <c r="I53" s="630" t="s">
        <v>574</v>
      </c>
      <c r="J53" s="630" t="s">
        <v>591</v>
      </c>
      <c r="K53" s="619"/>
      <c r="L53" s="679">
        <v>0</v>
      </c>
      <c r="M53" s="680">
        <v>3670.1378239999999</v>
      </c>
      <c r="N53" s="680">
        <v>0</v>
      </c>
      <c r="O53" s="680">
        <v>0</v>
      </c>
      <c r="P53" s="680">
        <v>0</v>
      </c>
      <c r="Q53" s="680">
        <v>0</v>
      </c>
      <c r="R53" s="680">
        <v>0</v>
      </c>
      <c r="S53" s="680">
        <v>0</v>
      </c>
      <c r="T53" s="680">
        <v>0</v>
      </c>
      <c r="U53" s="680">
        <v>0</v>
      </c>
      <c r="V53" s="680">
        <v>0</v>
      </c>
      <c r="W53" s="680">
        <v>0</v>
      </c>
      <c r="X53" s="680">
        <v>0</v>
      </c>
      <c r="Y53" s="680">
        <v>0</v>
      </c>
      <c r="Z53" s="680">
        <v>0</v>
      </c>
      <c r="AA53" s="680">
        <v>0</v>
      </c>
      <c r="AB53" s="680">
        <v>0</v>
      </c>
      <c r="AC53" s="680">
        <v>0</v>
      </c>
      <c r="AD53" s="680">
        <v>0</v>
      </c>
      <c r="AE53" s="680">
        <v>0</v>
      </c>
      <c r="AF53" s="680">
        <v>0</v>
      </c>
      <c r="AG53" s="680">
        <v>0</v>
      </c>
      <c r="AH53" s="680">
        <v>0</v>
      </c>
      <c r="AI53" s="680">
        <v>0</v>
      </c>
      <c r="AJ53" s="680">
        <v>0</v>
      </c>
      <c r="AK53" s="680">
        <v>0</v>
      </c>
      <c r="AL53" s="680">
        <v>0</v>
      </c>
      <c r="AM53" s="680">
        <v>0</v>
      </c>
      <c r="AN53" s="680">
        <v>0</v>
      </c>
      <c r="AO53" s="681">
        <v>0</v>
      </c>
      <c r="AP53" s="619"/>
      <c r="AQ53" s="679">
        <v>0</v>
      </c>
      <c r="AR53" s="680">
        <v>88448.72</v>
      </c>
      <c r="AS53" s="680">
        <v>0</v>
      </c>
      <c r="AT53" s="680">
        <v>0</v>
      </c>
      <c r="AU53" s="680">
        <v>0</v>
      </c>
      <c r="AV53" s="680">
        <v>0</v>
      </c>
      <c r="AW53" s="680">
        <v>0</v>
      </c>
      <c r="AX53" s="680">
        <v>0</v>
      </c>
      <c r="AY53" s="680">
        <v>0</v>
      </c>
      <c r="AZ53" s="680">
        <v>0</v>
      </c>
      <c r="BA53" s="680">
        <v>0</v>
      </c>
      <c r="BB53" s="680">
        <v>0</v>
      </c>
      <c r="BC53" s="680">
        <v>0</v>
      </c>
      <c r="BD53" s="680">
        <v>0</v>
      </c>
      <c r="BE53" s="680">
        <v>0</v>
      </c>
      <c r="BF53" s="680">
        <v>0</v>
      </c>
      <c r="BG53" s="680">
        <v>0</v>
      </c>
      <c r="BH53" s="680">
        <v>0</v>
      </c>
      <c r="BI53" s="680">
        <v>0</v>
      </c>
      <c r="BJ53" s="680">
        <v>0</v>
      </c>
      <c r="BK53" s="680">
        <v>0</v>
      </c>
      <c r="BL53" s="680">
        <v>0</v>
      </c>
      <c r="BM53" s="680">
        <v>0</v>
      </c>
      <c r="BN53" s="680">
        <v>0</v>
      </c>
      <c r="BO53" s="680">
        <v>0</v>
      </c>
      <c r="BP53" s="680">
        <v>0</v>
      </c>
      <c r="BQ53" s="680">
        <v>0</v>
      </c>
      <c r="BR53" s="680">
        <v>0</v>
      </c>
      <c r="BS53" s="680">
        <v>0</v>
      </c>
      <c r="BT53" s="681">
        <v>0</v>
      </c>
    </row>
    <row r="54" spans="2:73">
      <c r="B54" s="675" t="s">
        <v>1069</v>
      </c>
      <c r="C54" s="675" t="s">
        <v>1078</v>
      </c>
      <c r="D54" s="675" t="s">
        <v>17</v>
      </c>
      <c r="E54" s="675" t="s">
        <v>1071</v>
      </c>
      <c r="F54" s="675" t="s">
        <v>1079</v>
      </c>
      <c r="G54" s="675" t="s">
        <v>1072</v>
      </c>
      <c r="H54" s="675">
        <v>2012</v>
      </c>
      <c r="I54" s="630" t="s">
        <v>574</v>
      </c>
      <c r="J54" s="630" t="s">
        <v>591</v>
      </c>
      <c r="K54" s="619"/>
      <c r="L54" s="679">
        <v>0</v>
      </c>
      <c r="M54" s="680">
        <v>189.0289295</v>
      </c>
      <c r="N54" s="680">
        <v>189.02893</v>
      </c>
      <c r="O54" s="680">
        <v>189.02893</v>
      </c>
      <c r="P54" s="680">
        <v>189.02893</v>
      </c>
      <c r="Q54" s="680">
        <v>189.02893</v>
      </c>
      <c r="R54" s="680">
        <v>189.02893</v>
      </c>
      <c r="S54" s="680">
        <v>189.02893</v>
      </c>
      <c r="T54" s="680">
        <v>189.02893</v>
      </c>
      <c r="U54" s="680">
        <v>189.02893</v>
      </c>
      <c r="V54" s="680">
        <v>189.02893</v>
      </c>
      <c r="W54" s="680">
        <v>189.02893</v>
      </c>
      <c r="X54" s="680">
        <v>189.02893</v>
      </c>
      <c r="Y54" s="680">
        <v>0</v>
      </c>
      <c r="Z54" s="680">
        <v>0</v>
      </c>
      <c r="AA54" s="680">
        <v>0</v>
      </c>
      <c r="AB54" s="680">
        <v>0</v>
      </c>
      <c r="AC54" s="680">
        <v>0</v>
      </c>
      <c r="AD54" s="680">
        <v>0</v>
      </c>
      <c r="AE54" s="680">
        <v>0</v>
      </c>
      <c r="AF54" s="680">
        <v>0</v>
      </c>
      <c r="AG54" s="680">
        <v>0</v>
      </c>
      <c r="AH54" s="680">
        <v>0</v>
      </c>
      <c r="AI54" s="680">
        <v>0</v>
      </c>
      <c r="AJ54" s="680">
        <v>0</v>
      </c>
      <c r="AK54" s="680">
        <v>0</v>
      </c>
      <c r="AL54" s="680">
        <v>0</v>
      </c>
      <c r="AM54" s="680">
        <v>0</v>
      </c>
      <c r="AN54" s="680">
        <v>0</v>
      </c>
      <c r="AO54" s="681">
        <v>0</v>
      </c>
      <c r="AP54" s="619"/>
      <c r="AQ54" s="679">
        <v>0</v>
      </c>
      <c r="AR54" s="680">
        <v>418129.97029999999</v>
      </c>
      <c r="AS54" s="680">
        <v>418129.97029999999</v>
      </c>
      <c r="AT54" s="680">
        <v>418129.97029999999</v>
      </c>
      <c r="AU54" s="680">
        <v>418129.97029999999</v>
      </c>
      <c r="AV54" s="680">
        <v>418129.97029999999</v>
      </c>
      <c r="AW54" s="680">
        <v>418129.97029999999</v>
      </c>
      <c r="AX54" s="680">
        <v>418129.97029999999</v>
      </c>
      <c r="AY54" s="680">
        <v>418129.97029999999</v>
      </c>
      <c r="AZ54" s="680">
        <v>418129.97029999999</v>
      </c>
      <c r="BA54" s="680">
        <v>418129.97029999999</v>
      </c>
      <c r="BB54" s="680">
        <v>418129.97029999999</v>
      </c>
      <c r="BC54" s="680">
        <v>418129.97029999999</v>
      </c>
      <c r="BD54" s="680">
        <v>0</v>
      </c>
      <c r="BE54" s="680">
        <v>0</v>
      </c>
      <c r="BF54" s="680">
        <v>0</v>
      </c>
      <c r="BG54" s="680">
        <v>0</v>
      </c>
      <c r="BH54" s="680">
        <v>0</v>
      </c>
      <c r="BI54" s="680">
        <v>0</v>
      </c>
      <c r="BJ54" s="680">
        <v>0</v>
      </c>
      <c r="BK54" s="680">
        <v>0</v>
      </c>
      <c r="BL54" s="680">
        <v>0</v>
      </c>
      <c r="BM54" s="680">
        <v>0</v>
      </c>
      <c r="BN54" s="680">
        <v>0</v>
      </c>
      <c r="BO54" s="680">
        <v>0</v>
      </c>
      <c r="BP54" s="680">
        <v>0</v>
      </c>
      <c r="BQ54" s="680">
        <v>0</v>
      </c>
      <c r="BR54" s="680">
        <v>0</v>
      </c>
      <c r="BS54" s="680">
        <v>0</v>
      </c>
      <c r="BT54" s="681">
        <v>0</v>
      </c>
    </row>
    <row r="55" spans="2:73">
      <c r="B55" s="675" t="s">
        <v>1069</v>
      </c>
      <c r="C55" s="675" t="s">
        <v>1074</v>
      </c>
      <c r="D55" s="675" t="s">
        <v>1075</v>
      </c>
      <c r="E55" s="675" t="s">
        <v>1071</v>
      </c>
      <c r="F55" s="675" t="s">
        <v>1079</v>
      </c>
      <c r="G55" s="675" t="s">
        <v>1073</v>
      </c>
      <c r="H55" s="675">
        <v>2012</v>
      </c>
      <c r="I55" s="630" t="s">
        <v>574</v>
      </c>
      <c r="J55" s="630" t="s">
        <v>591</v>
      </c>
      <c r="K55" s="619"/>
      <c r="L55" s="679">
        <v>0</v>
      </c>
      <c r="M55" s="680">
        <v>2171.0534969999999</v>
      </c>
      <c r="N55" s="680">
        <v>0</v>
      </c>
      <c r="O55" s="680">
        <v>0</v>
      </c>
      <c r="P55" s="680">
        <v>0</v>
      </c>
      <c r="Q55" s="680">
        <v>0</v>
      </c>
      <c r="R55" s="680">
        <v>0</v>
      </c>
      <c r="S55" s="680">
        <v>0</v>
      </c>
      <c r="T55" s="680">
        <v>0</v>
      </c>
      <c r="U55" s="680">
        <v>0</v>
      </c>
      <c r="V55" s="680">
        <v>0</v>
      </c>
      <c r="W55" s="680">
        <v>0</v>
      </c>
      <c r="X55" s="680">
        <v>0</v>
      </c>
      <c r="Y55" s="680">
        <v>0</v>
      </c>
      <c r="Z55" s="680">
        <v>0</v>
      </c>
      <c r="AA55" s="680">
        <v>0</v>
      </c>
      <c r="AB55" s="680">
        <v>0</v>
      </c>
      <c r="AC55" s="680">
        <v>0</v>
      </c>
      <c r="AD55" s="680">
        <v>0</v>
      </c>
      <c r="AE55" s="680">
        <v>0</v>
      </c>
      <c r="AF55" s="680">
        <v>0</v>
      </c>
      <c r="AG55" s="680">
        <v>0</v>
      </c>
      <c r="AH55" s="680">
        <v>0</v>
      </c>
      <c r="AI55" s="680">
        <v>0</v>
      </c>
      <c r="AJ55" s="680">
        <v>0</v>
      </c>
      <c r="AK55" s="680">
        <v>0</v>
      </c>
      <c r="AL55" s="680">
        <v>0</v>
      </c>
      <c r="AM55" s="680">
        <v>0</v>
      </c>
      <c r="AN55" s="680">
        <v>0</v>
      </c>
      <c r="AO55" s="681">
        <v>0</v>
      </c>
      <c r="AP55" s="619"/>
      <c r="AQ55" s="679">
        <v>0</v>
      </c>
      <c r="AR55" s="680">
        <v>31556.959999999999</v>
      </c>
      <c r="AS55" s="680">
        <v>0</v>
      </c>
      <c r="AT55" s="680">
        <v>0</v>
      </c>
      <c r="AU55" s="680">
        <v>0</v>
      </c>
      <c r="AV55" s="680">
        <v>0</v>
      </c>
      <c r="AW55" s="680">
        <v>0</v>
      </c>
      <c r="AX55" s="680">
        <v>0</v>
      </c>
      <c r="AY55" s="680">
        <v>0</v>
      </c>
      <c r="AZ55" s="680">
        <v>0</v>
      </c>
      <c r="BA55" s="680">
        <v>0</v>
      </c>
      <c r="BB55" s="680">
        <v>0</v>
      </c>
      <c r="BC55" s="680">
        <v>0</v>
      </c>
      <c r="BD55" s="680">
        <v>0</v>
      </c>
      <c r="BE55" s="680">
        <v>0</v>
      </c>
      <c r="BF55" s="680">
        <v>0</v>
      </c>
      <c r="BG55" s="680">
        <v>0</v>
      </c>
      <c r="BH55" s="680">
        <v>0</v>
      </c>
      <c r="BI55" s="680">
        <v>0</v>
      </c>
      <c r="BJ55" s="680">
        <v>0</v>
      </c>
      <c r="BK55" s="680">
        <v>0</v>
      </c>
      <c r="BL55" s="680">
        <v>0</v>
      </c>
      <c r="BM55" s="680">
        <v>0</v>
      </c>
      <c r="BN55" s="680">
        <v>0</v>
      </c>
      <c r="BO55" s="680">
        <v>0</v>
      </c>
      <c r="BP55" s="680">
        <v>0</v>
      </c>
      <c r="BQ55" s="680">
        <v>0</v>
      </c>
      <c r="BR55" s="680">
        <v>0</v>
      </c>
      <c r="BS55" s="680">
        <v>0</v>
      </c>
      <c r="BT55" s="681">
        <v>0</v>
      </c>
    </row>
    <row r="56" spans="2:73">
      <c r="B56" s="675" t="s">
        <v>1069</v>
      </c>
      <c r="C56" s="675" t="s">
        <v>1077</v>
      </c>
      <c r="D56" s="675" t="s">
        <v>13</v>
      </c>
      <c r="E56" s="675" t="s">
        <v>1071</v>
      </c>
      <c r="F56" s="675" t="s">
        <v>1077</v>
      </c>
      <c r="G56" s="675" t="s">
        <v>1072</v>
      </c>
      <c r="H56" s="675">
        <v>2012</v>
      </c>
      <c r="I56" s="630" t="s">
        <v>574</v>
      </c>
      <c r="J56" s="630" t="s">
        <v>591</v>
      </c>
      <c r="K56" s="619"/>
      <c r="L56" s="679">
        <v>0</v>
      </c>
      <c r="M56" s="680">
        <v>2.506470738</v>
      </c>
      <c r="N56" s="680">
        <v>2.5064706999999999</v>
      </c>
      <c r="O56" s="680">
        <v>2.5064706999999999</v>
      </c>
      <c r="P56" s="680">
        <v>2.5064706999999999</v>
      </c>
      <c r="Q56" s="680">
        <v>2.5064706999999999</v>
      </c>
      <c r="R56" s="680">
        <v>2.5064706999999999</v>
      </c>
      <c r="S56" s="680">
        <v>2.5064706999999999</v>
      </c>
      <c r="T56" s="680">
        <v>2.5064706999999999</v>
      </c>
      <c r="U56" s="680">
        <v>2.5064706999999999</v>
      </c>
      <c r="V56" s="680">
        <v>2.5064706999999999</v>
      </c>
      <c r="W56" s="680">
        <v>2.5064706999999999</v>
      </c>
      <c r="X56" s="680">
        <v>2.5064706999999999</v>
      </c>
      <c r="Y56" s="680">
        <v>2.5064706999999999</v>
      </c>
      <c r="Z56" s="680">
        <v>2.5064706999999999</v>
      </c>
      <c r="AA56" s="680">
        <v>2.5064706999999999</v>
      </c>
      <c r="AB56" s="680">
        <v>2.5064706999999999</v>
      </c>
      <c r="AC56" s="680">
        <v>2.5064706999999999</v>
      </c>
      <c r="AD56" s="680">
        <v>2.5064706999999999</v>
      </c>
      <c r="AE56" s="680">
        <v>0</v>
      </c>
      <c r="AF56" s="680">
        <v>0</v>
      </c>
      <c r="AG56" s="680">
        <v>0</v>
      </c>
      <c r="AH56" s="680">
        <v>0</v>
      </c>
      <c r="AI56" s="680">
        <v>0</v>
      </c>
      <c r="AJ56" s="680">
        <v>0</v>
      </c>
      <c r="AK56" s="680">
        <v>0</v>
      </c>
      <c r="AL56" s="680">
        <v>0</v>
      </c>
      <c r="AM56" s="680">
        <v>0</v>
      </c>
      <c r="AN56" s="680">
        <v>0</v>
      </c>
      <c r="AO56" s="681">
        <v>0</v>
      </c>
      <c r="AP56" s="619"/>
      <c r="AQ56" s="679">
        <v>0</v>
      </c>
      <c r="AR56" s="680">
        <v>17295.60484</v>
      </c>
      <c r="AS56" s="680">
        <v>17295.60484</v>
      </c>
      <c r="AT56" s="680">
        <v>17295.60484</v>
      </c>
      <c r="AU56" s="680">
        <v>17295.60484</v>
      </c>
      <c r="AV56" s="680">
        <v>17295.60484</v>
      </c>
      <c r="AW56" s="680">
        <v>17295.60484</v>
      </c>
      <c r="AX56" s="680">
        <v>17295.60484</v>
      </c>
      <c r="AY56" s="680">
        <v>17295.60484</v>
      </c>
      <c r="AZ56" s="680">
        <v>17295.60484</v>
      </c>
      <c r="BA56" s="680">
        <v>17295.60484</v>
      </c>
      <c r="BB56" s="680">
        <v>17295.60484</v>
      </c>
      <c r="BC56" s="680">
        <v>17295.60484</v>
      </c>
      <c r="BD56" s="680">
        <v>17295.60484</v>
      </c>
      <c r="BE56" s="680">
        <v>17295.60484</v>
      </c>
      <c r="BF56" s="680">
        <v>17295.60484</v>
      </c>
      <c r="BG56" s="680">
        <v>17295.60484</v>
      </c>
      <c r="BH56" s="680">
        <v>17295.605</v>
      </c>
      <c r="BI56" s="680">
        <v>17295.605</v>
      </c>
      <c r="BJ56" s="680">
        <v>0</v>
      </c>
      <c r="BK56" s="680">
        <v>0</v>
      </c>
      <c r="BL56" s="680">
        <v>0</v>
      </c>
      <c r="BM56" s="680">
        <v>0</v>
      </c>
      <c r="BN56" s="680">
        <v>0</v>
      </c>
      <c r="BO56" s="680">
        <v>0</v>
      </c>
      <c r="BP56" s="680">
        <v>0</v>
      </c>
      <c r="BQ56" s="680">
        <v>0</v>
      </c>
      <c r="BR56" s="680">
        <v>0</v>
      </c>
      <c r="BS56" s="680">
        <v>0</v>
      </c>
      <c r="BT56" s="681">
        <v>0</v>
      </c>
    </row>
    <row r="57" spans="2:73">
      <c r="B57" s="675" t="s">
        <v>1081</v>
      </c>
      <c r="C57" s="675" t="s">
        <v>1070</v>
      </c>
      <c r="D57" s="675" t="s">
        <v>1082</v>
      </c>
      <c r="E57" s="675" t="s">
        <v>1071</v>
      </c>
      <c r="F57" s="675" t="s">
        <v>29</v>
      </c>
      <c r="G57" s="675" t="s">
        <v>1073</v>
      </c>
      <c r="H57" s="675">
        <v>2012</v>
      </c>
      <c r="I57" s="630" t="s">
        <v>574</v>
      </c>
      <c r="J57" s="630" t="s">
        <v>591</v>
      </c>
      <c r="K57" s="619"/>
      <c r="L57" s="679">
        <v>0</v>
      </c>
      <c r="M57" s="680">
        <v>1.4878130000000001</v>
      </c>
      <c r="N57" s="680">
        <v>0</v>
      </c>
      <c r="O57" s="680">
        <v>0</v>
      </c>
      <c r="P57" s="680">
        <v>0</v>
      </c>
      <c r="Q57" s="680">
        <v>0</v>
      </c>
      <c r="R57" s="680">
        <v>0</v>
      </c>
      <c r="S57" s="680">
        <v>0</v>
      </c>
      <c r="T57" s="680">
        <v>0</v>
      </c>
      <c r="U57" s="680">
        <v>0</v>
      </c>
      <c r="V57" s="680">
        <v>0</v>
      </c>
      <c r="W57" s="680">
        <v>0</v>
      </c>
      <c r="X57" s="680">
        <v>0</v>
      </c>
      <c r="Y57" s="680">
        <v>0</v>
      </c>
      <c r="Z57" s="680">
        <v>0</v>
      </c>
      <c r="AA57" s="680">
        <v>0</v>
      </c>
      <c r="AB57" s="680">
        <v>0</v>
      </c>
      <c r="AC57" s="680">
        <v>0</v>
      </c>
      <c r="AD57" s="680">
        <v>0</v>
      </c>
      <c r="AE57" s="680">
        <v>0</v>
      </c>
      <c r="AF57" s="680">
        <v>0</v>
      </c>
      <c r="AG57" s="680">
        <v>0</v>
      </c>
      <c r="AH57" s="680">
        <v>0</v>
      </c>
      <c r="AI57" s="680">
        <v>0</v>
      </c>
      <c r="AJ57" s="680">
        <v>0</v>
      </c>
      <c r="AK57" s="680">
        <v>0</v>
      </c>
      <c r="AL57" s="680">
        <v>0</v>
      </c>
      <c r="AM57" s="680">
        <v>0</v>
      </c>
      <c r="AN57" s="680">
        <v>0</v>
      </c>
      <c r="AO57" s="681">
        <v>0</v>
      </c>
      <c r="AP57" s="619"/>
      <c r="AQ57" s="679">
        <v>0</v>
      </c>
      <c r="AR57" s="680">
        <v>10.524369999999999</v>
      </c>
      <c r="AS57" s="680">
        <v>0</v>
      </c>
      <c r="AT57" s="680">
        <v>0</v>
      </c>
      <c r="AU57" s="680">
        <v>0</v>
      </c>
      <c r="AV57" s="680">
        <v>0</v>
      </c>
      <c r="AW57" s="680">
        <v>0</v>
      </c>
      <c r="AX57" s="680">
        <v>0</v>
      </c>
      <c r="AY57" s="680">
        <v>0</v>
      </c>
      <c r="AZ57" s="680">
        <v>0</v>
      </c>
      <c r="BA57" s="680">
        <v>0</v>
      </c>
      <c r="BB57" s="680">
        <v>0</v>
      </c>
      <c r="BC57" s="680">
        <v>0</v>
      </c>
      <c r="BD57" s="680">
        <v>0</v>
      </c>
      <c r="BE57" s="680">
        <v>0</v>
      </c>
      <c r="BF57" s="680">
        <v>0</v>
      </c>
      <c r="BG57" s="680">
        <v>0</v>
      </c>
      <c r="BH57" s="680">
        <v>0</v>
      </c>
      <c r="BI57" s="680">
        <v>0</v>
      </c>
      <c r="BJ57" s="680">
        <v>0</v>
      </c>
      <c r="BK57" s="680">
        <v>0</v>
      </c>
      <c r="BL57" s="680">
        <v>0</v>
      </c>
      <c r="BM57" s="680">
        <v>0</v>
      </c>
      <c r="BN57" s="680">
        <v>0</v>
      </c>
      <c r="BO57" s="680">
        <v>0</v>
      </c>
      <c r="BP57" s="680">
        <v>0</v>
      </c>
      <c r="BQ57" s="680">
        <v>0</v>
      </c>
      <c r="BR57" s="680">
        <v>0</v>
      </c>
      <c r="BS57" s="680">
        <v>0</v>
      </c>
      <c r="BT57" s="681">
        <v>0</v>
      </c>
    </row>
    <row r="58" spans="2:73">
      <c r="B58" s="675" t="s">
        <v>1081</v>
      </c>
      <c r="C58" s="675" t="s">
        <v>1070</v>
      </c>
      <c r="D58" s="675" t="s">
        <v>1082</v>
      </c>
      <c r="E58" s="675" t="s">
        <v>1071</v>
      </c>
      <c r="F58" s="675" t="s">
        <v>29</v>
      </c>
      <c r="G58" s="675" t="s">
        <v>1073</v>
      </c>
      <c r="H58" s="675">
        <v>2012</v>
      </c>
      <c r="I58" s="630" t="s">
        <v>574</v>
      </c>
      <c r="J58" s="630" t="s">
        <v>591</v>
      </c>
      <c r="K58" s="619"/>
      <c r="L58" s="679">
        <v>0</v>
      </c>
      <c r="M58" s="680">
        <v>4278.6980000000003</v>
      </c>
      <c r="N58" s="680">
        <v>0</v>
      </c>
      <c r="O58" s="680">
        <v>0</v>
      </c>
      <c r="P58" s="680">
        <v>0</v>
      </c>
      <c r="Q58" s="680">
        <v>0</v>
      </c>
      <c r="R58" s="680">
        <v>0</v>
      </c>
      <c r="S58" s="680">
        <v>0</v>
      </c>
      <c r="T58" s="680">
        <v>0</v>
      </c>
      <c r="U58" s="680">
        <v>0</v>
      </c>
      <c r="V58" s="680">
        <v>0</v>
      </c>
      <c r="W58" s="680">
        <v>0</v>
      </c>
      <c r="X58" s="680">
        <v>0</v>
      </c>
      <c r="Y58" s="680">
        <v>0</v>
      </c>
      <c r="Z58" s="680">
        <v>0</v>
      </c>
      <c r="AA58" s="680">
        <v>0</v>
      </c>
      <c r="AB58" s="680">
        <v>0</v>
      </c>
      <c r="AC58" s="680">
        <v>0</v>
      </c>
      <c r="AD58" s="680">
        <v>0</v>
      </c>
      <c r="AE58" s="680">
        <v>0</v>
      </c>
      <c r="AF58" s="680">
        <v>0</v>
      </c>
      <c r="AG58" s="680">
        <v>0</v>
      </c>
      <c r="AH58" s="680">
        <v>0</v>
      </c>
      <c r="AI58" s="680">
        <v>0</v>
      </c>
      <c r="AJ58" s="680">
        <v>0</v>
      </c>
      <c r="AK58" s="680">
        <v>0</v>
      </c>
      <c r="AL58" s="680">
        <v>0</v>
      </c>
      <c r="AM58" s="680">
        <v>0</v>
      </c>
      <c r="AN58" s="680">
        <v>0</v>
      </c>
      <c r="AO58" s="681">
        <v>0</v>
      </c>
      <c r="AP58" s="619"/>
      <c r="AQ58" s="679">
        <v>0</v>
      </c>
      <c r="AR58" s="680">
        <v>34146.28</v>
      </c>
      <c r="AS58" s="680">
        <v>0</v>
      </c>
      <c r="AT58" s="680">
        <v>0</v>
      </c>
      <c r="AU58" s="680">
        <v>0</v>
      </c>
      <c r="AV58" s="680">
        <v>0</v>
      </c>
      <c r="AW58" s="680">
        <v>0</v>
      </c>
      <c r="AX58" s="680">
        <v>0</v>
      </c>
      <c r="AY58" s="680">
        <v>0</v>
      </c>
      <c r="AZ58" s="680">
        <v>0</v>
      </c>
      <c r="BA58" s="680">
        <v>0</v>
      </c>
      <c r="BB58" s="680">
        <v>0</v>
      </c>
      <c r="BC58" s="680">
        <v>0</v>
      </c>
      <c r="BD58" s="680">
        <v>0</v>
      </c>
      <c r="BE58" s="680">
        <v>0</v>
      </c>
      <c r="BF58" s="680">
        <v>0</v>
      </c>
      <c r="BG58" s="680">
        <v>0</v>
      </c>
      <c r="BH58" s="680">
        <v>0</v>
      </c>
      <c r="BI58" s="680">
        <v>0</v>
      </c>
      <c r="BJ58" s="680">
        <v>0</v>
      </c>
      <c r="BK58" s="680">
        <v>0</v>
      </c>
      <c r="BL58" s="680">
        <v>0</v>
      </c>
      <c r="BM58" s="680">
        <v>0</v>
      </c>
      <c r="BN58" s="680">
        <v>0</v>
      </c>
      <c r="BO58" s="680">
        <v>0</v>
      </c>
      <c r="BP58" s="680">
        <v>0</v>
      </c>
      <c r="BQ58" s="680">
        <v>0</v>
      </c>
      <c r="BR58" s="680">
        <v>0</v>
      </c>
      <c r="BS58" s="680">
        <v>0</v>
      </c>
      <c r="BT58" s="681">
        <v>0</v>
      </c>
    </row>
    <row r="59" spans="2:73">
      <c r="B59" s="675" t="s">
        <v>1081</v>
      </c>
      <c r="C59" s="675" t="s">
        <v>1077</v>
      </c>
      <c r="D59" s="675" t="s">
        <v>9</v>
      </c>
      <c r="E59" s="675" t="s">
        <v>1071</v>
      </c>
      <c r="F59" s="675" t="s">
        <v>1077</v>
      </c>
      <c r="G59" s="675" t="s">
        <v>1073</v>
      </c>
      <c r="H59" s="675">
        <v>2012</v>
      </c>
      <c r="I59" s="630" t="s">
        <v>574</v>
      </c>
      <c r="J59" s="630" t="s">
        <v>591</v>
      </c>
      <c r="K59" s="619"/>
      <c r="L59" s="679">
        <v>0</v>
      </c>
      <c r="M59" s="680">
        <v>15612.926939999999</v>
      </c>
      <c r="N59" s="680">
        <v>0</v>
      </c>
      <c r="O59" s="680">
        <v>0</v>
      </c>
      <c r="P59" s="680">
        <v>0</v>
      </c>
      <c r="Q59" s="680">
        <v>0</v>
      </c>
      <c r="R59" s="680">
        <v>0</v>
      </c>
      <c r="S59" s="680">
        <v>0</v>
      </c>
      <c r="T59" s="680">
        <v>0</v>
      </c>
      <c r="U59" s="680">
        <v>0</v>
      </c>
      <c r="V59" s="680">
        <v>0</v>
      </c>
      <c r="W59" s="680">
        <v>0</v>
      </c>
      <c r="X59" s="680">
        <v>0</v>
      </c>
      <c r="Y59" s="680">
        <v>0</v>
      </c>
      <c r="Z59" s="680">
        <v>0</v>
      </c>
      <c r="AA59" s="680">
        <v>0</v>
      </c>
      <c r="AB59" s="680">
        <v>0</v>
      </c>
      <c r="AC59" s="680">
        <v>0</v>
      </c>
      <c r="AD59" s="680">
        <v>0</v>
      </c>
      <c r="AE59" s="680">
        <v>0</v>
      </c>
      <c r="AF59" s="680">
        <v>0</v>
      </c>
      <c r="AG59" s="680">
        <v>0</v>
      </c>
      <c r="AH59" s="680">
        <v>0</v>
      </c>
      <c r="AI59" s="680">
        <v>0</v>
      </c>
      <c r="AJ59" s="680">
        <v>0</v>
      </c>
      <c r="AK59" s="680">
        <v>0</v>
      </c>
      <c r="AL59" s="680">
        <v>0</v>
      </c>
      <c r="AM59" s="680">
        <v>0</v>
      </c>
      <c r="AN59" s="680">
        <v>0</v>
      </c>
      <c r="AO59" s="681">
        <v>0</v>
      </c>
      <c r="AP59" s="619"/>
      <c r="AQ59" s="679">
        <v>0</v>
      </c>
      <c r="AR59" s="680">
        <v>376264.7</v>
      </c>
      <c r="AS59" s="680">
        <v>0</v>
      </c>
      <c r="AT59" s="680">
        <v>0</v>
      </c>
      <c r="AU59" s="680">
        <v>0</v>
      </c>
      <c r="AV59" s="680">
        <v>0</v>
      </c>
      <c r="AW59" s="680">
        <v>0</v>
      </c>
      <c r="AX59" s="680">
        <v>0</v>
      </c>
      <c r="AY59" s="680">
        <v>0</v>
      </c>
      <c r="AZ59" s="680">
        <v>0</v>
      </c>
      <c r="BA59" s="680">
        <v>0</v>
      </c>
      <c r="BB59" s="680">
        <v>0</v>
      </c>
      <c r="BC59" s="680">
        <v>0</v>
      </c>
      <c r="BD59" s="680">
        <v>0</v>
      </c>
      <c r="BE59" s="680">
        <v>0</v>
      </c>
      <c r="BF59" s="680">
        <v>0</v>
      </c>
      <c r="BG59" s="680">
        <v>0</v>
      </c>
      <c r="BH59" s="680">
        <v>0</v>
      </c>
      <c r="BI59" s="680">
        <v>0</v>
      </c>
      <c r="BJ59" s="680">
        <v>0</v>
      </c>
      <c r="BK59" s="680">
        <v>0</v>
      </c>
      <c r="BL59" s="680">
        <v>0</v>
      </c>
      <c r="BM59" s="680">
        <v>0</v>
      </c>
      <c r="BN59" s="680">
        <v>0</v>
      </c>
      <c r="BO59" s="680">
        <v>0</v>
      </c>
      <c r="BP59" s="680">
        <v>0</v>
      </c>
      <c r="BQ59" s="680">
        <v>0</v>
      </c>
      <c r="BR59" s="680">
        <v>0</v>
      </c>
      <c r="BS59" s="680">
        <v>0</v>
      </c>
      <c r="BT59" s="681">
        <v>0</v>
      </c>
    </row>
    <row r="60" spans="2:73" ht="15.75">
      <c r="B60" s="675" t="s">
        <v>1081</v>
      </c>
      <c r="C60" s="675" t="s">
        <v>1074</v>
      </c>
      <c r="D60" s="675" t="s">
        <v>1082</v>
      </c>
      <c r="E60" s="675" t="s">
        <v>1071</v>
      </c>
      <c r="F60" s="675" t="s">
        <v>1074</v>
      </c>
      <c r="G60" s="675" t="s">
        <v>1073</v>
      </c>
      <c r="H60" s="675">
        <v>2012</v>
      </c>
      <c r="I60" s="630" t="s">
        <v>574</v>
      </c>
      <c r="J60" s="630" t="s">
        <v>591</v>
      </c>
      <c r="K60" s="619"/>
      <c r="L60" s="679">
        <v>0</v>
      </c>
      <c r="M60" s="680">
        <v>4.4800000000000004</v>
      </c>
      <c r="N60" s="680">
        <v>0</v>
      </c>
      <c r="O60" s="680">
        <v>0</v>
      </c>
      <c r="P60" s="680">
        <v>0</v>
      </c>
      <c r="Q60" s="680">
        <v>0</v>
      </c>
      <c r="R60" s="680">
        <v>0</v>
      </c>
      <c r="S60" s="680">
        <v>0</v>
      </c>
      <c r="T60" s="680">
        <v>0</v>
      </c>
      <c r="U60" s="680">
        <v>0</v>
      </c>
      <c r="V60" s="680">
        <v>0</v>
      </c>
      <c r="W60" s="680">
        <v>0</v>
      </c>
      <c r="X60" s="680">
        <v>0</v>
      </c>
      <c r="Y60" s="680">
        <v>0</v>
      </c>
      <c r="Z60" s="680">
        <v>0</v>
      </c>
      <c r="AA60" s="680">
        <v>0</v>
      </c>
      <c r="AB60" s="680">
        <v>0</v>
      </c>
      <c r="AC60" s="680">
        <v>0</v>
      </c>
      <c r="AD60" s="680">
        <v>0</v>
      </c>
      <c r="AE60" s="680">
        <v>0</v>
      </c>
      <c r="AF60" s="680">
        <v>0</v>
      </c>
      <c r="AG60" s="680">
        <v>0</v>
      </c>
      <c r="AH60" s="680">
        <v>0</v>
      </c>
      <c r="AI60" s="680">
        <v>0</v>
      </c>
      <c r="AJ60" s="680">
        <v>0</v>
      </c>
      <c r="AK60" s="680">
        <v>0</v>
      </c>
      <c r="AL60" s="680">
        <v>0</v>
      </c>
      <c r="AM60" s="680">
        <v>0</v>
      </c>
      <c r="AN60" s="680">
        <v>0</v>
      </c>
      <c r="AO60" s="681">
        <v>0</v>
      </c>
      <c r="AP60" s="619"/>
      <c r="AQ60" s="679">
        <v>0</v>
      </c>
      <c r="AR60" s="680">
        <v>25.48</v>
      </c>
      <c r="AS60" s="680">
        <v>0</v>
      </c>
      <c r="AT60" s="680">
        <v>0</v>
      </c>
      <c r="AU60" s="680">
        <v>0</v>
      </c>
      <c r="AV60" s="680">
        <v>0</v>
      </c>
      <c r="AW60" s="680">
        <v>0</v>
      </c>
      <c r="AX60" s="680">
        <v>0</v>
      </c>
      <c r="AY60" s="680">
        <v>0</v>
      </c>
      <c r="AZ60" s="680">
        <v>0</v>
      </c>
      <c r="BA60" s="680">
        <v>0</v>
      </c>
      <c r="BB60" s="680">
        <v>0</v>
      </c>
      <c r="BC60" s="680">
        <v>0</v>
      </c>
      <c r="BD60" s="680">
        <v>0</v>
      </c>
      <c r="BE60" s="680">
        <v>0</v>
      </c>
      <c r="BF60" s="680">
        <v>0</v>
      </c>
      <c r="BG60" s="680">
        <v>0</v>
      </c>
      <c r="BH60" s="680">
        <v>0</v>
      </c>
      <c r="BI60" s="680">
        <v>0</v>
      </c>
      <c r="BJ60" s="680">
        <v>0</v>
      </c>
      <c r="BK60" s="680">
        <v>0</v>
      </c>
      <c r="BL60" s="680">
        <v>0</v>
      </c>
      <c r="BM60" s="680">
        <v>0</v>
      </c>
      <c r="BN60" s="680">
        <v>0</v>
      </c>
      <c r="BO60" s="680">
        <v>0</v>
      </c>
      <c r="BP60" s="680">
        <v>0</v>
      </c>
      <c r="BQ60" s="680">
        <v>0</v>
      </c>
      <c r="BR60" s="680">
        <v>0</v>
      </c>
      <c r="BS60" s="680">
        <v>0</v>
      </c>
      <c r="BT60" s="681">
        <v>0</v>
      </c>
      <c r="BU60" s="160"/>
    </row>
    <row r="61" spans="2:73">
      <c r="B61" s="675" t="s">
        <v>1081</v>
      </c>
      <c r="C61" s="675" t="s">
        <v>1074</v>
      </c>
      <c r="D61" s="675" t="s">
        <v>9</v>
      </c>
      <c r="E61" s="675" t="s">
        <v>1071</v>
      </c>
      <c r="F61" s="675" t="s">
        <v>1074</v>
      </c>
      <c r="G61" s="675" t="s">
        <v>1073</v>
      </c>
      <c r="H61" s="675">
        <v>2012</v>
      </c>
      <c r="I61" s="630" t="s">
        <v>574</v>
      </c>
      <c r="J61" s="630" t="s">
        <v>591</v>
      </c>
      <c r="K61" s="619"/>
      <c r="L61" s="679">
        <v>0</v>
      </c>
      <c r="M61" s="680">
        <v>203.86907400000001</v>
      </c>
      <c r="N61" s="680">
        <v>0</v>
      </c>
      <c r="O61" s="680">
        <v>0</v>
      </c>
      <c r="P61" s="680">
        <v>0</v>
      </c>
      <c r="Q61" s="680">
        <v>0</v>
      </c>
      <c r="R61" s="680">
        <v>0</v>
      </c>
      <c r="S61" s="680">
        <v>0</v>
      </c>
      <c r="T61" s="680">
        <v>0</v>
      </c>
      <c r="U61" s="680">
        <v>0</v>
      </c>
      <c r="V61" s="680">
        <v>0</v>
      </c>
      <c r="W61" s="680">
        <v>0</v>
      </c>
      <c r="X61" s="680">
        <v>0</v>
      </c>
      <c r="Y61" s="680">
        <v>0</v>
      </c>
      <c r="Z61" s="680">
        <v>0</v>
      </c>
      <c r="AA61" s="680">
        <v>0</v>
      </c>
      <c r="AB61" s="680">
        <v>0</v>
      </c>
      <c r="AC61" s="680">
        <v>0</v>
      </c>
      <c r="AD61" s="680">
        <v>0</v>
      </c>
      <c r="AE61" s="680">
        <v>0</v>
      </c>
      <c r="AF61" s="680">
        <v>0</v>
      </c>
      <c r="AG61" s="680">
        <v>0</v>
      </c>
      <c r="AH61" s="680">
        <v>0</v>
      </c>
      <c r="AI61" s="680">
        <v>0</v>
      </c>
      <c r="AJ61" s="680">
        <v>0</v>
      </c>
      <c r="AK61" s="680">
        <v>0</v>
      </c>
      <c r="AL61" s="680">
        <v>0</v>
      </c>
      <c r="AM61" s="680">
        <v>0</v>
      </c>
      <c r="AN61" s="680">
        <v>0</v>
      </c>
      <c r="AO61" s="681">
        <v>0</v>
      </c>
      <c r="AP61" s="619"/>
      <c r="AQ61" s="679">
        <v>0</v>
      </c>
      <c r="AR61" s="680">
        <v>2963.3020000000001</v>
      </c>
      <c r="AS61" s="680">
        <v>0</v>
      </c>
      <c r="AT61" s="680">
        <v>0</v>
      </c>
      <c r="AU61" s="680">
        <v>0</v>
      </c>
      <c r="AV61" s="680">
        <v>0</v>
      </c>
      <c r="AW61" s="680">
        <v>0</v>
      </c>
      <c r="AX61" s="680">
        <v>0</v>
      </c>
      <c r="AY61" s="680">
        <v>0</v>
      </c>
      <c r="AZ61" s="680">
        <v>0</v>
      </c>
      <c r="BA61" s="680">
        <v>0</v>
      </c>
      <c r="BB61" s="680">
        <v>0</v>
      </c>
      <c r="BC61" s="680">
        <v>0</v>
      </c>
      <c r="BD61" s="680">
        <v>0</v>
      </c>
      <c r="BE61" s="680">
        <v>0</v>
      </c>
      <c r="BF61" s="680">
        <v>0</v>
      </c>
      <c r="BG61" s="680">
        <v>0</v>
      </c>
      <c r="BH61" s="680">
        <v>0</v>
      </c>
      <c r="BI61" s="680">
        <v>0</v>
      </c>
      <c r="BJ61" s="680">
        <v>0</v>
      </c>
      <c r="BK61" s="680">
        <v>0</v>
      </c>
      <c r="BL61" s="680">
        <v>0</v>
      </c>
      <c r="BM61" s="680">
        <v>0</v>
      </c>
      <c r="BN61" s="680">
        <v>0</v>
      </c>
      <c r="BO61" s="680">
        <v>0</v>
      </c>
      <c r="BP61" s="680">
        <v>0</v>
      </c>
      <c r="BQ61" s="680">
        <v>0</v>
      </c>
      <c r="BR61" s="680">
        <v>0</v>
      </c>
      <c r="BS61" s="680">
        <v>0</v>
      </c>
      <c r="BT61" s="681">
        <v>0</v>
      </c>
    </row>
    <row r="62" spans="2:73">
      <c r="B62" s="675" t="s">
        <v>1083</v>
      </c>
      <c r="C62" s="675" t="s">
        <v>1074</v>
      </c>
      <c r="D62" s="675" t="s">
        <v>22</v>
      </c>
      <c r="E62" s="675" t="s">
        <v>1071</v>
      </c>
      <c r="F62" s="675" t="s">
        <v>1079</v>
      </c>
      <c r="G62" s="675" t="s">
        <v>1072</v>
      </c>
      <c r="H62" s="675">
        <v>2011</v>
      </c>
      <c r="I62" s="630" t="s">
        <v>573</v>
      </c>
      <c r="J62" s="630" t="s">
        <v>584</v>
      </c>
      <c r="K62" s="619"/>
      <c r="L62" s="679">
        <v>463.570539</v>
      </c>
      <c r="M62" s="680">
        <v>463.570539</v>
      </c>
      <c r="N62" s="680">
        <v>463.57053999999999</v>
      </c>
      <c r="O62" s="680">
        <v>463.57053999999999</v>
      </c>
      <c r="P62" s="680">
        <v>463.57053999999999</v>
      </c>
      <c r="Q62" s="680">
        <v>418.70438999999999</v>
      </c>
      <c r="R62" s="680">
        <v>348.11506000000003</v>
      </c>
      <c r="S62" s="680">
        <v>182.35061999999999</v>
      </c>
      <c r="T62" s="680">
        <v>174.68422000000001</v>
      </c>
      <c r="U62" s="680">
        <v>174.68422000000001</v>
      </c>
      <c r="V62" s="680">
        <v>171.90338</v>
      </c>
      <c r="W62" s="680">
        <v>137.68342999999999</v>
      </c>
      <c r="X62" s="680">
        <v>86.935979000000003</v>
      </c>
      <c r="Y62" s="680">
        <v>86.935979000000003</v>
      </c>
      <c r="Z62" s="680">
        <v>86.935979000000003</v>
      </c>
      <c r="AA62" s="680">
        <v>26.121849000000001</v>
      </c>
      <c r="AB62" s="680">
        <v>3.6581123999999998</v>
      </c>
      <c r="AC62" s="680">
        <v>3.6581123999999998</v>
      </c>
      <c r="AD62" s="680">
        <v>3.6581123999999998</v>
      </c>
      <c r="AE62" s="680">
        <v>3.6581123999999998</v>
      </c>
      <c r="AF62" s="680">
        <v>0</v>
      </c>
      <c r="AG62" s="680">
        <v>0</v>
      </c>
      <c r="AH62" s="680">
        <v>0</v>
      </c>
      <c r="AI62" s="680">
        <v>0</v>
      </c>
      <c r="AJ62" s="680">
        <v>0</v>
      </c>
      <c r="AK62" s="680">
        <v>0</v>
      </c>
      <c r="AL62" s="680">
        <v>0</v>
      </c>
      <c r="AM62" s="680">
        <v>0</v>
      </c>
      <c r="AN62" s="680">
        <v>0</v>
      </c>
      <c r="AO62" s="681">
        <v>0</v>
      </c>
      <c r="AP62" s="619"/>
      <c r="AQ62" s="679">
        <v>1702656.8</v>
      </c>
      <c r="AR62" s="680">
        <v>1702656.7509999999</v>
      </c>
      <c r="AS62" s="680">
        <v>1702656.7509999999</v>
      </c>
      <c r="AT62" s="680">
        <v>1702656.7509999999</v>
      </c>
      <c r="AU62" s="680">
        <v>1702656.7509999999</v>
      </c>
      <c r="AV62" s="680">
        <v>1530308.145</v>
      </c>
      <c r="AW62" s="680">
        <v>1276471.2350000001</v>
      </c>
      <c r="AX62" s="680">
        <v>756134.28870000003</v>
      </c>
      <c r="AY62" s="680">
        <v>726513.36289999995</v>
      </c>
      <c r="AZ62" s="680">
        <v>726513.36289999995</v>
      </c>
      <c r="BA62" s="680">
        <v>690549.85470000003</v>
      </c>
      <c r="BB62" s="680">
        <v>593305.07750000001</v>
      </c>
      <c r="BC62" s="680">
        <v>273972.54229999997</v>
      </c>
      <c r="BD62" s="680">
        <v>273972.54229999997</v>
      </c>
      <c r="BE62" s="680">
        <v>273972.54229999997</v>
      </c>
      <c r="BF62" s="680">
        <v>236313.5552</v>
      </c>
      <c r="BG62" s="680">
        <v>14158.882820000001</v>
      </c>
      <c r="BH62" s="680">
        <v>14158.883</v>
      </c>
      <c r="BI62" s="680">
        <v>14158.883</v>
      </c>
      <c r="BJ62" s="680">
        <v>14158.882799999999</v>
      </c>
      <c r="BK62" s="680">
        <v>0</v>
      </c>
      <c r="BL62" s="680">
        <v>0</v>
      </c>
      <c r="BM62" s="680">
        <v>0</v>
      </c>
      <c r="BN62" s="680">
        <v>0</v>
      </c>
      <c r="BO62" s="680">
        <v>0</v>
      </c>
      <c r="BP62" s="680">
        <v>0</v>
      </c>
      <c r="BQ62" s="680">
        <v>0</v>
      </c>
      <c r="BR62" s="680">
        <v>0</v>
      </c>
      <c r="BS62" s="680">
        <v>0</v>
      </c>
      <c r="BT62" s="681">
        <v>0</v>
      </c>
    </row>
    <row r="63" spans="2:73">
      <c r="B63" s="675" t="s">
        <v>1083</v>
      </c>
      <c r="C63" s="675" t="s">
        <v>1074</v>
      </c>
      <c r="D63" s="675" t="s">
        <v>21</v>
      </c>
      <c r="E63" s="675" t="s">
        <v>1071</v>
      </c>
      <c r="F63" s="675" t="s">
        <v>1079</v>
      </c>
      <c r="G63" s="675" t="s">
        <v>1072</v>
      </c>
      <c r="H63" s="675">
        <v>2011</v>
      </c>
      <c r="I63" s="630" t="s">
        <v>573</v>
      </c>
      <c r="J63" s="630" t="s">
        <v>584</v>
      </c>
      <c r="K63" s="619"/>
      <c r="L63" s="679">
        <v>53.379389400000001</v>
      </c>
      <c r="M63" s="680">
        <v>53.379389400000001</v>
      </c>
      <c r="N63" s="680">
        <v>53.175457999999999</v>
      </c>
      <c r="O63" s="680">
        <v>44.348790000000001</v>
      </c>
      <c r="P63" s="680">
        <v>44.348790000000001</v>
      </c>
      <c r="Q63" s="680">
        <v>44.219307999999998</v>
      </c>
      <c r="R63" s="680">
        <v>4.4584031</v>
      </c>
      <c r="S63" s="680">
        <v>4.4584031</v>
      </c>
      <c r="T63" s="680">
        <v>4.4584031</v>
      </c>
      <c r="U63" s="680">
        <v>4.4584031</v>
      </c>
      <c r="V63" s="680">
        <v>4.0851044999999999</v>
      </c>
      <c r="W63" s="680">
        <v>4.0851044999999999</v>
      </c>
      <c r="X63" s="680">
        <v>0</v>
      </c>
      <c r="Y63" s="680">
        <v>0</v>
      </c>
      <c r="Z63" s="680">
        <v>0</v>
      </c>
      <c r="AA63" s="680">
        <v>0</v>
      </c>
      <c r="AB63" s="680">
        <v>0</v>
      </c>
      <c r="AC63" s="680">
        <v>0</v>
      </c>
      <c r="AD63" s="680">
        <v>0</v>
      </c>
      <c r="AE63" s="680">
        <v>0</v>
      </c>
      <c r="AF63" s="680">
        <v>0</v>
      </c>
      <c r="AG63" s="680">
        <v>0</v>
      </c>
      <c r="AH63" s="680">
        <v>0</v>
      </c>
      <c r="AI63" s="680">
        <v>0</v>
      </c>
      <c r="AJ63" s="680">
        <v>0</v>
      </c>
      <c r="AK63" s="680">
        <v>0</v>
      </c>
      <c r="AL63" s="680">
        <v>0</v>
      </c>
      <c r="AM63" s="680">
        <v>0</v>
      </c>
      <c r="AN63" s="680">
        <v>0</v>
      </c>
      <c r="AO63" s="681">
        <v>0</v>
      </c>
      <c r="AP63" s="619"/>
      <c r="AQ63" s="679">
        <v>124183.27</v>
      </c>
      <c r="AR63" s="680">
        <v>124183.2678</v>
      </c>
      <c r="AS63" s="680">
        <v>123613.6629</v>
      </c>
      <c r="AT63" s="680">
        <v>103162.0151</v>
      </c>
      <c r="AU63" s="680">
        <v>103162.0151</v>
      </c>
      <c r="AV63" s="680">
        <v>102816.546</v>
      </c>
      <c r="AW63" s="680">
        <v>11875.07201</v>
      </c>
      <c r="AX63" s="680">
        <v>11875.07201</v>
      </c>
      <c r="AY63" s="680">
        <v>11875.07201</v>
      </c>
      <c r="AZ63" s="680">
        <v>11875.07201</v>
      </c>
      <c r="BA63" s="680">
        <v>9420.4202280000009</v>
      </c>
      <c r="BB63" s="680">
        <v>9420.4202280000009</v>
      </c>
      <c r="BC63" s="680">
        <v>0</v>
      </c>
      <c r="BD63" s="680">
        <v>0</v>
      </c>
      <c r="BE63" s="680">
        <v>0</v>
      </c>
      <c r="BF63" s="680">
        <v>0</v>
      </c>
      <c r="BG63" s="680">
        <v>0</v>
      </c>
      <c r="BH63" s="680">
        <v>0</v>
      </c>
      <c r="BI63" s="680">
        <v>0</v>
      </c>
      <c r="BJ63" s="680">
        <v>0</v>
      </c>
      <c r="BK63" s="680">
        <v>0</v>
      </c>
      <c r="BL63" s="680">
        <v>0</v>
      </c>
      <c r="BM63" s="680">
        <v>0</v>
      </c>
      <c r="BN63" s="680">
        <v>0</v>
      </c>
      <c r="BO63" s="680">
        <v>0</v>
      </c>
      <c r="BP63" s="680">
        <v>0</v>
      </c>
      <c r="BQ63" s="680">
        <v>0</v>
      </c>
      <c r="BR63" s="680">
        <v>0</v>
      </c>
      <c r="BS63" s="680">
        <v>0</v>
      </c>
      <c r="BT63" s="681">
        <v>0</v>
      </c>
    </row>
    <row r="64" spans="2:73">
      <c r="B64" s="675" t="s">
        <v>1083</v>
      </c>
      <c r="C64" s="675" t="s">
        <v>1074</v>
      </c>
      <c r="D64" s="675" t="s">
        <v>20</v>
      </c>
      <c r="E64" s="675" t="s">
        <v>1071</v>
      </c>
      <c r="F64" s="675" t="s">
        <v>1079</v>
      </c>
      <c r="G64" s="675" t="s">
        <v>1072</v>
      </c>
      <c r="H64" s="675">
        <v>2011</v>
      </c>
      <c r="I64" s="630" t="s">
        <v>573</v>
      </c>
      <c r="J64" s="630" t="s">
        <v>584</v>
      </c>
      <c r="K64" s="619"/>
      <c r="L64" s="679">
        <v>46.594571700000003</v>
      </c>
      <c r="M64" s="680">
        <v>46.594571670000001</v>
      </c>
      <c r="N64" s="680">
        <v>46.594571999999999</v>
      </c>
      <c r="O64" s="680">
        <v>46.594571999999999</v>
      </c>
      <c r="P64" s="680">
        <v>46.594571999999999</v>
      </c>
      <c r="Q64" s="680">
        <v>0</v>
      </c>
      <c r="R64" s="680">
        <v>0</v>
      </c>
      <c r="S64" s="680">
        <v>0</v>
      </c>
      <c r="T64" s="680">
        <v>0</v>
      </c>
      <c r="U64" s="680">
        <v>0</v>
      </c>
      <c r="V64" s="680">
        <v>0</v>
      </c>
      <c r="W64" s="680">
        <v>0</v>
      </c>
      <c r="X64" s="680">
        <v>0</v>
      </c>
      <c r="Y64" s="680">
        <v>0</v>
      </c>
      <c r="Z64" s="680">
        <v>0</v>
      </c>
      <c r="AA64" s="680">
        <v>0</v>
      </c>
      <c r="AB64" s="680">
        <v>0</v>
      </c>
      <c r="AC64" s="680">
        <v>0</v>
      </c>
      <c r="AD64" s="680">
        <v>0</v>
      </c>
      <c r="AE64" s="680">
        <v>0</v>
      </c>
      <c r="AF64" s="680">
        <v>0</v>
      </c>
      <c r="AG64" s="680">
        <v>0</v>
      </c>
      <c r="AH64" s="680">
        <v>0</v>
      </c>
      <c r="AI64" s="680">
        <v>0</v>
      </c>
      <c r="AJ64" s="680">
        <v>0</v>
      </c>
      <c r="AK64" s="680">
        <v>0</v>
      </c>
      <c r="AL64" s="680">
        <v>0</v>
      </c>
      <c r="AM64" s="680">
        <v>0</v>
      </c>
      <c r="AN64" s="680">
        <v>0</v>
      </c>
      <c r="AO64" s="681">
        <v>0</v>
      </c>
      <c r="AP64" s="619"/>
      <c r="AQ64" s="679">
        <v>226586.29</v>
      </c>
      <c r="AR64" s="680">
        <v>226586.29019999999</v>
      </c>
      <c r="AS64" s="680">
        <v>226586.29019999999</v>
      </c>
      <c r="AT64" s="680">
        <v>226586.29019999999</v>
      </c>
      <c r="AU64" s="680">
        <v>226586.29019999999</v>
      </c>
      <c r="AV64" s="680">
        <v>0</v>
      </c>
      <c r="AW64" s="680">
        <v>0</v>
      </c>
      <c r="AX64" s="680">
        <v>0</v>
      </c>
      <c r="AY64" s="680">
        <v>0</v>
      </c>
      <c r="AZ64" s="680">
        <v>0</v>
      </c>
      <c r="BA64" s="680">
        <v>0</v>
      </c>
      <c r="BB64" s="680">
        <v>0</v>
      </c>
      <c r="BC64" s="680">
        <v>0</v>
      </c>
      <c r="BD64" s="680">
        <v>0</v>
      </c>
      <c r="BE64" s="680">
        <v>0</v>
      </c>
      <c r="BF64" s="680">
        <v>0</v>
      </c>
      <c r="BG64" s="680">
        <v>0</v>
      </c>
      <c r="BH64" s="680">
        <v>0</v>
      </c>
      <c r="BI64" s="680">
        <v>0</v>
      </c>
      <c r="BJ64" s="680">
        <v>0</v>
      </c>
      <c r="BK64" s="680">
        <v>0</v>
      </c>
      <c r="BL64" s="680">
        <v>0</v>
      </c>
      <c r="BM64" s="680">
        <v>0</v>
      </c>
      <c r="BN64" s="680">
        <v>0</v>
      </c>
      <c r="BO64" s="680">
        <v>0</v>
      </c>
      <c r="BP64" s="680">
        <v>0</v>
      </c>
      <c r="BQ64" s="680">
        <v>0</v>
      </c>
      <c r="BR64" s="680">
        <v>0</v>
      </c>
      <c r="BS64" s="680">
        <v>0</v>
      </c>
      <c r="BT64" s="681">
        <v>0</v>
      </c>
    </row>
    <row r="65" spans="2:73">
      <c r="B65" s="675" t="s">
        <v>1083</v>
      </c>
      <c r="C65" s="675" t="s">
        <v>1078</v>
      </c>
      <c r="D65" s="675" t="s">
        <v>17</v>
      </c>
      <c r="E65" s="675" t="s">
        <v>1071</v>
      </c>
      <c r="F65" s="675" t="s">
        <v>1079</v>
      </c>
      <c r="G65" s="675" t="s">
        <v>1072</v>
      </c>
      <c r="H65" s="675">
        <v>2011</v>
      </c>
      <c r="I65" s="630" t="s">
        <v>573</v>
      </c>
      <c r="J65" s="630" t="s">
        <v>584</v>
      </c>
      <c r="K65" s="619"/>
      <c r="L65" s="679">
        <v>90.060493800000003</v>
      </c>
      <c r="M65" s="680">
        <v>90.060493840000007</v>
      </c>
      <c r="N65" s="680">
        <v>90.060494000000006</v>
      </c>
      <c r="O65" s="680">
        <v>90.060494000000006</v>
      </c>
      <c r="P65" s="680">
        <v>90.060494000000006</v>
      </c>
      <c r="Q65" s="680">
        <v>90.060494000000006</v>
      </c>
      <c r="R65" s="680">
        <v>90.060494000000006</v>
      </c>
      <c r="S65" s="680">
        <v>90.060494000000006</v>
      </c>
      <c r="T65" s="680">
        <v>90.060494000000006</v>
      </c>
      <c r="U65" s="680">
        <v>90.060494000000006</v>
      </c>
      <c r="V65" s="680">
        <v>90.060494000000006</v>
      </c>
      <c r="W65" s="680">
        <v>90.060494000000006</v>
      </c>
      <c r="X65" s="680">
        <v>90.060494000000006</v>
      </c>
      <c r="Y65" s="680">
        <v>90.060494000000006</v>
      </c>
      <c r="Z65" s="680">
        <v>90.060494000000006</v>
      </c>
      <c r="AA65" s="680">
        <v>0</v>
      </c>
      <c r="AB65" s="680">
        <v>0</v>
      </c>
      <c r="AC65" s="680">
        <v>0</v>
      </c>
      <c r="AD65" s="680">
        <v>0</v>
      </c>
      <c r="AE65" s="680">
        <v>0</v>
      </c>
      <c r="AF65" s="680">
        <v>0</v>
      </c>
      <c r="AG65" s="680">
        <v>0</v>
      </c>
      <c r="AH65" s="680">
        <v>0</v>
      </c>
      <c r="AI65" s="680">
        <v>0</v>
      </c>
      <c r="AJ65" s="680">
        <v>0</v>
      </c>
      <c r="AK65" s="680">
        <v>0</v>
      </c>
      <c r="AL65" s="680">
        <v>0</v>
      </c>
      <c r="AM65" s="680">
        <v>0</v>
      </c>
      <c r="AN65" s="680">
        <v>0</v>
      </c>
      <c r="AO65" s="681">
        <v>0</v>
      </c>
      <c r="AP65" s="619"/>
      <c r="AQ65" s="679">
        <v>93682.576000000001</v>
      </c>
      <c r="AR65" s="680">
        <v>93682.576369999995</v>
      </c>
      <c r="AS65" s="680">
        <v>93682.576369999995</v>
      </c>
      <c r="AT65" s="680">
        <v>93682.576369999995</v>
      </c>
      <c r="AU65" s="680">
        <v>93682.576369999995</v>
      </c>
      <c r="AV65" s="680">
        <v>93682.576369999995</v>
      </c>
      <c r="AW65" s="680">
        <v>93682.576369999995</v>
      </c>
      <c r="AX65" s="680">
        <v>93682.576369999995</v>
      </c>
      <c r="AY65" s="680">
        <v>93682.576369999995</v>
      </c>
      <c r="AZ65" s="680">
        <v>93682.576369999995</v>
      </c>
      <c r="BA65" s="680">
        <v>93682.576369999995</v>
      </c>
      <c r="BB65" s="680">
        <v>93682.576369999995</v>
      </c>
      <c r="BC65" s="680">
        <v>93682.576369999995</v>
      </c>
      <c r="BD65" s="680">
        <v>93682.576369999995</v>
      </c>
      <c r="BE65" s="680">
        <v>93682.576369999995</v>
      </c>
      <c r="BF65" s="680">
        <v>0</v>
      </c>
      <c r="BG65" s="680">
        <v>0</v>
      </c>
      <c r="BH65" s="680">
        <v>0</v>
      </c>
      <c r="BI65" s="680">
        <v>0</v>
      </c>
      <c r="BJ65" s="680">
        <v>0</v>
      </c>
      <c r="BK65" s="680">
        <v>0</v>
      </c>
      <c r="BL65" s="680">
        <v>0</v>
      </c>
      <c r="BM65" s="680">
        <v>0</v>
      </c>
      <c r="BN65" s="680">
        <v>0</v>
      </c>
      <c r="BO65" s="680">
        <v>0</v>
      </c>
      <c r="BP65" s="680">
        <v>0</v>
      </c>
      <c r="BQ65" s="680">
        <v>0</v>
      </c>
      <c r="BR65" s="680">
        <v>0</v>
      </c>
      <c r="BS65" s="680">
        <v>0</v>
      </c>
      <c r="BT65" s="681">
        <v>0</v>
      </c>
    </row>
    <row r="66" spans="2:73">
      <c r="B66" s="675" t="s">
        <v>1083</v>
      </c>
      <c r="C66" s="675" t="s">
        <v>1070</v>
      </c>
      <c r="D66" s="675" t="s">
        <v>3</v>
      </c>
      <c r="E66" s="675" t="s">
        <v>1071</v>
      </c>
      <c r="F66" s="675" t="s">
        <v>29</v>
      </c>
      <c r="G66" s="675" t="s">
        <v>1072</v>
      </c>
      <c r="H66" s="675">
        <v>2011</v>
      </c>
      <c r="I66" s="630" t="s">
        <v>573</v>
      </c>
      <c r="J66" s="630" t="s">
        <v>584</v>
      </c>
      <c r="K66" s="619"/>
      <c r="L66" s="679">
        <v>-327.81641999999999</v>
      </c>
      <c r="M66" s="680">
        <v>-327.81641980000001</v>
      </c>
      <c r="N66" s="680">
        <v>-327.81639999999999</v>
      </c>
      <c r="O66" s="680">
        <v>-327.81639999999999</v>
      </c>
      <c r="P66" s="680">
        <v>-327.81639999999999</v>
      </c>
      <c r="Q66" s="680">
        <v>-327.81639999999999</v>
      </c>
      <c r="R66" s="680">
        <v>-327.81639999999999</v>
      </c>
      <c r="S66" s="680">
        <v>-327.81639999999999</v>
      </c>
      <c r="T66" s="680">
        <v>-327.81639999999999</v>
      </c>
      <c r="U66" s="680">
        <v>-327.81639999999999</v>
      </c>
      <c r="V66" s="680">
        <v>-327.81639999999999</v>
      </c>
      <c r="W66" s="680">
        <v>-327.81639999999999</v>
      </c>
      <c r="X66" s="680">
        <v>-327.81639999999999</v>
      </c>
      <c r="Y66" s="680">
        <v>-327.81639999999999</v>
      </c>
      <c r="Z66" s="680">
        <v>-327.81639999999999</v>
      </c>
      <c r="AA66" s="680">
        <v>-327.81639999999999</v>
      </c>
      <c r="AB66" s="680">
        <v>-327.81639999999999</v>
      </c>
      <c r="AC66" s="680">
        <v>-327.81639999999999</v>
      </c>
      <c r="AD66" s="680">
        <v>-258.33440000000002</v>
      </c>
      <c r="AE66" s="680">
        <v>0</v>
      </c>
      <c r="AF66" s="680">
        <v>0</v>
      </c>
      <c r="AG66" s="680">
        <v>0</v>
      </c>
      <c r="AH66" s="680">
        <v>0</v>
      </c>
      <c r="AI66" s="680">
        <v>0</v>
      </c>
      <c r="AJ66" s="680">
        <v>0</v>
      </c>
      <c r="AK66" s="680">
        <v>0</v>
      </c>
      <c r="AL66" s="680">
        <v>0</v>
      </c>
      <c r="AM66" s="680">
        <v>0</v>
      </c>
      <c r="AN66" s="680">
        <v>0</v>
      </c>
      <c r="AO66" s="681">
        <v>0</v>
      </c>
      <c r="AP66" s="619"/>
      <c r="AQ66" s="679">
        <v>-593233.47</v>
      </c>
      <c r="AR66" s="680">
        <v>-593233.47400000005</v>
      </c>
      <c r="AS66" s="680">
        <v>-593233.47400000005</v>
      </c>
      <c r="AT66" s="680">
        <v>-593233.47400000005</v>
      </c>
      <c r="AU66" s="680">
        <v>-593233.47400000005</v>
      </c>
      <c r="AV66" s="680">
        <v>-593233.47400000005</v>
      </c>
      <c r="AW66" s="680">
        <v>-593233.47400000005</v>
      </c>
      <c r="AX66" s="680">
        <v>-593233.47400000005</v>
      </c>
      <c r="AY66" s="680">
        <v>-593233.47400000005</v>
      </c>
      <c r="AZ66" s="680">
        <v>-593233.47400000005</v>
      </c>
      <c r="BA66" s="680">
        <v>-593233.47400000005</v>
      </c>
      <c r="BB66" s="680">
        <v>-593233.47400000005</v>
      </c>
      <c r="BC66" s="680">
        <v>-593233.47400000005</v>
      </c>
      <c r="BD66" s="680">
        <v>-593233.47400000005</v>
      </c>
      <c r="BE66" s="680">
        <v>-593233.47400000005</v>
      </c>
      <c r="BF66" s="680">
        <v>-593233.47400000005</v>
      </c>
      <c r="BG66" s="680">
        <v>-593233.47400000005</v>
      </c>
      <c r="BH66" s="680">
        <v>-593233.47</v>
      </c>
      <c r="BI66" s="680">
        <v>-531205.25</v>
      </c>
      <c r="BJ66" s="680">
        <v>0</v>
      </c>
      <c r="BK66" s="680">
        <v>0</v>
      </c>
      <c r="BL66" s="680">
        <v>0</v>
      </c>
      <c r="BM66" s="680">
        <v>0</v>
      </c>
      <c r="BN66" s="680">
        <v>0</v>
      </c>
      <c r="BO66" s="680">
        <v>0</v>
      </c>
      <c r="BP66" s="680">
        <v>0</v>
      </c>
      <c r="BQ66" s="680">
        <v>0</v>
      </c>
      <c r="BR66" s="680">
        <v>0</v>
      </c>
      <c r="BS66" s="680">
        <v>0</v>
      </c>
      <c r="BT66" s="681">
        <v>0</v>
      </c>
    </row>
    <row r="67" spans="2:73">
      <c r="B67" s="675" t="s">
        <v>1083</v>
      </c>
      <c r="C67" s="675" t="s">
        <v>1070</v>
      </c>
      <c r="D67" s="675" t="s">
        <v>5</v>
      </c>
      <c r="E67" s="675" t="s">
        <v>1071</v>
      </c>
      <c r="F67" s="675" t="s">
        <v>29</v>
      </c>
      <c r="G67" s="675" t="s">
        <v>1072</v>
      </c>
      <c r="H67" s="675">
        <v>2011</v>
      </c>
      <c r="I67" s="630" t="s">
        <v>573</v>
      </c>
      <c r="J67" s="630" t="s">
        <v>584</v>
      </c>
      <c r="K67" s="619"/>
      <c r="L67" s="679">
        <v>4.2352679699999998</v>
      </c>
      <c r="M67" s="680">
        <v>4.235267973</v>
      </c>
      <c r="N67" s="680">
        <v>4.2352679999999996</v>
      </c>
      <c r="O67" s="680">
        <v>4.2352679999999996</v>
      </c>
      <c r="P67" s="680">
        <v>4.2352679999999996</v>
      </c>
      <c r="Q67" s="680">
        <v>3.8728986999999999</v>
      </c>
      <c r="R67" s="680">
        <v>2.2131832999999999</v>
      </c>
      <c r="S67" s="680">
        <v>2.2122052000000001</v>
      </c>
      <c r="T67" s="680">
        <v>2.2122052000000001</v>
      </c>
      <c r="U67" s="680">
        <v>0.69465399999999999</v>
      </c>
      <c r="V67" s="680">
        <v>0.28862009999999999</v>
      </c>
      <c r="W67" s="680">
        <v>0.28854289999999999</v>
      </c>
      <c r="X67" s="680">
        <v>0.28854289999999999</v>
      </c>
      <c r="Y67" s="680">
        <v>0.27527580000000001</v>
      </c>
      <c r="Z67" s="680">
        <v>0.27527580000000001</v>
      </c>
      <c r="AA67" s="680">
        <v>0.27466829999999998</v>
      </c>
      <c r="AB67" s="680">
        <v>0</v>
      </c>
      <c r="AC67" s="680">
        <v>0</v>
      </c>
      <c r="AD67" s="680">
        <v>0</v>
      </c>
      <c r="AE67" s="680">
        <v>0</v>
      </c>
      <c r="AF67" s="680">
        <v>0</v>
      </c>
      <c r="AG67" s="680">
        <v>0</v>
      </c>
      <c r="AH67" s="680">
        <v>0</v>
      </c>
      <c r="AI67" s="680">
        <v>0</v>
      </c>
      <c r="AJ67" s="680">
        <v>0</v>
      </c>
      <c r="AK67" s="680">
        <v>0</v>
      </c>
      <c r="AL67" s="680">
        <v>0</v>
      </c>
      <c r="AM67" s="680">
        <v>0</v>
      </c>
      <c r="AN67" s="680">
        <v>0</v>
      </c>
      <c r="AO67" s="681">
        <v>0</v>
      </c>
      <c r="AP67" s="619"/>
      <c r="AQ67" s="679">
        <v>85730.539000000004</v>
      </c>
      <c r="AR67" s="680">
        <v>85730.539380000002</v>
      </c>
      <c r="AS67" s="680">
        <v>85730.539380000002</v>
      </c>
      <c r="AT67" s="680">
        <v>85730.539380000002</v>
      </c>
      <c r="AU67" s="680">
        <v>85730.539380000002</v>
      </c>
      <c r="AV67" s="680">
        <v>77904.486839999998</v>
      </c>
      <c r="AW67" s="680">
        <v>42059.787600000003</v>
      </c>
      <c r="AX67" s="680">
        <v>42051.218979999998</v>
      </c>
      <c r="AY67" s="680">
        <v>42051.218979999998</v>
      </c>
      <c r="AZ67" s="680">
        <v>9276.8243669999993</v>
      </c>
      <c r="BA67" s="680">
        <v>7793.5656689999996</v>
      </c>
      <c r="BB67" s="680">
        <v>7156.8463240000001</v>
      </c>
      <c r="BC67" s="680">
        <v>7156.8463240000001</v>
      </c>
      <c r="BD67" s="680">
        <v>5939.1239079999996</v>
      </c>
      <c r="BE67" s="680">
        <v>5939.1239079999996</v>
      </c>
      <c r="BF67" s="680">
        <v>5931.982207</v>
      </c>
      <c r="BG67" s="680">
        <v>0</v>
      </c>
      <c r="BH67" s="680">
        <v>0</v>
      </c>
      <c r="BI67" s="680">
        <v>0</v>
      </c>
      <c r="BJ67" s="680">
        <v>0</v>
      </c>
      <c r="BK67" s="680">
        <v>0</v>
      </c>
      <c r="BL67" s="680">
        <v>0</v>
      </c>
      <c r="BM67" s="680">
        <v>0</v>
      </c>
      <c r="BN67" s="680">
        <v>0</v>
      </c>
      <c r="BO67" s="680">
        <v>0</v>
      </c>
      <c r="BP67" s="680">
        <v>0</v>
      </c>
      <c r="BQ67" s="680">
        <v>0</v>
      </c>
      <c r="BR67" s="680">
        <v>0</v>
      </c>
      <c r="BS67" s="680">
        <v>0</v>
      </c>
      <c r="BT67" s="681">
        <v>0</v>
      </c>
    </row>
    <row r="68" spans="2:73">
      <c r="B68" s="675" t="s">
        <v>1083</v>
      </c>
      <c r="C68" s="675" t="s">
        <v>1070</v>
      </c>
      <c r="D68" s="675" t="s">
        <v>4</v>
      </c>
      <c r="E68" s="675" t="s">
        <v>1071</v>
      </c>
      <c r="F68" s="675" t="s">
        <v>29</v>
      </c>
      <c r="G68" s="675" t="s">
        <v>1072</v>
      </c>
      <c r="H68" s="675">
        <v>2011</v>
      </c>
      <c r="I68" s="630" t="s">
        <v>573</v>
      </c>
      <c r="J68" s="630" t="s">
        <v>584</v>
      </c>
      <c r="K68" s="619"/>
      <c r="L68" s="679">
        <v>0.63212469999999998</v>
      </c>
      <c r="M68" s="680">
        <v>0.63212470300000001</v>
      </c>
      <c r="N68" s="680">
        <v>0.63212469999999998</v>
      </c>
      <c r="O68" s="680">
        <v>0.63212469999999998</v>
      </c>
      <c r="P68" s="680">
        <v>0.63212469999999998</v>
      </c>
      <c r="Q68" s="680">
        <v>0.58886470000000002</v>
      </c>
      <c r="R68" s="680">
        <v>0.41188130000000001</v>
      </c>
      <c r="S68" s="680">
        <v>0.41093839999999998</v>
      </c>
      <c r="T68" s="680">
        <v>0.41093839999999998</v>
      </c>
      <c r="U68" s="680">
        <v>0.2297717</v>
      </c>
      <c r="V68" s="680">
        <v>3.0372699999999999E-2</v>
      </c>
      <c r="W68" s="680">
        <v>3.0340700000000002E-2</v>
      </c>
      <c r="X68" s="680">
        <v>3.0340700000000002E-2</v>
      </c>
      <c r="Y68" s="680">
        <v>2.95529E-2</v>
      </c>
      <c r="Z68" s="680">
        <v>2.95529E-2</v>
      </c>
      <c r="AA68" s="680">
        <v>2.9012400000000001E-2</v>
      </c>
      <c r="AB68" s="680">
        <v>0</v>
      </c>
      <c r="AC68" s="680">
        <v>0</v>
      </c>
      <c r="AD68" s="680">
        <v>0</v>
      </c>
      <c r="AE68" s="680">
        <v>0</v>
      </c>
      <c r="AF68" s="680">
        <v>0</v>
      </c>
      <c r="AG68" s="680">
        <v>0</v>
      </c>
      <c r="AH68" s="680">
        <v>0</v>
      </c>
      <c r="AI68" s="680">
        <v>0</v>
      </c>
      <c r="AJ68" s="680">
        <v>0</v>
      </c>
      <c r="AK68" s="680">
        <v>0</v>
      </c>
      <c r="AL68" s="680">
        <v>0</v>
      </c>
      <c r="AM68" s="680">
        <v>0</v>
      </c>
      <c r="AN68" s="680">
        <v>0</v>
      </c>
      <c r="AO68" s="681">
        <v>0</v>
      </c>
      <c r="AP68" s="619"/>
      <c r="AQ68" s="679">
        <v>10823.561</v>
      </c>
      <c r="AR68" s="680">
        <v>10823.56113</v>
      </c>
      <c r="AS68" s="680">
        <v>10823.56113</v>
      </c>
      <c r="AT68" s="680">
        <v>10823.56113</v>
      </c>
      <c r="AU68" s="680">
        <v>10823.56113</v>
      </c>
      <c r="AV68" s="680">
        <v>9889.2797630000005</v>
      </c>
      <c r="AW68" s="680">
        <v>6066.9876439999998</v>
      </c>
      <c r="AX68" s="680">
        <v>6058.727296</v>
      </c>
      <c r="AY68" s="680">
        <v>6058.727296</v>
      </c>
      <c r="AZ68" s="680">
        <v>2146.0898590000002</v>
      </c>
      <c r="BA68" s="680">
        <v>969.26265780000006</v>
      </c>
      <c r="BB68" s="680">
        <v>705.23739560000001</v>
      </c>
      <c r="BC68" s="680">
        <v>705.23739560000001</v>
      </c>
      <c r="BD68" s="680">
        <v>632.93178169999999</v>
      </c>
      <c r="BE68" s="680">
        <v>632.93178169999999</v>
      </c>
      <c r="BF68" s="680">
        <v>626.57749590000003</v>
      </c>
      <c r="BG68" s="680">
        <v>0</v>
      </c>
      <c r="BH68" s="680">
        <v>0</v>
      </c>
      <c r="BI68" s="680">
        <v>0</v>
      </c>
      <c r="BJ68" s="680">
        <v>0</v>
      </c>
      <c r="BK68" s="680">
        <v>0</v>
      </c>
      <c r="BL68" s="680">
        <v>0</v>
      </c>
      <c r="BM68" s="680">
        <v>0</v>
      </c>
      <c r="BN68" s="680">
        <v>0</v>
      </c>
      <c r="BO68" s="680">
        <v>0</v>
      </c>
      <c r="BP68" s="680">
        <v>0</v>
      </c>
      <c r="BQ68" s="680">
        <v>0</v>
      </c>
      <c r="BR68" s="680">
        <v>0</v>
      </c>
      <c r="BS68" s="680">
        <v>0</v>
      </c>
      <c r="BT68" s="681">
        <v>0</v>
      </c>
    </row>
    <row r="69" spans="2:73">
      <c r="B69" s="675" t="s">
        <v>208</v>
      </c>
      <c r="C69" s="675" t="s">
        <v>1074</v>
      </c>
      <c r="D69" s="675" t="s">
        <v>1084</v>
      </c>
      <c r="E69" s="675" t="s">
        <v>1071</v>
      </c>
      <c r="F69" s="675" t="s">
        <v>1076</v>
      </c>
      <c r="G69" s="675" t="s">
        <v>1072</v>
      </c>
      <c r="H69" s="675">
        <v>2012</v>
      </c>
      <c r="I69" s="630" t="s">
        <v>574</v>
      </c>
      <c r="J69" s="630" t="s">
        <v>584</v>
      </c>
      <c r="K69" s="619"/>
      <c r="L69" s="679">
        <v>0</v>
      </c>
      <c r="M69" s="680">
        <v>46.594571700000003</v>
      </c>
      <c r="N69" s="680">
        <v>46.594571700000003</v>
      </c>
      <c r="O69" s="680">
        <v>46.594571700000003</v>
      </c>
      <c r="P69" s="680">
        <v>46.594571700000003</v>
      </c>
      <c r="Q69" s="680">
        <v>0</v>
      </c>
      <c r="R69" s="680">
        <v>0</v>
      </c>
      <c r="S69" s="680">
        <v>0</v>
      </c>
      <c r="T69" s="680">
        <v>0</v>
      </c>
      <c r="U69" s="680">
        <v>0</v>
      </c>
      <c r="V69" s="680">
        <v>0</v>
      </c>
      <c r="W69" s="680">
        <v>0</v>
      </c>
      <c r="X69" s="680">
        <v>0</v>
      </c>
      <c r="Y69" s="680">
        <v>0</v>
      </c>
      <c r="Z69" s="680">
        <v>0</v>
      </c>
      <c r="AA69" s="680">
        <v>0</v>
      </c>
      <c r="AB69" s="680">
        <v>0</v>
      </c>
      <c r="AC69" s="680">
        <v>0</v>
      </c>
      <c r="AD69" s="680">
        <v>0</v>
      </c>
      <c r="AE69" s="680">
        <v>0</v>
      </c>
      <c r="AF69" s="680">
        <v>0</v>
      </c>
      <c r="AG69" s="680">
        <v>0</v>
      </c>
      <c r="AH69" s="680">
        <v>0</v>
      </c>
      <c r="AI69" s="680">
        <v>0</v>
      </c>
      <c r="AJ69" s="680">
        <v>0</v>
      </c>
      <c r="AK69" s="680">
        <v>0</v>
      </c>
      <c r="AL69" s="680">
        <v>0</v>
      </c>
      <c r="AM69" s="680">
        <v>0</v>
      </c>
      <c r="AN69" s="680">
        <v>0</v>
      </c>
      <c r="AO69" s="681">
        <v>0</v>
      </c>
      <c r="AP69" s="619"/>
      <c r="AQ69" s="679">
        <v>0</v>
      </c>
      <c r="AR69" s="680">
        <v>226586.29</v>
      </c>
      <c r="AS69" s="680">
        <v>226586.29</v>
      </c>
      <c r="AT69" s="680">
        <v>226586.29</v>
      </c>
      <c r="AU69" s="680">
        <v>226586.29</v>
      </c>
      <c r="AV69" s="680">
        <v>0</v>
      </c>
      <c r="AW69" s="680">
        <v>0</v>
      </c>
      <c r="AX69" s="680">
        <v>0</v>
      </c>
      <c r="AY69" s="680">
        <v>0</v>
      </c>
      <c r="AZ69" s="680">
        <v>0</v>
      </c>
      <c r="BA69" s="680">
        <v>0</v>
      </c>
      <c r="BB69" s="680">
        <v>0</v>
      </c>
      <c r="BC69" s="680">
        <v>0</v>
      </c>
      <c r="BD69" s="680">
        <v>0</v>
      </c>
      <c r="BE69" s="680">
        <v>0</v>
      </c>
      <c r="BF69" s="680">
        <v>0</v>
      </c>
      <c r="BG69" s="680">
        <v>0</v>
      </c>
      <c r="BH69" s="680">
        <v>0</v>
      </c>
      <c r="BI69" s="680">
        <v>0</v>
      </c>
      <c r="BJ69" s="680">
        <v>0</v>
      </c>
      <c r="BK69" s="680">
        <v>0</v>
      </c>
      <c r="BL69" s="680">
        <v>0</v>
      </c>
      <c r="BM69" s="680">
        <v>0</v>
      </c>
      <c r="BN69" s="680">
        <v>0</v>
      </c>
      <c r="BO69" s="680">
        <v>0</v>
      </c>
      <c r="BP69" s="680">
        <v>0</v>
      </c>
      <c r="BQ69" s="680">
        <v>0</v>
      </c>
      <c r="BR69" s="680">
        <v>0</v>
      </c>
      <c r="BS69" s="680">
        <v>0</v>
      </c>
      <c r="BT69" s="681">
        <v>0</v>
      </c>
    </row>
    <row r="70" spans="2:73">
      <c r="B70" s="675" t="s">
        <v>208</v>
      </c>
      <c r="C70" s="675" t="s">
        <v>1074</v>
      </c>
      <c r="D70" s="675" t="s">
        <v>1084</v>
      </c>
      <c r="E70" s="675" t="s">
        <v>1071</v>
      </c>
      <c r="F70" s="675" t="s">
        <v>1076</v>
      </c>
      <c r="G70" s="675" t="s">
        <v>1072</v>
      </c>
      <c r="H70" s="675">
        <v>2013</v>
      </c>
      <c r="I70" s="630" t="s">
        <v>575</v>
      </c>
      <c r="J70" s="630" t="s">
        <v>591</v>
      </c>
      <c r="K70" s="619"/>
      <c r="L70" s="679">
        <v>0</v>
      </c>
      <c r="M70" s="680">
        <v>0</v>
      </c>
      <c r="N70" s="680">
        <v>96.939442900000003</v>
      </c>
      <c r="O70" s="680">
        <v>96.939442900000003</v>
      </c>
      <c r="P70" s="680">
        <v>96.939442900000003</v>
      </c>
      <c r="Q70" s="680">
        <v>96.939442900000003</v>
      </c>
      <c r="R70" s="680">
        <v>0</v>
      </c>
      <c r="S70" s="680">
        <v>0</v>
      </c>
      <c r="T70" s="680">
        <v>0</v>
      </c>
      <c r="U70" s="680">
        <v>0</v>
      </c>
      <c r="V70" s="680">
        <v>0</v>
      </c>
      <c r="W70" s="680">
        <v>0</v>
      </c>
      <c r="X70" s="680">
        <v>0</v>
      </c>
      <c r="Y70" s="680">
        <v>0</v>
      </c>
      <c r="Z70" s="680">
        <v>0</v>
      </c>
      <c r="AA70" s="680">
        <v>0</v>
      </c>
      <c r="AB70" s="680">
        <v>0</v>
      </c>
      <c r="AC70" s="680">
        <v>0</v>
      </c>
      <c r="AD70" s="680">
        <v>0</v>
      </c>
      <c r="AE70" s="680">
        <v>0</v>
      </c>
      <c r="AF70" s="680">
        <v>0</v>
      </c>
      <c r="AG70" s="680">
        <v>0</v>
      </c>
      <c r="AH70" s="680">
        <v>0</v>
      </c>
      <c r="AI70" s="680">
        <v>0</v>
      </c>
      <c r="AJ70" s="680">
        <v>0</v>
      </c>
      <c r="AK70" s="680">
        <v>0</v>
      </c>
      <c r="AL70" s="680">
        <v>0</v>
      </c>
      <c r="AM70" s="680">
        <v>0</v>
      </c>
      <c r="AN70" s="680">
        <v>0</v>
      </c>
      <c r="AO70" s="681">
        <v>0</v>
      </c>
      <c r="AP70" s="619"/>
      <c r="AQ70" s="679">
        <v>0</v>
      </c>
      <c r="AR70" s="680">
        <v>0</v>
      </c>
      <c r="AS70" s="680">
        <v>532958.446</v>
      </c>
      <c r="AT70" s="680">
        <v>532958.446</v>
      </c>
      <c r="AU70" s="680">
        <v>532958.446</v>
      </c>
      <c r="AV70" s="680">
        <v>532958.446</v>
      </c>
      <c r="AW70" s="680">
        <v>0</v>
      </c>
      <c r="AX70" s="680">
        <v>0</v>
      </c>
      <c r="AY70" s="680">
        <v>0</v>
      </c>
      <c r="AZ70" s="680">
        <v>0</v>
      </c>
      <c r="BA70" s="680">
        <v>0</v>
      </c>
      <c r="BB70" s="680">
        <v>0</v>
      </c>
      <c r="BC70" s="680">
        <v>0</v>
      </c>
      <c r="BD70" s="680">
        <v>0</v>
      </c>
      <c r="BE70" s="680">
        <v>0</v>
      </c>
      <c r="BF70" s="680">
        <v>0</v>
      </c>
      <c r="BG70" s="680">
        <v>0</v>
      </c>
      <c r="BH70" s="680">
        <v>0</v>
      </c>
      <c r="BI70" s="680">
        <v>0</v>
      </c>
      <c r="BJ70" s="680">
        <v>0</v>
      </c>
      <c r="BK70" s="680">
        <v>0</v>
      </c>
      <c r="BL70" s="680">
        <v>0</v>
      </c>
      <c r="BM70" s="680">
        <v>0</v>
      </c>
      <c r="BN70" s="680">
        <v>0</v>
      </c>
      <c r="BO70" s="680">
        <v>0</v>
      </c>
      <c r="BP70" s="680">
        <v>0</v>
      </c>
      <c r="BQ70" s="680">
        <v>0</v>
      </c>
      <c r="BR70" s="680">
        <v>0</v>
      </c>
      <c r="BS70" s="680">
        <v>0</v>
      </c>
      <c r="BT70" s="681">
        <v>0</v>
      </c>
    </row>
    <row r="71" spans="2:73">
      <c r="B71" s="675" t="s">
        <v>208</v>
      </c>
      <c r="C71" s="675" t="s">
        <v>1074</v>
      </c>
      <c r="D71" s="675" t="s">
        <v>1085</v>
      </c>
      <c r="E71" s="675" t="s">
        <v>1071</v>
      </c>
      <c r="F71" s="675" t="s">
        <v>1076</v>
      </c>
      <c r="G71" s="675" t="s">
        <v>1073</v>
      </c>
      <c r="H71" s="675">
        <v>2013</v>
      </c>
      <c r="I71" s="630" t="s">
        <v>575</v>
      </c>
      <c r="J71" s="630" t="s">
        <v>591</v>
      </c>
      <c r="K71" s="619"/>
      <c r="L71" s="679">
        <v>0</v>
      </c>
      <c r="M71" s="680">
        <v>0</v>
      </c>
      <c r="N71" s="680">
        <v>1078.99</v>
      </c>
      <c r="O71" s="680">
        <v>0</v>
      </c>
      <c r="P71" s="680">
        <v>0</v>
      </c>
      <c r="Q71" s="680">
        <v>0</v>
      </c>
      <c r="R71" s="680">
        <v>0</v>
      </c>
      <c r="S71" s="680">
        <v>0</v>
      </c>
      <c r="T71" s="680">
        <v>0</v>
      </c>
      <c r="U71" s="680">
        <v>0</v>
      </c>
      <c r="V71" s="680">
        <v>0</v>
      </c>
      <c r="W71" s="680">
        <v>0</v>
      </c>
      <c r="X71" s="680">
        <v>0</v>
      </c>
      <c r="Y71" s="680">
        <v>0</v>
      </c>
      <c r="Z71" s="680">
        <v>0</v>
      </c>
      <c r="AA71" s="680">
        <v>0</v>
      </c>
      <c r="AB71" s="680">
        <v>0</v>
      </c>
      <c r="AC71" s="680">
        <v>0</v>
      </c>
      <c r="AD71" s="680">
        <v>0</v>
      </c>
      <c r="AE71" s="680">
        <v>0</v>
      </c>
      <c r="AF71" s="680">
        <v>0</v>
      </c>
      <c r="AG71" s="680">
        <v>0</v>
      </c>
      <c r="AH71" s="680">
        <v>0</v>
      </c>
      <c r="AI71" s="680">
        <v>0</v>
      </c>
      <c r="AJ71" s="680">
        <v>0</v>
      </c>
      <c r="AK71" s="680">
        <v>0</v>
      </c>
      <c r="AL71" s="680">
        <v>0</v>
      </c>
      <c r="AM71" s="680">
        <v>0</v>
      </c>
      <c r="AN71" s="680">
        <v>0</v>
      </c>
      <c r="AO71" s="681">
        <v>0</v>
      </c>
      <c r="AP71" s="619"/>
      <c r="AQ71" s="682">
        <v>0</v>
      </c>
      <c r="AR71" s="683">
        <v>0</v>
      </c>
      <c r="AS71" s="683">
        <v>17168.63</v>
      </c>
      <c r="AT71" s="683">
        <v>0</v>
      </c>
      <c r="AU71" s="683">
        <v>0</v>
      </c>
      <c r="AV71" s="683">
        <v>0</v>
      </c>
      <c r="AW71" s="683">
        <v>0</v>
      </c>
      <c r="AX71" s="683">
        <v>0</v>
      </c>
      <c r="AY71" s="683">
        <v>0</v>
      </c>
      <c r="AZ71" s="683">
        <v>0</v>
      </c>
      <c r="BA71" s="683">
        <v>0</v>
      </c>
      <c r="BB71" s="683">
        <v>0</v>
      </c>
      <c r="BC71" s="683">
        <v>0</v>
      </c>
      <c r="BD71" s="683">
        <v>0</v>
      </c>
      <c r="BE71" s="683">
        <v>0</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4">
        <v>0</v>
      </c>
    </row>
    <row r="72" spans="2:73">
      <c r="B72" s="675" t="s">
        <v>208</v>
      </c>
      <c r="C72" s="675" t="s">
        <v>1074</v>
      </c>
      <c r="D72" s="675" t="s">
        <v>22</v>
      </c>
      <c r="E72" s="675" t="s">
        <v>1071</v>
      </c>
      <c r="F72" s="675" t="s">
        <v>1076</v>
      </c>
      <c r="G72" s="675" t="s">
        <v>1072</v>
      </c>
      <c r="H72" s="675">
        <v>2012</v>
      </c>
      <c r="I72" s="630" t="s">
        <v>574</v>
      </c>
      <c r="J72" s="630" t="s">
        <v>584</v>
      </c>
      <c r="K72" s="619"/>
      <c r="L72" s="679">
        <v>0</v>
      </c>
      <c r="M72" s="680">
        <v>418.70606099999998</v>
      </c>
      <c r="N72" s="680">
        <v>418.70606099999998</v>
      </c>
      <c r="O72" s="680">
        <v>412.69853999999998</v>
      </c>
      <c r="P72" s="680">
        <v>385.15605099999999</v>
      </c>
      <c r="Q72" s="680">
        <v>385.15605099999999</v>
      </c>
      <c r="R72" s="680">
        <v>361.748762</v>
      </c>
      <c r="S72" s="680">
        <v>360.12686400000001</v>
      </c>
      <c r="T72" s="680">
        <v>360.12686400000001</v>
      </c>
      <c r="U72" s="680">
        <v>347.14755400000001</v>
      </c>
      <c r="V72" s="680">
        <v>336.89433600000001</v>
      </c>
      <c r="W72" s="680">
        <v>310.810047</v>
      </c>
      <c r="X72" s="680">
        <v>308.62352700000002</v>
      </c>
      <c r="Y72" s="680">
        <v>147.06971200000001</v>
      </c>
      <c r="Z72" s="680">
        <v>128.54094599999999</v>
      </c>
      <c r="AA72" s="680">
        <v>128.54094599999999</v>
      </c>
      <c r="AB72" s="680">
        <v>94.226532700000007</v>
      </c>
      <c r="AC72" s="680">
        <v>9.1659655200000003</v>
      </c>
      <c r="AD72" s="680">
        <v>8.3768945099999996</v>
      </c>
      <c r="AE72" s="680">
        <v>8.3768945099999996</v>
      </c>
      <c r="AF72" s="680">
        <v>8.3768945099999996</v>
      </c>
      <c r="AG72" s="680">
        <v>0</v>
      </c>
      <c r="AH72" s="680">
        <v>0</v>
      </c>
      <c r="AI72" s="680">
        <v>0</v>
      </c>
      <c r="AJ72" s="680">
        <v>0</v>
      </c>
      <c r="AK72" s="680">
        <v>0</v>
      </c>
      <c r="AL72" s="680">
        <v>0</v>
      </c>
      <c r="AM72" s="680">
        <v>0</v>
      </c>
      <c r="AN72" s="680">
        <v>0</v>
      </c>
      <c r="AO72" s="681">
        <v>0</v>
      </c>
      <c r="AP72" s="619"/>
      <c r="AQ72" s="676">
        <v>0</v>
      </c>
      <c r="AR72" s="677">
        <v>3651010.52</v>
      </c>
      <c r="AS72" s="677">
        <v>3651010.52</v>
      </c>
      <c r="AT72" s="677">
        <v>3632558.58</v>
      </c>
      <c r="AU72" s="677">
        <v>3547962.57</v>
      </c>
      <c r="AV72" s="677">
        <v>3547962.57</v>
      </c>
      <c r="AW72" s="677">
        <v>3473117.75</v>
      </c>
      <c r="AX72" s="677">
        <v>3461338.58</v>
      </c>
      <c r="AY72" s="677">
        <v>3461338.58</v>
      </c>
      <c r="AZ72" s="677">
        <v>3405748.9</v>
      </c>
      <c r="BA72" s="677">
        <v>3330157.79</v>
      </c>
      <c r="BB72" s="677">
        <v>3125885.85</v>
      </c>
      <c r="BC72" s="677">
        <v>3105619.2</v>
      </c>
      <c r="BD72" s="677">
        <v>2156755.14</v>
      </c>
      <c r="BE72" s="677">
        <v>2099844.54</v>
      </c>
      <c r="BF72" s="677">
        <v>2099844.54</v>
      </c>
      <c r="BG72" s="677">
        <v>1506187.02</v>
      </c>
      <c r="BH72" s="677">
        <v>32757.557799999999</v>
      </c>
      <c r="BI72" s="677">
        <v>32104.470600000001</v>
      </c>
      <c r="BJ72" s="677">
        <v>32104.470600000001</v>
      </c>
      <c r="BK72" s="677">
        <v>32104.470600000001</v>
      </c>
      <c r="BL72" s="677">
        <v>0</v>
      </c>
      <c r="BM72" s="677">
        <v>0</v>
      </c>
      <c r="BN72" s="677">
        <v>0</v>
      </c>
      <c r="BO72" s="677">
        <v>0</v>
      </c>
      <c r="BP72" s="677">
        <v>0</v>
      </c>
      <c r="BQ72" s="677">
        <v>0</v>
      </c>
      <c r="BR72" s="677">
        <v>0</v>
      </c>
      <c r="BS72" s="677">
        <v>0</v>
      </c>
      <c r="BT72" s="678">
        <v>0</v>
      </c>
    </row>
    <row r="73" spans="2:73">
      <c r="B73" s="675" t="s">
        <v>208</v>
      </c>
      <c r="C73" s="675" t="s">
        <v>1074</v>
      </c>
      <c r="D73" s="675" t="s">
        <v>22</v>
      </c>
      <c r="E73" s="675" t="s">
        <v>1071</v>
      </c>
      <c r="F73" s="675" t="s">
        <v>1076</v>
      </c>
      <c r="G73" s="675" t="s">
        <v>1072</v>
      </c>
      <c r="H73" s="675">
        <v>2013</v>
      </c>
      <c r="I73" s="630" t="s">
        <v>575</v>
      </c>
      <c r="J73" s="630" t="s">
        <v>591</v>
      </c>
      <c r="K73" s="619"/>
      <c r="L73" s="679">
        <v>0</v>
      </c>
      <c r="M73" s="680">
        <v>0</v>
      </c>
      <c r="N73" s="680">
        <v>4347.6409199999998</v>
      </c>
      <c r="O73" s="680">
        <v>4257.9465499999997</v>
      </c>
      <c r="P73" s="680">
        <v>4189.3681200000001</v>
      </c>
      <c r="Q73" s="680">
        <v>4187.0784000000003</v>
      </c>
      <c r="R73" s="680">
        <v>3942.7469000000001</v>
      </c>
      <c r="S73" s="680">
        <v>3870.10214</v>
      </c>
      <c r="T73" s="680">
        <v>3870.10214</v>
      </c>
      <c r="U73" s="680">
        <v>3860.4640800000002</v>
      </c>
      <c r="V73" s="680">
        <v>3543.36141</v>
      </c>
      <c r="W73" s="680">
        <v>3081.9249500000001</v>
      </c>
      <c r="X73" s="680">
        <v>2447.2775900000001</v>
      </c>
      <c r="Y73" s="680">
        <v>2367.364</v>
      </c>
      <c r="Z73" s="680">
        <v>1093.3436200000001</v>
      </c>
      <c r="AA73" s="680">
        <v>721.57313599999998</v>
      </c>
      <c r="AB73" s="680">
        <v>721.57313599999998</v>
      </c>
      <c r="AC73" s="680">
        <v>623.423</v>
      </c>
      <c r="AD73" s="680">
        <v>197.87647699999999</v>
      </c>
      <c r="AE73" s="680">
        <v>192.497488</v>
      </c>
      <c r="AF73" s="680">
        <v>192.497488</v>
      </c>
      <c r="AG73" s="680">
        <v>192.497488</v>
      </c>
      <c r="AH73" s="680">
        <v>0</v>
      </c>
      <c r="AI73" s="680">
        <v>0</v>
      </c>
      <c r="AJ73" s="680">
        <v>0</v>
      </c>
      <c r="AK73" s="680">
        <v>0</v>
      </c>
      <c r="AL73" s="680">
        <v>0</v>
      </c>
      <c r="AM73" s="680">
        <v>0</v>
      </c>
      <c r="AN73" s="680">
        <v>0</v>
      </c>
      <c r="AO73" s="681">
        <v>0</v>
      </c>
      <c r="AP73" s="619"/>
      <c r="AQ73" s="679">
        <v>0</v>
      </c>
      <c r="AR73" s="680">
        <v>0</v>
      </c>
      <c r="AS73" s="680">
        <v>23178166.5</v>
      </c>
      <c r="AT73" s="680">
        <v>22859494.199999999</v>
      </c>
      <c r="AU73" s="680">
        <v>22613362.300000001</v>
      </c>
      <c r="AV73" s="680">
        <v>22605819.899999999</v>
      </c>
      <c r="AW73" s="680">
        <v>21805031.800000001</v>
      </c>
      <c r="AX73" s="680">
        <v>21449602.100000001</v>
      </c>
      <c r="AY73" s="680">
        <v>21449602.100000001</v>
      </c>
      <c r="AZ73" s="680">
        <v>21379475</v>
      </c>
      <c r="BA73" s="680">
        <v>20317723.100000001</v>
      </c>
      <c r="BB73" s="680">
        <v>17938523</v>
      </c>
      <c r="BC73" s="680">
        <v>14390380.6</v>
      </c>
      <c r="BD73" s="680">
        <v>13808923.699999999</v>
      </c>
      <c r="BE73" s="680">
        <v>6318931.8600000003</v>
      </c>
      <c r="BF73" s="680">
        <v>4998332.42</v>
      </c>
      <c r="BG73" s="680">
        <v>4998332.42</v>
      </c>
      <c r="BH73" s="680">
        <v>4121410.95</v>
      </c>
      <c r="BI73" s="680">
        <v>461408.12300000002</v>
      </c>
      <c r="BJ73" s="680">
        <v>447482.82400000002</v>
      </c>
      <c r="BK73" s="680">
        <v>447482.82400000002</v>
      </c>
      <c r="BL73" s="680">
        <v>447482.82400000002</v>
      </c>
      <c r="BM73" s="680">
        <v>0</v>
      </c>
      <c r="BN73" s="680">
        <v>0</v>
      </c>
      <c r="BO73" s="680">
        <v>0</v>
      </c>
      <c r="BP73" s="680">
        <v>0</v>
      </c>
      <c r="BQ73" s="680">
        <v>0</v>
      </c>
      <c r="BR73" s="680">
        <v>0</v>
      </c>
      <c r="BS73" s="680">
        <v>0</v>
      </c>
      <c r="BT73" s="681">
        <v>0</v>
      </c>
    </row>
    <row r="74" spans="2:73">
      <c r="B74" s="675" t="s">
        <v>208</v>
      </c>
      <c r="C74" s="675" t="s">
        <v>1074</v>
      </c>
      <c r="D74" s="675" t="s">
        <v>1086</v>
      </c>
      <c r="E74" s="675" t="s">
        <v>1071</v>
      </c>
      <c r="F74" s="675" t="s">
        <v>1076</v>
      </c>
      <c r="G74" s="675" t="s">
        <v>1072</v>
      </c>
      <c r="H74" s="675">
        <v>2012</v>
      </c>
      <c r="I74" s="630" t="s">
        <v>574</v>
      </c>
      <c r="J74" s="630" t="s">
        <v>584</v>
      </c>
      <c r="K74" s="619"/>
      <c r="L74" s="679">
        <v>0</v>
      </c>
      <c r="M74" s="680">
        <v>4.2109897299999997</v>
      </c>
      <c r="N74" s="680">
        <v>4.2109897299999997</v>
      </c>
      <c r="O74" s="680">
        <v>4.2109897299999997</v>
      </c>
      <c r="P74" s="680">
        <v>1.45257916</v>
      </c>
      <c r="Q74" s="680">
        <v>1.45257916</v>
      </c>
      <c r="R74" s="680">
        <v>0.13909898000000001</v>
      </c>
      <c r="S74" s="680">
        <v>0.13909898000000001</v>
      </c>
      <c r="T74" s="680">
        <v>0.13909898000000001</v>
      </c>
      <c r="U74" s="680">
        <v>0.13909898000000001</v>
      </c>
      <c r="V74" s="680">
        <v>0.13909898000000001</v>
      </c>
      <c r="W74" s="680">
        <v>0.13909898000000001</v>
      </c>
      <c r="X74" s="680">
        <v>0.13909898000000001</v>
      </c>
      <c r="Y74" s="680">
        <v>0</v>
      </c>
      <c r="Z74" s="680">
        <v>0</v>
      </c>
      <c r="AA74" s="680">
        <v>0</v>
      </c>
      <c r="AB74" s="680">
        <v>0</v>
      </c>
      <c r="AC74" s="680">
        <v>0</v>
      </c>
      <c r="AD74" s="680">
        <v>0</v>
      </c>
      <c r="AE74" s="680">
        <v>0</v>
      </c>
      <c r="AF74" s="680">
        <v>0</v>
      </c>
      <c r="AG74" s="680">
        <v>0</v>
      </c>
      <c r="AH74" s="680">
        <v>0</v>
      </c>
      <c r="AI74" s="680">
        <v>0</v>
      </c>
      <c r="AJ74" s="680">
        <v>0</v>
      </c>
      <c r="AK74" s="680">
        <v>0</v>
      </c>
      <c r="AL74" s="680">
        <v>0</v>
      </c>
      <c r="AM74" s="680">
        <v>0</v>
      </c>
      <c r="AN74" s="680">
        <v>0</v>
      </c>
      <c r="AO74" s="681">
        <v>0</v>
      </c>
      <c r="AP74" s="619"/>
      <c r="AQ74" s="679">
        <v>0</v>
      </c>
      <c r="AR74" s="680">
        <v>16742.796399999999</v>
      </c>
      <c r="AS74" s="680">
        <v>16742.796399999999</v>
      </c>
      <c r="AT74" s="680">
        <v>16742.796399999999</v>
      </c>
      <c r="AU74" s="680">
        <v>5278.0187599999999</v>
      </c>
      <c r="AV74" s="680">
        <v>5278.0187599999999</v>
      </c>
      <c r="AW74" s="680">
        <v>505.42307699999998</v>
      </c>
      <c r="AX74" s="680">
        <v>505.42307699999998</v>
      </c>
      <c r="AY74" s="680">
        <v>505.42307699999998</v>
      </c>
      <c r="AZ74" s="680">
        <v>505.42307699999998</v>
      </c>
      <c r="BA74" s="680">
        <v>505.42307699999998</v>
      </c>
      <c r="BB74" s="680">
        <v>505.42307699999998</v>
      </c>
      <c r="BC74" s="680">
        <v>505.42307699999998</v>
      </c>
      <c r="BD74" s="680">
        <v>0</v>
      </c>
      <c r="BE74" s="680">
        <v>0</v>
      </c>
      <c r="BF74" s="680">
        <v>0</v>
      </c>
      <c r="BG74" s="680">
        <v>0</v>
      </c>
      <c r="BH74" s="680">
        <v>0</v>
      </c>
      <c r="BI74" s="680">
        <v>0</v>
      </c>
      <c r="BJ74" s="680">
        <v>0</v>
      </c>
      <c r="BK74" s="680">
        <v>0</v>
      </c>
      <c r="BL74" s="680">
        <v>0</v>
      </c>
      <c r="BM74" s="680">
        <v>0</v>
      </c>
      <c r="BN74" s="680">
        <v>0</v>
      </c>
      <c r="BO74" s="680">
        <v>0</v>
      </c>
      <c r="BP74" s="680">
        <v>0</v>
      </c>
      <c r="BQ74" s="680">
        <v>0</v>
      </c>
      <c r="BR74" s="680">
        <v>0</v>
      </c>
      <c r="BS74" s="680">
        <v>0</v>
      </c>
      <c r="BT74" s="681">
        <v>0</v>
      </c>
    </row>
    <row r="75" spans="2:73">
      <c r="B75" s="675" t="s">
        <v>208</v>
      </c>
      <c r="C75" s="675" t="s">
        <v>1074</v>
      </c>
      <c r="D75" s="675" t="s">
        <v>1086</v>
      </c>
      <c r="E75" s="675" t="s">
        <v>1071</v>
      </c>
      <c r="F75" s="675" t="s">
        <v>1076</v>
      </c>
      <c r="G75" s="675" t="s">
        <v>1072</v>
      </c>
      <c r="H75" s="675">
        <v>2013</v>
      </c>
      <c r="I75" s="630" t="s">
        <v>575</v>
      </c>
      <c r="J75" s="630" t="s">
        <v>591</v>
      </c>
      <c r="K75" s="619"/>
      <c r="L75" s="679">
        <v>0</v>
      </c>
      <c r="M75" s="680">
        <v>0</v>
      </c>
      <c r="N75" s="680">
        <v>1193.2774099999999</v>
      </c>
      <c r="O75" s="680">
        <v>1193.2774099999999</v>
      </c>
      <c r="P75" s="680">
        <v>1137.8845100000001</v>
      </c>
      <c r="Q75" s="680">
        <v>949.45305800000006</v>
      </c>
      <c r="R75" s="680">
        <v>283.52096799999998</v>
      </c>
      <c r="S75" s="680">
        <v>276.83145500000001</v>
      </c>
      <c r="T75" s="680">
        <v>276.83145500000001</v>
      </c>
      <c r="U75" s="680">
        <v>273.01549999999997</v>
      </c>
      <c r="V75" s="680">
        <v>273.01549999999997</v>
      </c>
      <c r="W75" s="680">
        <v>273.01549999999997</v>
      </c>
      <c r="X75" s="680">
        <v>262.76107000000002</v>
      </c>
      <c r="Y75" s="680">
        <v>185.16703799999999</v>
      </c>
      <c r="Z75" s="680">
        <v>5.1005346500000002</v>
      </c>
      <c r="AA75" s="680">
        <v>5.1005346500000002</v>
      </c>
      <c r="AB75" s="680">
        <v>5.1005346500000002</v>
      </c>
      <c r="AC75" s="680">
        <v>0</v>
      </c>
      <c r="AD75" s="680">
        <v>0</v>
      </c>
      <c r="AE75" s="680">
        <v>0</v>
      </c>
      <c r="AF75" s="680">
        <v>0</v>
      </c>
      <c r="AG75" s="680">
        <v>0</v>
      </c>
      <c r="AH75" s="680">
        <v>0</v>
      </c>
      <c r="AI75" s="680">
        <v>0</v>
      </c>
      <c r="AJ75" s="680">
        <v>0</v>
      </c>
      <c r="AK75" s="680">
        <v>0</v>
      </c>
      <c r="AL75" s="680">
        <v>0</v>
      </c>
      <c r="AM75" s="680">
        <v>0</v>
      </c>
      <c r="AN75" s="680">
        <v>0</v>
      </c>
      <c r="AO75" s="681">
        <v>0</v>
      </c>
      <c r="AP75" s="619"/>
      <c r="AQ75" s="679">
        <v>0</v>
      </c>
      <c r="AR75" s="680">
        <v>0</v>
      </c>
      <c r="AS75" s="680">
        <v>3914520.96</v>
      </c>
      <c r="AT75" s="680">
        <v>3914520.96</v>
      </c>
      <c r="AU75" s="680">
        <v>3709132.6</v>
      </c>
      <c r="AV75" s="680">
        <v>3004015.87</v>
      </c>
      <c r="AW75" s="680">
        <v>962285.72699999996</v>
      </c>
      <c r="AX75" s="680">
        <v>946789.89599999995</v>
      </c>
      <c r="AY75" s="680">
        <v>946789.89599999995</v>
      </c>
      <c r="AZ75" s="680">
        <v>942976.65899999999</v>
      </c>
      <c r="BA75" s="680">
        <v>942976.65899999999</v>
      </c>
      <c r="BB75" s="680">
        <v>942976.65899999999</v>
      </c>
      <c r="BC75" s="680">
        <v>849949.75800000003</v>
      </c>
      <c r="BD75" s="680">
        <v>557161.94799999997</v>
      </c>
      <c r="BE75" s="680">
        <v>5096.8996900000002</v>
      </c>
      <c r="BF75" s="680">
        <v>5096.8996900000002</v>
      </c>
      <c r="BG75" s="680">
        <v>5096.8996900000002</v>
      </c>
      <c r="BH75" s="680">
        <v>0</v>
      </c>
      <c r="BI75" s="680">
        <v>0</v>
      </c>
      <c r="BJ75" s="680">
        <v>0</v>
      </c>
      <c r="BK75" s="680">
        <v>0</v>
      </c>
      <c r="BL75" s="680">
        <v>0</v>
      </c>
      <c r="BM75" s="680">
        <v>0</v>
      </c>
      <c r="BN75" s="680">
        <v>0</v>
      </c>
      <c r="BO75" s="680">
        <v>0</v>
      </c>
      <c r="BP75" s="680">
        <v>0</v>
      </c>
      <c r="BQ75" s="680">
        <v>0</v>
      </c>
      <c r="BR75" s="680">
        <v>0</v>
      </c>
      <c r="BS75" s="680">
        <v>0</v>
      </c>
      <c r="BT75" s="681">
        <v>0</v>
      </c>
    </row>
    <row r="76" spans="2:73">
      <c r="B76" s="675" t="s">
        <v>208</v>
      </c>
      <c r="C76" s="675" t="s">
        <v>1070</v>
      </c>
      <c r="D76" s="675" t="s">
        <v>1087</v>
      </c>
      <c r="E76" s="675" t="s">
        <v>1071</v>
      </c>
      <c r="F76" s="675" t="s">
        <v>29</v>
      </c>
      <c r="G76" s="675" t="s">
        <v>1072</v>
      </c>
      <c r="H76" s="675">
        <v>2013</v>
      </c>
      <c r="I76" s="630" t="s">
        <v>575</v>
      </c>
      <c r="J76" s="630" t="s">
        <v>591</v>
      </c>
      <c r="K76" s="619"/>
      <c r="L76" s="679">
        <v>0</v>
      </c>
      <c r="M76" s="680">
        <v>0</v>
      </c>
      <c r="N76" s="680">
        <v>20.283671900000002</v>
      </c>
      <c r="O76" s="680">
        <v>20.283671900000002</v>
      </c>
      <c r="P76" s="680">
        <v>19.551539600000002</v>
      </c>
      <c r="Q76" s="680">
        <v>16.760521099999998</v>
      </c>
      <c r="R76" s="680">
        <v>16.760521099999998</v>
      </c>
      <c r="S76" s="680">
        <v>16.760521099999998</v>
      </c>
      <c r="T76" s="680">
        <v>16.760521099999998</v>
      </c>
      <c r="U76" s="680">
        <v>16.737068499999999</v>
      </c>
      <c r="V76" s="680">
        <v>12.5183579</v>
      </c>
      <c r="W76" s="680">
        <v>12.5183579</v>
      </c>
      <c r="X76" s="680">
        <v>10.055569999999999</v>
      </c>
      <c r="Y76" s="680">
        <v>10.055288600000001</v>
      </c>
      <c r="Z76" s="680">
        <v>10.055288600000001</v>
      </c>
      <c r="AA76" s="680">
        <v>10.040298099999999</v>
      </c>
      <c r="AB76" s="680">
        <v>10.040298099999999</v>
      </c>
      <c r="AC76" s="680">
        <v>10.028017999999999</v>
      </c>
      <c r="AD76" s="680">
        <v>9.7181393299999996</v>
      </c>
      <c r="AE76" s="680">
        <v>5.7043321599999999</v>
      </c>
      <c r="AF76" s="680">
        <v>5.7043321599999999</v>
      </c>
      <c r="AG76" s="680">
        <v>5.7043321599999999</v>
      </c>
      <c r="AH76" s="680">
        <v>0</v>
      </c>
      <c r="AI76" s="680">
        <v>0</v>
      </c>
      <c r="AJ76" s="680">
        <v>0</v>
      </c>
      <c r="AK76" s="680">
        <v>0</v>
      </c>
      <c r="AL76" s="680">
        <v>0</v>
      </c>
      <c r="AM76" s="680">
        <v>0</v>
      </c>
      <c r="AN76" s="680">
        <v>0</v>
      </c>
      <c r="AO76" s="681">
        <v>0</v>
      </c>
      <c r="AP76" s="619"/>
      <c r="AQ76" s="679">
        <v>0</v>
      </c>
      <c r="AR76" s="680">
        <v>0</v>
      </c>
      <c r="AS76" s="680">
        <v>302636.79499999998</v>
      </c>
      <c r="AT76" s="680">
        <v>302636.79499999998</v>
      </c>
      <c r="AU76" s="680">
        <v>290974.42</v>
      </c>
      <c r="AV76" s="680">
        <v>246515.38</v>
      </c>
      <c r="AW76" s="680">
        <v>246515.38</v>
      </c>
      <c r="AX76" s="680">
        <v>246515.38</v>
      </c>
      <c r="AY76" s="680">
        <v>246515.38</v>
      </c>
      <c r="AZ76" s="680">
        <v>246309.935</v>
      </c>
      <c r="BA76" s="680">
        <v>179108.723</v>
      </c>
      <c r="BB76" s="680">
        <v>179108.723</v>
      </c>
      <c r="BC76" s="680">
        <v>162853.913</v>
      </c>
      <c r="BD76" s="680">
        <v>160534.80100000001</v>
      </c>
      <c r="BE76" s="680">
        <v>160534.80100000001</v>
      </c>
      <c r="BF76" s="680">
        <v>159874.867</v>
      </c>
      <c r="BG76" s="680">
        <v>159874.867</v>
      </c>
      <c r="BH76" s="680">
        <v>159739.55799999999</v>
      </c>
      <c r="BI76" s="680">
        <v>154803.4</v>
      </c>
      <c r="BJ76" s="680">
        <v>90866.160999999993</v>
      </c>
      <c r="BK76" s="680">
        <v>90866.160999999993</v>
      </c>
      <c r="BL76" s="680">
        <v>90866.160999999993</v>
      </c>
      <c r="BM76" s="680">
        <v>0</v>
      </c>
      <c r="BN76" s="680">
        <v>0</v>
      </c>
      <c r="BO76" s="680">
        <v>0</v>
      </c>
      <c r="BP76" s="680">
        <v>0</v>
      </c>
      <c r="BQ76" s="680">
        <v>0</v>
      </c>
      <c r="BR76" s="680">
        <v>0</v>
      </c>
      <c r="BS76" s="680">
        <v>0</v>
      </c>
      <c r="BT76" s="681">
        <v>0</v>
      </c>
    </row>
    <row r="77" spans="2:73">
      <c r="B77" s="675" t="s">
        <v>208</v>
      </c>
      <c r="C77" s="675" t="s">
        <v>1070</v>
      </c>
      <c r="D77" s="675" t="s">
        <v>2</v>
      </c>
      <c r="E77" s="675" t="s">
        <v>1071</v>
      </c>
      <c r="F77" s="675" t="s">
        <v>29</v>
      </c>
      <c r="G77" s="675" t="s">
        <v>1072</v>
      </c>
      <c r="H77" s="675">
        <v>2013</v>
      </c>
      <c r="I77" s="630" t="s">
        <v>575</v>
      </c>
      <c r="J77" s="630" t="s">
        <v>591</v>
      </c>
      <c r="K77" s="619"/>
      <c r="L77" s="679">
        <v>0</v>
      </c>
      <c r="M77" s="680">
        <v>0</v>
      </c>
      <c r="N77" s="680">
        <v>18.440274800000001</v>
      </c>
      <c r="O77" s="680">
        <v>18.440274800000001</v>
      </c>
      <c r="P77" s="680">
        <v>18.440274800000001</v>
      </c>
      <c r="Q77" s="680">
        <v>18.440274800000001</v>
      </c>
      <c r="R77" s="680">
        <v>0</v>
      </c>
      <c r="S77" s="680">
        <v>0</v>
      </c>
      <c r="T77" s="680">
        <v>0</v>
      </c>
      <c r="U77" s="680">
        <v>0</v>
      </c>
      <c r="V77" s="680">
        <v>0</v>
      </c>
      <c r="W77" s="680">
        <v>0</v>
      </c>
      <c r="X77" s="680">
        <v>0</v>
      </c>
      <c r="Y77" s="680">
        <v>0</v>
      </c>
      <c r="Z77" s="680">
        <v>0</v>
      </c>
      <c r="AA77" s="680">
        <v>0</v>
      </c>
      <c r="AB77" s="680">
        <v>0</v>
      </c>
      <c r="AC77" s="680">
        <v>0</v>
      </c>
      <c r="AD77" s="680">
        <v>0</v>
      </c>
      <c r="AE77" s="680">
        <v>0</v>
      </c>
      <c r="AF77" s="680">
        <v>0</v>
      </c>
      <c r="AG77" s="680">
        <v>0</v>
      </c>
      <c r="AH77" s="680">
        <v>0</v>
      </c>
      <c r="AI77" s="680">
        <v>0</v>
      </c>
      <c r="AJ77" s="680">
        <v>0</v>
      </c>
      <c r="AK77" s="680">
        <v>0</v>
      </c>
      <c r="AL77" s="680">
        <v>0</v>
      </c>
      <c r="AM77" s="680">
        <v>0</v>
      </c>
      <c r="AN77" s="680">
        <v>0</v>
      </c>
      <c r="AO77" s="681">
        <v>0</v>
      </c>
      <c r="AP77" s="619"/>
      <c r="AQ77" s="679">
        <v>0</v>
      </c>
      <c r="AR77" s="680">
        <v>0</v>
      </c>
      <c r="AS77" s="680">
        <v>32880.149100000002</v>
      </c>
      <c r="AT77" s="680">
        <v>32880.149100000002</v>
      </c>
      <c r="AU77" s="680">
        <v>32880.149100000002</v>
      </c>
      <c r="AV77" s="680">
        <v>32880.149100000002</v>
      </c>
      <c r="AW77" s="680">
        <v>0</v>
      </c>
      <c r="AX77" s="680">
        <v>0</v>
      </c>
      <c r="AY77" s="680">
        <v>0</v>
      </c>
      <c r="AZ77" s="680">
        <v>0</v>
      </c>
      <c r="BA77" s="680">
        <v>0</v>
      </c>
      <c r="BB77" s="680">
        <v>0</v>
      </c>
      <c r="BC77" s="680">
        <v>0</v>
      </c>
      <c r="BD77" s="680">
        <v>0</v>
      </c>
      <c r="BE77" s="680">
        <v>0</v>
      </c>
      <c r="BF77" s="680">
        <v>0</v>
      </c>
      <c r="BG77" s="680">
        <v>0</v>
      </c>
      <c r="BH77" s="680">
        <v>0</v>
      </c>
      <c r="BI77" s="680">
        <v>0</v>
      </c>
      <c r="BJ77" s="680">
        <v>0</v>
      </c>
      <c r="BK77" s="680">
        <v>0</v>
      </c>
      <c r="BL77" s="680">
        <v>0</v>
      </c>
      <c r="BM77" s="680">
        <v>0</v>
      </c>
      <c r="BN77" s="680">
        <v>0</v>
      </c>
      <c r="BO77" s="680">
        <v>0</v>
      </c>
      <c r="BP77" s="680">
        <v>0</v>
      </c>
      <c r="BQ77" s="680">
        <v>0</v>
      </c>
      <c r="BR77" s="680">
        <v>0</v>
      </c>
      <c r="BS77" s="680">
        <v>0</v>
      </c>
      <c r="BT77" s="681">
        <v>0</v>
      </c>
    </row>
    <row r="78" spans="2:73">
      <c r="B78" s="675" t="s">
        <v>208</v>
      </c>
      <c r="C78" s="675" t="s">
        <v>1070</v>
      </c>
      <c r="D78" s="675" t="s">
        <v>1</v>
      </c>
      <c r="E78" s="675" t="s">
        <v>1071</v>
      </c>
      <c r="F78" s="675" t="s">
        <v>29</v>
      </c>
      <c r="G78" s="675" t="s">
        <v>1072</v>
      </c>
      <c r="H78" s="675">
        <v>2013</v>
      </c>
      <c r="I78" s="630" t="s">
        <v>575</v>
      </c>
      <c r="J78" s="630" t="s">
        <v>591</v>
      </c>
      <c r="K78" s="619"/>
      <c r="L78" s="679">
        <v>0</v>
      </c>
      <c r="M78" s="680">
        <v>0</v>
      </c>
      <c r="N78" s="680">
        <v>36.8655872</v>
      </c>
      <c r="O78" s="680">
        <v>36.8655872</v>
      </c>
      <c r="P78" s="680">
        <v>36.8655872</v>
      </c>
      <c r="Q78" s="680">
        <v>36.551235200000001</v>
      </c>
      <c r="R78" s="680">
        <v>21.240190399999999</v>
      </c>
      <c r="S78" s="680">
        <v>0</v>
      </c>
      <c r="T78" s="680">
        <v>0</v>
      </c>
      <c r="U78" s="680">
        <v>0</v>
      </c>
      <c r="V78" s="680">
        <v>0</v>
      </c>
      <c r="W78" s="680">
        <v>0</v>
      </c>
      <c r="X78" s="680">
        <v>0</v>
      </c>
      <c r="Y78" s="680">
        <v>0</v>
      </c>
      <c r="Z78" s="680">
        <v>0</v>
      </c>
      <c r="AA78" s="680">
        <v>0</v>
      </c>
      <c r="AB78" s="680">
        <v>0</v>
      </c>
      <c r="AC78" s="680">
        <v>0</v>
      </c>
      <c r="AD78" s="680">
        <v>0</v>
      </c>
      <c r="AE78" s="680">
        <v>0</v>
      </c>
      <c r="AF78" s="680">
        <v>0</v>
      </c>
      <c r="AG78" s="680">
        <v>0</v>
      </c>
      <c r="AH78" s="680">
        <v>0</v>
      </c>
      <c r="AI78" s="680">
        <v>0</v>
      </c>
      <c r="AJ78" s="680">
        <v>0</v>
      </c>
      <c r="AK78" s="680">
        <v>0</v>
      </c>
      <c r="AL78" s="680">
        <v>0</v>
      </c>
      <c r="AM78" s="680">
        <v>0</v>
      </c>
      <c r="AN78" s="680">
        <v>0</v>
      </c>
      <c r="AO78" s="681">
        <v>0</v>
      </c>
      <c r="AP78" s="619"/>
      <c r="AQ78" s="679">
        <v>0</v>
      </c>
      <c r="AR78" s="680">
        <v>0</v>
      </c>
      <c r="AS78" s="680">
        <v>247498.77600000001</v>
      </c>
      <c r="AT78" s="680">
        <v>247498.77600000001</v>
      </c>
      <c r="AU78" s="680">
        <v>247498.77600000001</v>
      </c>
      <c r="AV78" s="680">
        <v>247191.14300000001</v>
      </c>
      <c r="AW78" s="680">
        <v>144521.76500000001</v>
      </c>
      <c r="AX78" s="680">
        <v>0</v>
      </c>
      <c r="AY78" s="680">
        <v>0</v>
      </c>
      <c r="AZ78" s="680">
        <v>0</v>
      </c>
      <c r="BA78" s="680">
        <v>0</v>
      </c>
      <c r="BB78" s="680">
        <v>0</v>
      </c>
      <c r="BC78" s="680">
        <v>0</v>
      </c>
      <c r="BD78" s="680">
        <v>0</v>
      </c>
      <c r="BE78" s="680">
        <v>0</v>
      </c>
      <c r="BF78" s="680">
        <v>0</v>
      </c>
      <c r="BG78" s="680">
        <v>0</v>
      </c>
      <c r="BH78" s="680">
        <v>0</v>
      </c>
      <c r="BI78" s="680">
        <v>0</v>
      </c>
      <c r="BJ78" s="680">
        <v>0</v>
      </c>
      <c r="BK78" s="680">
        <v>0</v>
      </c>
      <c r="BL78" s="680">
        <v>0</v>
      </c>
      <c r="BM78" s="680">
        <v>0</v>
      </c>
      <c r="BN78" s="680">
        <v>0</v>
      </c>
      <c r="BO78" s="680">
        <v>0</v>
      </c>
      <c r="BP78" s="680">
        <v>0</v>
      </c>
      <c r="BQ78" s="680">
        <v>0</v>
      </c>
      <c r="BR78" s="680">
        <v>0</v>
      </c>
      <c r="BS78" s="680">
        <v>0</v>
      </c>
      <c r="BT78" s="681">
        <v>0</v>
      </c>
    </row>
    <row r="79" spans="2:73" ht="15.75">
      <c r="B79" s="675" t="s">
        <v>208</v>
      </c>
      <c r="C79" s="675" t="s">
        <v>1070</v>
      </c>
      <c r="D79" s="675" t="s">
        <v>1088</v>
      </c>
      <c r="E79" s="675" t="s">
        <v>1071</v>
      </c>
      <c r="F79" s="675" t="s">
        <v>29</v>
      </c>
      <c r="G79" s="675" t="s">
        <v>1072</v>
      </c>
      <c r="H79" s="675">
        <v>2013</v>
      </c>
      <c r="I79" s="630" t="s">
        <v>575</v>
      </c>
      <c r="J79" s="630" t="s">
        <v>591</v>
      </c>
      <c r="K79" s="619"/>
      <c r="L79" s="679">
        <v>0</v>
      </c>
      <c r="M79" s="680">
        <v>0</v>
      </c>
      <c r="N79" s="680">
        <v>46.476309100000002</v>
      </c>
      <c r="O79" s="680">
        <v>46.476309100000002</v>
      </c>
      <c r="P79" s="680">
        <v>43.924781500000002</v>
      </c>
      <c r="Q79" s="680">
        <v>35.2170658</v>
      </c>
      <c r="R79" s="680">
        <v>35.2170658</v>
      </c>
      <c r="S79" s="680">
        <v>35.2170658</v>
      </c>
      <c r="T79" s="680">
        <v>35.2170658</v>
      </c>
      <c r="U79" s="680">
        <v>35.150446799999997</v>
      </c>
      <c r="V79" s="680">
        <v>30.211464899999999</v>
      </c>
      <c r="W79" s="680">
        <v>30.211464899999999</v>
      </c>
      <c r="X79" s="680">
        <v>21.922310599999999</v>
      </c>
      <c r="Y79" s="680">
        <v>14.160225000000001</v>
      </c>
      <c r="Z79" s="680">
        <v>14.160225000000001</v>
      </c>
      <c r="AA79" s="680">
        <v>13.8812786</v>
      </c>
      <c r="AB79" s="680">
        <v>13.8812786</v>
      </c>
      <c r="AC79" s="680">
        <v>13.7381715</v>
      </c>
      <c r="AD79" s="680">
        <v>11.858350400000001</v>
      </c>
      <c r="AE79" s="680">
        <v>6.9605838599999998</v>
      </c>
      <c r="AF79" s="680">
        <v>6.9605838599999998</v>
      </c>
      <c r="AG79" s="680">
        <v>6.9605838599999998</v>
      </c>
      <c r="AH79" s="680">
        <v>0</v>
      </c>
      <c r="AI79" s="680">
        <v>0</v>
      </c>
      <c r="AJ79" s="680">
        <v>0</v>
      </c>
      <c r="AK79" s="680">
        <v>0</v>
      </c>
      <c r="AL79" s="680">
        <v>0</v>
      </c>
      <c r="AM79" s="680">
        <v>0</v>
      </c>
      <c r="AN79" s="680">
        <v>0</v>
      </c>
      <c r="AO79" s="681">
        <v>0</v>
      </c>
      <c r="AP79" s="619"/>
      <c r="AQ79" s="679">
        <v>0</v>
      </c>
      <c r="AR79" s="680">
        <v>0</v>
      </c>
      <c r="AS79" s="680">
        <v>674564.1</v>
      </c>
      <c r="AT79" s="680">
        <v>674564.1</v>
      </c>
      <c r="AU79" s="680">
        <v>633919.98800000001</v>
      </c>
      <c r="AV79" s="680">
        <v>495211.95299999998</v>
      </c>
      <c r="AW79" s="680">
        <v>495211.95299999998</v>
      </c>
      <c r="AX79" s="680">
        <v>495211.95299999998</v>
      </c>
      <c r="AY79" s="680">
        <v>495211.95299999998</v>
      </c>
      <c r="AZ79" s="680">
        <v>494628.37099999998</v>
      </c>
      <c r="BA79" s="680">
        <v>415953.723</v>
      </c>
      <c r="BB79" s="680">
        <v>415953.723</v>
      </c>
      <c r="BC79" s="680">
        <v>361946.84</v>
      </c>
      <c r="BD79" s="680">
        <v>232696.837</v>
      </c>
      <c r="BE79" s="680">
        <v>232696.837</v>
      </c>
      <c r="BF79" s="680">
        <v>220416.63699999999</v>
      </c>
      <c r="BG79" s="680">
        <v>220416.63699999999</v>
      </c>
      <c r="BH79" s="680">
        <v>218839.799</v>
      </c>
      <c r="BI79" s="680">
        <v>188895.51699999999</v>
      </c>
      <c r="BJ79" s="680">
        <v>110877.40300000001</v>
      </c>
      <c r="BK79" s="680">
        <v>110877.40300000001</v>
      </c>
      <c r="BL79" s="680">
        <v>110877.40300000001</v>
      </c>
      <c r="BM79" s="680">
        <v>0</v>
      </c>
      <c r="BN79" s="680">
        <v>0</v>
      </c>
      <c r="BO79" s="680">
        <v>0</v>
      </c>
      <c r="BP79" s="680">
        <v>0</v>
      </c>
      <c r="BQ79" s="680">
        <v>0</v>
      </c>
      <c r="BR79" s="680">
        <v>0</v>
      </c>
      <c r="BS79" s="680">
        <v>0</v>
      </c>
      <c r="BT79" s="681">
        <v>0</v>
      </c>
      <c r="BU79" s="160"/>
    </row>
    <row r="80" spans="2:73" ht="15.75">
      <c r="B80" s="675" t="s">
        <v>208</v>
      </c>
      <c r="C80" s="675" t="s">
        <v>1070</v>
      </c>
      <c r="D80" s="675" t="s">
        <v>14</v>
      </c>
      <c r="E80" s="675" t="s">
        <v>1071</v>
      </c>
      <c r="F80" s="675" t="s">
        <v>29</v>
      </c>
      <c r="G80" s="675" t="s">
        <v>1072</v>
      </c>
      <c r="H80" s="675">
        <v>2013</v>
      </c>
      <c r="I80" s="630" t="s">
        <v>575</v>
      </c>
      <c r="J80" s="630" t="s">
        <v>591</v>
      </c>
      <c r="K80" s="619"/>
      <c r="L80" s="679">
        <v>0</v>
      </c>
      <c r="M80" s="680">
        <v>0</v>
      </c>
      <c r="N80" s="680">
        <v>19.746704399999999</v>
      </c>
      <c r="O80" s="680">
        <v>19.376546099999999</v>
      </c>
      <c r="P80" s="680">
        <v>19.342895299999999</v>
      </c>
      <c r="Q80" s="680">
        <v>18.379512099999999</v>
      </c>
      <c r="R80" s="680">
        <v>18.0324235</v>
      </c>
      <c r="S80" s="680">
        <v>17.685334900000001</v>
      </c>
      <c r="T80" s="680">
        <v>17.5395672</v>
      </c>
      <c r="U80" s="680">
        <v>17.5395672</v>
      </c>
      <c r="V80" s="680">
        <v>13.0679269</v>
      </c>
      <c r="W80" s="680">
        <v>12.911583</v>
      </c>
      <c r="X80" s="680">
        <v>12.866693</v>
      </c>
      <c r="Y80" s="680">
        <v>12.866693</v>
      </c>
      <c r="Z80" s="680">
        <v>12.4517437</v>
      </c>
      <c r="AA80" s="680">
        <v>12.4517437</v>
      </c>
      <c r="AB80" s="680">
        <v>6.34651108</v>
      </c>
      <c r="AC80" s="680">
        <v>6.3384330999999996</v>
      </c>
      <c r="AD80" s="680">
        <v>6.3384330999999996</v>
      </c>
      <c r="AE80" s="680">
        <v>6.3384330999999996</v>
      </c>
      <c r="AF80" s="680">
        <v>6.3384330999999996</v>
      </c>
      <c r="AG80" s="680">
        <v>6.3384330999999996</v>
      </c>
      <c r="AH80" s="680">
        <v>0.59948630000000003</v>
      </c>
      <c r="AI80" s="680">
        <v>0</v>
      </c>
      <c r="AJ80" s="680">
        <v>0</v>
      </c>
      <c r="AK80" s="680">
        <v>0</v>
      </c>
      <c r="AL80" s="680">
        <v>0</v>
      </c>
      <c r="AM80" s="680">
        <v>0</v>
      </c>
      <c r="AN80" s="680">
        <v>0</v>
      </c>
      <c r="AO80" s="681">
        <v>0</v>
      </c>
      <c r="AP80" s="619"/>
      <c r="AQ80" s="679">
        <v>0</v>
      </c>
      <c r="AR80" s="680">
        <v>0</v>
      </c>
      <c r="AS80" s="680">
        <v>198590.06899999999</v>
      </c>
      <c r="AT80" s="680">
        <v>191464.27900000001</v>
      </c>
      <c r="AU80" s="680">
        <v>190816.481</v>
      </c>
      <c r="AV80" s="680">
        <v>172270.723</v>
      </c>
      <c r="AW80" s="680">
        <v>165589.04300000001</v>
      </c>
      <c r="AX80" s="680">
        <v>158907.35999999999</v>
      </c>
      <c r="AY80" s="680">
        <v>156101.23699999999</v>
      </c>
      <c r="AZ80" s="680">
        <v>155095.704</v>
      </c>
      <c r="BA80" s="680">
        <v>69013.701199999996</v>
      </c>
      <c r="BB80" s="680">
        <v>68867.685500000007</v>
      </c>
      <c r="BC80" s="680">
        <v>68190.671499999997</v>
      </c>
      <c r="BD80" s="680">
        <v>68190.671499999997</v>
      </c>
      <c r="BE80" s="680">
        <v>66811.108200000002</v>
      </c>
      <c r="BF80" s="680">
        <v>66811.108200000002</v>
      </c>
      <c r="BG80" s="680">
        <v>19009.019199999999</v>
      </c>
      <c r="BH80" s="680">
        <v>18942.405699999999</v>
      </c>
      <c r="BI80" s="680">
        <v>18942.405699999999</v>
      </c>
      <c r="BJ80" s="680">
        <v>18942.405699999999</v>
      </c>
      <c r="BK80" s="680">
        <v>18942.405699999999</v>
      </c>
      <c r="BL80" s="680">
        <v>18942.405699999999</v>
      </c>
      <c r="BM80" s="680">
        <v>4419.6361100000004</v>
      </c>
      <c r="BN80" s="680">
        <v>0</v>
      </c>
      <c r="BO80" s="680">
        <v>0</v>
      </c>
      <c r="BP80" s="680">
        <v>0</v>
      </c>
      <c r="BQ80" s="680">
        <v>0</v>
      </c>
      <c r="BR80" s="680">
        <v>0</v>
      </c>
      <c r="BS80" s="680">
        <v>0</v>
      </c>
      <c r="BT80" s="681">
        <v>0</v>
      </c>
      <c r="BU80" s="160"/>
    </row>
    <row r="81" spans="2:73">
      <c r="B81" s="675" t="s">
        <v>208</v>
      </c>
      <c r="C81" s="675" t="s">
        <v>1070</v>
      </c>
      <c r="D81" s="675" t="s">
        <v>1089</v>
      </c>
      <c r="E81" s="675" t="s">
        <v>1071</v>
      </c>
      <c r="F81" s="675" t="s">
        <v>29</v>
      </c>
      <c r="G81" s="675" t="s">
        <v>1072</v>
      </c>
      <c r="H81" s="675">
        <v>2013</v>
      </c>
      <c r="I81" s="630" t="s">
        <v>575</v>
      </c>
      <c r="J81" s="630" t="s">
        <v>591</v>
      </c>
      <c r="K81" s="619"/>
      <c r="L81" s="679">
        <v>0</v>
      </c>
      <c r="M81" s="680">
        <v>0</v>
      </c>
      <c r="N81" s="680">
        <v>1288.8594800000001</v>
      </c>
      <c r="O81" s="680">
        <v>1288.8594800000001</v>
      </c>
      <c r="P81" s="680">
        <v>1288.8594800000001</v>
      </c>
      <c r="Q81" s="680">
        <v>1288.8594800000001</v>
      </c>
      <c r="R81" s="680">
        <v>1288.8594800000001</v>
      </c>
      <c r="S81" s="680">
        <v>1288.8594800000001</v>
      </c>
      <c r="T81" s="680">
        <v>1288.8594800000001</v>
      </c>
      <c r="U81" s="680">
        <v>1288.8594800000001</v>
      </c>
      <c r="V81" s="680">
        <v>1288.8594800000001</v>
      </c>
      <c r="W81" s="680">
        <v>1288.8594800000001</v>
      </c>
      <c r="X81" s="680">
        <v>1288.8594800000001</v>
      </c>
      <c r="Y81" s="680">
        <v>1288.8594800000001</v>
      </c>
      <c r="Z81" s="680">
        <v>1288.8594800000001</v>
      </c>
      <c r="AA81" s="680">
        <v>1288.8594800000001</v>
      </c>
      <c r="AB81" s="680">
        <v>1288.8594800000001</v>
      </c>
      <c r="AC81" s="680">
        <v>1288.8594800000001</v>
      </c>
      <c r="AD81" s="680">
        <v>1288.8594800000001</v>
      </c>
      <c r="AE81" s="680">
        <v>1288.8594800000001</v>
      </c>
      <c r="AF81" s="680">
        <v>1004.9451299999999</v>
      </c>
      <c r="AG81" s="680">
        <v>0</v>
      </c>
      <c r="AH81" s="680">
        <v>0</v>
      </c>
      <c r="AI81" s="680">
        <v>0</v>
      </c>
      <c r="AJ81" s="680">
        <v>0</v>
      </c>
      <c r="AK81" s="680">
        <v>0</v>
      </c>
      <c r="AL81" s="680">
        <v>0</v>
      </c>
      <c r="AM81" s="680">
        <v>0</v>
      </c>
      <c r="AN81" s="680">
        <v>0</v>
      </c>
      <c r="AO81" s="681">
        <v>0</v>
      </c>
      <c r="AP81" s="619"/>
      <c r="AQ81" s="679">
        <v>0</v>
      </c>
      <c r="AR81" s="680">
        <v>0</v>
      </c>
      <c r="AS81" s="680">
        <v>2205222.64</v>
      </c>
      <c r="AT81" s="680">
        <v>2205222.64</v>
      </c>
      <c r="AU81" s="680">
        <v>2205222.64</v>
      </c>
      <c r="AV81" s="680">
        <v>2205222.64</v>
      </c>
      <c r="AW81" s="680">
        <v>2205222.64</v>
      </c>
      <c r="AX81" s="680">
        <v>2205222.64</v>
      </c>
      <c r="AY81" s="680">
        <v>2205222.64</v>
      </c>
      <c r="AZ81" s="680">
        <v>2205222.64</v>
      </c>
      <c r="BA81" s="680">
        <v>2205222.64</v>
      </c>
      <c r="BB81" s="680">
        <v>2205222.64</v>
      </c>
      <c r="BC81" s="680">
        <v>2205222.64</v>
      </c>
      <c r="BD81" s="680">
        <v>2205222.64</v>
      </c>
      <c r="BE81" s="680">
        <v>2205222.64</v>
      </c>
      <c r="BF81" s="680">
        <v>2205222.64</v>
      </c>
      <c r="BG81" s="680">
        <v>2205222.64</v>
      </c>
      <c r="BH81" s="680">
        <v>2205222.64</v>
      </c>
      <c r="BI81" s="680">
        <v>2205222.64</v>
      </c>
      <c r="BJ81" s="680">
        <v>2205222.64</v>
      </c>
      <c r="BK81" s="680">
        <v>1951330.97</v>
      </c>
      <c r="BL81" s="680">
        <v>0</v>
      </c>
      <c r="BM81" s="680">
        <v>0</v>
      </c>
      <c r="BN81" s="680">
        <v>0</v>
      </c>
      <c r="BO81" s="680">
        <v>0</v>
      </c>
      <c r="BP81" s="680">
        <v>0</v>
      </c>
      <c r="BQ81" s="680">
        <v>0</v>
      </c>
      <c r="BR81" s="680">
        <v>0</v>
      </c>
      <c r="BS81" s="680">
        <v>0</v>
      </c>
      <c r="BT81" s="681">
        <v>0</v>
      </c>
    </row>
    <row r="82" spans="2:73" ht="15.75">
      <c r="B82" s="675" t="s">
        <v>208</v>
      </c>
      <c r="C82" s="675" t="s">
        <v>1070</v>
      </c>
      <c r="D82" s="675" t="s">
        <v>1089</v>
      </c>
      <c r="E82" s="675" t="s">
        <v>1071</v>
      </c>
      <c r="F82" s="675" t="s">
        <v>29</v>
      </c>
      <c r="G82" s="675" t="s">
        <v>1072</v>
      </c>
      <c r="H82" s="675">
        <v>2011</v>
      </c>
      <c r="I82" s="630" t="s">
        <v>573</v>
      </c>
      <c r="J82" s="630" t="s">
        <v>584</v>
      </c>
      <c r="K82" s="619"/>
      <c r="L82" s="679">
        <v>0.52716432999999996</v>
      </c>
      <c r="M82" s="680">
        <v>0.52716432999999996</v>
      </c>
      <c r="N82" s="680">
        <v>0.52716432999999996</v>
      </c>
      <c r="O82" s="680">
        <v>0.52716432999999996</v>
      </c>
      <c r="P82" s="680">
        <v>0.52716432999999996</v>
      </c>
      <c r="Q82" s="680">
        <v>0.52716432999999996</v>
      </c>
      <c r="R82" s="680">
        <v>0.52716432999999996</v>
      </c>
      <c r="S82" s="680">
        <v>0.52716432999999996</v>
      </c>
      <c r="T82" s="680">
        <v>0.52716432999999996</v>
      </c>
      <c r="U82" s="680">
        <v>0.52716432999999996</v>
      </c>
      <c r="V82" s="680">
        <v>0.52716432999999996</v>
      </c>
      <c r="W82" s="680">
        <v>0.52716432999999996</v>
      </c>
      <c r="X82" s="680">
        <v>0.52716432999999996</v>
      </c>
      <c r="Y82" s="680">
        <v>0.52716432999999996</v>
      </c>
      <c r="Z82" s="680">
        <v>0.52716432999999996</v>
      </c>
      <c r="AA82" s="680">
        <v>0.52716432999999996</v>
      </c>
      <c r="AB82" s="680">
        <v>0.52716432999999996</v>
      </c>
      <c r="AC82" s="680">
        <v>0.52716432999999996</v>
      </c>
      <c r="AD82" s="680">
        <v>0.36971779999999999</v>
      </c>
      <c r="AE82" s="680">
        <v>0</v>
      </c>
      <c r="AF82" s="680">
        <v>0</v>
      </c>
      <c r="AG82" s="680">
        <v>0</v>
      </c>
      <c r="AH82" s="680">
        <v>0</v>
      </c>
      <c r="AI82" s="680">
        <v>0</v>
      </c>
      <c r="AJ82" s="680">
        <v>0</v>
      </c>
      <c r="AK82" s="680">
        <v>0</v>
      </c>
      <c r="AL82" s="680">
        <v>0</v>
      </c>
      <c r="AM82" s="680">
        <v>0</v>
      </c>
      <c r="AN82" s="680">
        <v>0</v>
      </c>
      <c r="AO82" s="681">
        <v>0</v>
      </c>
      <c r="AP82" s="619"/>
      <c r="AQ82" s="679">
        <v>900.32480299999997</v>
      </c>
      <c r="AR82" s="680">
        <v>900.32480299999997</v>
      </c>
      <c r="AS82" s="680">
        <v>900.32480299999997</v>
      </c>
      <c r="AT82" s="680">
        <v>900.32480299999997</v>
      </c>
      <c r="AU82" s="680">
        <v>900.32480299999997</v>
      </c>
      <c r="AV82" s="680">
        <v>900.32480299999997</v>
      </c>
      <c r="AW82" s="680">
        <v>900.32480299999997</v>
      </c>
      <c r="AX82" s="680">
        <v>900.32480299999997</v>
      </c>
      <c r="AY82" s="680">
        <v>900.32480299999997</v>
      </c>
      <c r="AZ82" s="680">
        <v>900.32480299999997</v>
      </c>
      <c r="BA82" s="680">
        <v>900.32480299999997</v>
      </c>
      <c r="BB82" s="680">
        <v>900.32480299999997</v>
      </c>
      <c r="BC82" s="680">
        <v>900.32480299999997</v>
      </c>
      <c r="BD82" s="680">
        <v>900.32480299999997</v>
      </c>
      <c r="BE82" s="680">
        <v>900.32480299999997</v>
      </c>
      <c r="BF82" s="680">
        <v>900.32480299999997</v>
      </c>
      <c r="BG82" s="680">
        <v>900.32480299999997</v>
      </c>
      <c r="BH82" s="680">
        <v>900.32480299999997</v>
      </c>
      <c r="BI82" s="680">
        <v>759.52755100000002</v>
      </c>
      <c r="BJ82" s="680">
        <v>0</v>
      </c>
      <c r="BK82" s="680">
        <v>0</v>
      </c>
      <c r="BL82" s="680">
        <v>0</v>
      </c>
      <c r="BM82" s="680">
        <v>0</v>
      </c>
      <c r="BN82" s="680">
        <v>0</v>
      </c>
      <c r="BO82" s="680">
        <v>0</v>
      </c>
      <c r="BP82" s="680">
        <v>0</v>
      </c>
      <c r="BQ82" s="680">
        <v>0</v>
      </c>
      <c r="BR82" s="680">
        <v>0</v>
      </c>
      <c r="BS82" s="680">
        <v>0</v>
      </c>
      <c r="BT82" s="681">
        <v>0</v>
      </c>
      <c r="BU82" s="160"/>
    </row>
    <row r="83" spans="2:73" ht="15.75">
      <c r="B83" s="675" t="s">
        <v>208</v>
      </c>
      <c r="C83" s="675" t="s">
        <v>1070</v>
      </c>
      <c r="D83" s="675" t="s">
        <v>1089</v>
      </c>
      <c r="E83" s="675" t="s">
        <v>1071</v>
      </c>
      <c r="F83" s="675" t="s">
        <v>29</v>
      </c>
      <c r="G83" s="675" t="s">
        <v>1072</v>
      </c>
      <c r="H83" s="675">
        <v>2012</v>
      </c>
      <c r="I83" s="630" t="s">
        <v>574</v>
      </c>
      <c r="J83" s="630" t="s">
        <v>584</v>
      </c>
      <c r="K83" s="619"/>
      <c r="L83" s="679">
        <v>0</v>
      </c>
      <c r="M83" s="680">
        <v>26.630780999999999</v>
      </c>
      <c r="N83" s="680">
        <v>26.630780999999999</v>
      </c>
      <c r="O83" s="680">
        <v>26.630780999999999</v>
      </c>
      <c r="P83" s="680">
        <v>26.630780999999999</v>
      </c>
      <c r="Q83" s="680">
        <v>26.630780999999999</v>
      </c>
      <c r="R83" s="680">
        <v>26.630780999999999</v>
      </c>
      <c r="S83" s="680">
        <v>26.630780999999999</v>
      </c>
      <c r="T83" s="680">
        <v>26.630780999999999</v>
      </c>
      <c r="U83" s="680">
        <v>26.630780999999999</v>
      </c>
      <c r="V83" s="680">
        <v>26.630780999999999</v>
      </c>
      <c r="W83" s="680">
        <v>26.630780999999999</v>
      </c>
      <c r="X83" s="680">
        <v>26.630780999999999</v>
      </c>
      <c r="Y83" s="680">
        <v>26.630780999999999</v>
      </c>
      <c r="Z83" s="680">
        <v>26.630780999999999</v>
      </c>
      <c r="AA83" s="680">
        <v>26.630780999999999</v>
      </c>
      <c r="AB83" s="680">
        <v>26.630780999999999</v>
      </c>
      <c r="AC83" s="680">
        <v>26.630780999999999</v>
      </c>
      <c r="AD83" s="680">
        <v>26.630780999999999</v>
      </c>
      <c r="AE83" s="680">
        <v>26.630780999999999</v>
      </c>
      <c r="AF83" s="680">
        <v>20.802405799999999</v>
      </c>
      <c r="AG83" s="680">
        <v>0</v>
      </c>
      <c r="AH83" s="680">
        <v>0</v>
      </c>
      <c r="AI83" s="680">
        <v>0</v>
      </c>
      <c r="AJ83" s="680">
        <v>0</v>
      </c>
      <c r="AK83" s="680">
        <v>0</v>
      </c>
      <c r="AL83" s="680">
        <v>0</v>
      </c>
      <c r="AM83" s="680">
        <v>0</v>
      </c>
      <c r="AN83" s="680">
        <v>0</v>
      </c>
      <c r="AO83" s="681">
        <v>0</v>
      </c>
      <c r="AP83" s="619"/>
      <c r="AQ83" s="679">
        <v>0</v>
      </c>
      <c r="AR83" s="680">
        <v>51626.487099999998</v>
      </c>
      <c r="AS83" s="680">
        <v>51626.487099999998</v>
      </c>
      <c r="AT83" s="680">
        <v>51626.487099999998</v>
      </c>
      <c r="AU83" s="680">
        <v>51626.487099999998</v>
      </c>
      <c r="AV83" s="680">
        <v>51626.487099999998</v>
      </c>
      <c r="AW83" s="680">
        <v>51626.487099999998</v>
      </c>
      <c r="AX83" s="680">
        <v>51626.487099999998</v>
      </c>
      <c r="AY83" s="680">
        <v>51626.487099999998</v>
      </c>
      <c r="AZ83" s="680">
        <v>51626.487099999998</v>
      </c>
      <c r="BA83" s="680">
        <v>51626.487099999998</v>
      </c>
      <c r="BB83" s="680">
        <v>51626.487099999998</v>
      </c>
      <c r="BC83" s="680">
        <v>51626.487099999998</v>
      </c>
      <c r="BD83" s="680">
        <v>51626.487099999998</v>
      </c>
      <c r="BE83" s="680">
        <v>51626.487099999998</v>
      </c>
      <c r="BF83" s="680">
        <v>51626.487099999998</v>
      </c>
      <c r="BG83" s="680">
        <v>51626.487099999998</v>
      </c>
      <c r="BH83" s="680">
        <v>51626.487099999998</v>
      </c>
      <c r="BI83" s="680">
        <v>51626.487099999998</v>
      </c>
      <c r="BJ83" s="680">
        <v>45798.850100000003</v>
      </c>
      <c r="BK83" s="680">
        <v>0</v>
      </c>
      <c r="BL83" s="680">
        <v>0</v>
      </c>
      <c r="BM83" s="680">
        <v>0</v>
      </c>
      <c r="BN83" s="680">
        <v>0</v>
      </c>
      <c r="BO83" s="680">
        <v>0</v>
      </c>
      <c r="BP83" s="680">
        <v>0</v>
      </c>
      <c r="BQ83" s="680">
        <v>0</v>
      </c>
      <c r="BR83" s="680">
        <v>0</v>
      </c>
      <c r="BS83" s="680">
        <v>0</v>
      </c>
      <c r="BT83" s="681">
        <v>0</v>
      </c>
      <c r="BU83" s="160"/>
    </row>
    <row r="84" spans="2:73" ht="15.75">
      <c r="B84" s="675" t="s">
        <v>208</v>
      </c>
      <c r="C84" s="675" t="s">
        <v>1070</v>
      </c>
      <c r="D84" s="675" t="s">
        <v>1090</v>
      </c>
      <c r="E84" s="675" t="s">
        <v>1071</v>
      </c>
      <c r="F84" s="675" t="s">
        <v>29</v>
      </c>
      <c r="G84" s="675" t="s">
        <v>1073</v>
      </c>
      <c r="H84" s="675">
        <v>2006</v>
      </c>
      <c r="I84" s="630"/>
      <c r="J84" s="630" t="s">
        <v>584</v>
      </c>
      <c r="K84" s="619"/>
      <c r="L84" s="679">
        <v>0</v>
      </c>
      <c r="M84" s="680">
        <v>0</v>
      </c>
      <c r="N84" s="680">
        <v>18.705570000000002</v>
      </c>
      <c r="O84" s="680">
        <v>0</v>
      </c>
      <c r="P84" s="680">
        <v>0</v>
      </c>
      <c r="Q84" s="680">
        <v>0</v>
      </c>
      <c r="R84" s="680">
        <v>0</v>
      </c>
      <c r="S84" s="680">
        <v>0</v>
      </c>
      <c r="T84" s="680">
        <v>0</v>
      </c>
      <c r="U84" s="680">
        <v>0</v>
      </c>
      <c r="V84" s="680">
        <v>0</v>
      </c>
      <c r="W84" s="680">
        <v>0</v>
      </c>
      <c r="X84" s="680">
        <v>0</v>
      </c>
      <c r="Y84" s="680">
        <v>0</v>
      </c>
      <c r="Z84" s="680">
        <v>0</v>
      </c>
      <c r="AA84" s="680">
        <v>0</v>
      </c>
      <c r="AB84" s="680">
        <v>0</v>
      </c>
      <c r="AC84" s="680">
        <v>0</v>
      </c>
      <c r="AD84" s="680">
        <v>0</v>
      </c>
      <c r="AE84" s="680">
        <v>0</v>
      </c>
      <c r="AF84" s="680">
        <v>0</v>
      </c>
      <c r="AG84" s="680">
        <v>0</v>
      </c>
      <c r="AH84" s="680">
        <v>0</v>
      </c>
      <c r="AI84" s="680">
        <v>0</v>
      </c>
      <c r="AJ84" s="680">
        <v>0</v>
      </c>
      <c r="AK84" s="680">
        <v>0</v>
      </c>
      <c r="AL84" s="680">
        <v>0</v>
      </c>
      <c r="AM84" s="680">
        <v>0</v>
      </c>
      <c r="AN84" s="680">
        <v>0</v>
      </c>
      <c r="AO84" s="681">
        <v>0</v>
      </c>
      <c r="AP84" s="619"/>
      <c r="AQ84" s="679">
        <v>0</v>
      </c>
      <c r="AR84" s="680">
        <v>0</v>
      </c>
      <c r="AS84" s="680">
        <v>44.841230000000003</v>
      </c>
      <c r="AT84" s="680">
        <v>0</v>
      </c>
      <c r="AU84" s="680">
        <v>0</v>
      </c>
      <c r="AV84" s="680">
        <v>0</v>
      </c>
      <c r="AW84" s="680">
        <v>0</v>
      </c>
      <c r="AX84" s="680">
        <v>0</v>
      </c>
      <c r="AY84" s="680">
        <v>0</v>
      </c>
      <c r="AZ84" s="680">
        <v>0</v>
      </c>
      <c r="BA84" s="680">
        <v>0</v>
      </c>
      <c r="BB84" s="680">
        <v>0</v>
      </c>
      <c r="BC84" s="680">
        <v>0</v>
      </c>
      <c r="BD84" s="680">
        <v>0</v>
      </c>
      <c r="BE84" s="680">
        <v>0</v>
      </c>
      <c r="BF84" s="680">
        <v>0</v>
      </c>
      <c r="BG84" s="680">
        <v>0</v>
      </c>
      <c r="BH84" s="680">
        <v>0</v>
      </c>
      <c r="BI84" s="680">
        <v>0</v>
      </c>
      <c r="BJ84" s="680">
        <v>0</v>
      </c>
      <c r="BK84" s="680">
        <v>0</v>
      </c>
      <c r="BL84" s="680">
        <v>0</v>
      </c>
      <c r="BM84" s="680">
        <v>0</v>
      </c>
      <c r="BN84" s="680">
        <v>0</v>
      </c>
      <c r="BO84" s="680">
        <v>0</v>
      </c>
      <c r="BP84" s="680">
        <v>0</v>
      </c>
      <c r="BQ84" s="680">
        <v>0</v>
      </c>
      <c r="BR84" s="680">
        <v>0</v>
      </c>
      <c r="BS84" s="680">
        <v>0</v>
      </c>
      <c r="BT84" s="681">
        <v>0</v>
      </c>
      <c r="BU84" s="160"/>
    </row>
    <row r="85" spans="2:73">
      <c r="B85" s="675" t="s">
        <v>208</v>
      </c>
      <c r="C85" s="675" t="s">
        <v>1070</v>
      </c>
      <c r="D85" s="675" t="s">
        <v>1090</v>
      </c>
      <c r="E85" s="675" t="s">
        <v>1071</v>
      </c>
      <c r="F85" s="675" t="s">
        <v>29</v>
      </c>
      <c r="G85" s="675" t="s">
        <v>1073</v>
      </c>
      <c r="H85" s="675">
        <v>2007</v>
      </c>
      <c r="I85" s="630"/>
      <c r="J85" s="630" t="s">
        <v>584</v>
      </c>
      <c r="K85" s="619"/>
      <c r="L85" s="679">
        <v>0</v>
      </c>
      <c r="M85" s="680">
        <v>0</v>
      </c>
      <c r="N85" s="680">
        <v>492.58</v>
      </c>
      <c r="O85" s="680">
        <v>0</v>
      </c>
      <c r="P85" s="680">
        <v>0</v>
      </c>
      <c r="Q85" s="680">
        <v>0</v>
      </c>
      <c r="R85" s="680">
        <v>0</v>
      </c>
      <c r="S85" s="680">
        <v>0</v>
      </c>
      <c r="T85" s="680">
        <v>0</v>
      </c>
      <c r="U85" s="680">
        <v>0</v>
      </c>
      <c r="V85" s="680">
        <v>0</v>
      </c>
      <c r="W85" s="680">
        <v>0</v>
      </c>
      <c r="X85" s="680">
        <v>0</v>
      </c>
      <c r="Y85" s="680">
        <v>0</v>
      </c>
      <c r="Z85" s="680">
        <v>0</v>
      </c>
      <c r="AA85" s="680">
        <v>0</v>
      </c>
      <c r="AB85" s="680">
        <v>0</v>
      </c>
      <c r="AC85" s="680">
        <v>0</v>
      </c>
      <c r="AD85" s="680">
        <v>0</v>
      </c>
      <c r="AE85" s="680">
        <v>0</v>
      </c>
      <c r="AF85" s="680">
        <v>0</v>
      </c>
      <c r="AG85" s="680">
        <v>0</v>
      </c>
      <c r="AH85" s="680">
        <v>0</v>
      </c>
      <c r="AI85" s="680">
        <v>0</v>
      </c>
      <c r="AJ85" s="680">
        <v>0</v>
      </c>
      <c r="AK85" s="680">
        <v>0</v>
      </c>
      <c r="AL85" s="680">
        <v>0</v>
      </c>
      <c r="AM85" s="680">
        <v>0</v>
      </c>
      <c r="AN85" s="680">
        <v>0</v>
      </c>
      <c r="AO85" s="681">
        <v>0</v>
      </c>
      <c r="AP85" s="619"/>
      <c r="AQ85" s="679">
        <v>0</v>
      </c>
      <c r="AR85" s="680">
        <v>0</v>
      </c>
      <c r="AS85" s="680">
        <v>1582.8810000000001</v>
      </c>
      <c r="AT85" s="680">
        <v>0</v>
      </c>
      <c r="AU85" s="680">
        <v>0</v>
      </c>
      <c r="AV85" s="680">
        <v>0</v>
      </c>
      <c r="AW85" s="680">
        <v>0</v>
      </c>
      <c r="AX85" s="680">
        <v>0</v>
      </c>
      <c r="AY85" s="680">
        <v>0</v>
      </c>
      <c r="AZ85" s="680">
        <v>0</v>
      </c>
      <c r="BA85" s="680">
        <v>0</v>
      </c>
      <c r="BB85" s="680">
        <v>0</v>
      </c>
      <c r="BC85" s="680">
        <v>0</v>
      </c>
      <c r="BD85" s="680">
        <v>0</v>
      </c>
      <c r="BE85" s="680">
        <v>0</v>
      </c>
      <c r="BF85" s="680">
        <v>0</v>
      </c>
      <c r="BG85" s="680">
        <v>0</v>
      </c>
      <c r="BH85" s="680">
        <v>0</v>
      </c>
      <c r="BI85" s="680">
        <v>0</v>
      </c>
      <c r="BJ85" s="680">
        <v>0</v>
      </c>
      <c r="BK85" s="680">
        <v>0</v>
      </c>
      <c r="BL85" s="680">
        <v>0</v>
      </c>
      <c r="BM85" s="680">
        <v>0</v>
      </c>
      <c r="BN85" s="680">
        <v>0</v>
      </c>
      <c r="BO85" s="680">
        <v>0</v>
      </c>
      <c r="BP85" s="680">
        <v>0</v>
      </c>
      <c r="BQ85" s="680">
        <v>0</v>
      </c>
      <c r="BR85" s="680">
        <v>0</v>
      </c>
      <c r="BS85" s="680">
        <v>0</v>
      </c>
      <c r="BT85" s="681">
        <v>0</v>
      </c>
    </row>
    <row r="86" spans="2:73">
      <c r="B86" s="675" t="s">
        <v>208</v>
      </c>
      <c r="C86" s="675" t="s">
        <v>1070</v>
      </c>
      <c r="D86" s="675" t="s">
        <v>1090</v>
      </c>
      <c r="E86" s="675" t="s">
        <v>1071</v>
      </c>
      <c r="F86" s="675" t="s">
        <v>29</v>
      </c>
      <c r="G86" s="675" t="s">
        <v>1073</v>
      </c>
      <c r="H86" s="675">
        <v>2008</v>
      </c>
      <c r="I86" s="630"/>
      <c r="J86" s="630" t="s">
        <v>584</v>
      </c>
      <c r="K86" s="619"/>
      <c r="L86" s="679">
        <v>0</v>
      </c>
      <c r="M86" s="680">
        <v>0</v>
      </c>
      <c r="N86" s="680">
        <v>450.06740000000002</v>
      </c>
      <c r="O86" s="680">
        <v>0</v>
      </c>
      <c r="P86" s="680">
        <v>0</v>
      </c>
      <c r="Q86" s="680">
        <v>0</v>
      </c>
      <c r="R86" s="680">
        <v>0</v>
      </c>
      <c r="S86" s="680">
        <v>0</v>
      </c>
      <c r="T86" s="680">
        <v>0</v>
      </c>
      <c r="U86" s="680">
        <v>0</v>
      </c>
      <c r="V86" s="680">
        <v>0</v>
      </c>
      <c r="W86" s="680">
        <v>0</v>
      </c>
      <c r="X86" s="680">
        <v>0</v>
      </c>
      <c r="Y86" s="680">
        <v>0</v>
      </c>
      <c r="Z86" s="680">
        <v>0</v>
      </c>
      <c r="AA86" s="680">
        <v>0</v>
      </c>
      <c r="AB86" s="680">
        <v>0</v>
      </c>
      <c r="AC86" s="680">
        <v>0</v>
      </c>
      <c r="AD86" s="680">
        <v>0</v>
      </c>
      <c r="AE86" s="680">
        <v>0</v>
      </c>
      <c r="AF86" s="680">
        <v>0</v>
      </c>
      <c r="AG86" s="680">
        <v>0</v>
      </c>
      <c r="AH86" s="680">
        <v>0</v>
      </c>
      <c r="AI86" s="680">
        <v>0</v>
      </c>
      <c r="AJ86" s="680">
        <v>0</v>
      </c>
      <c r="AK86" s="680">
        <v>0</v>
      </c>
      <c r="AL86" s="680">
        <v>0</v>
      </c>
      <c r="AM86" s="680">
        <v>0</v>
      </c>
      <c r="AN86" s="680">
        <v>0</v>
      </c>
      <c r="AO86" s="681">
        <v>0</v>
      </c>
      <c r="AP86" s="619"/>
      <c r="AQ86" s="679">
        <v>0</v>
      </c>
      <c r="AR86" s="680">
        <v>0</v>
      </c>
      <c r="AS86" s="680">
        <v>1430.6790000000001</v>
      </c>
      <c r="AT86" s="680">
        <v>0</v>
      </c>
      <c r="AU86" s="680">
        <v>0</v>
      </c>
      <c r="AV86" s="680">
        <v>0</v>
      </c>
      <c r="AW86" s="680">
        <v>0</v>
      </c>
      <c r="AX86" s="680">
        <v>0</v>
      </c>
      <c r="AY86" s="680">
        <v>0</v>
      </c>
      <c r="AZ86" s="680">
        <v>0</v>
      </c>
      <c r="BA86" s="680">
        <v>0</v>
      </c>
      <c r="BB86" s="680">
        <v>0</v>
      </c>
      <c r="BC86" s="680">
        <v>0</v>
      </c>
      <c r="BD86" s="680">
        <v>0</v>
      </c>
      <c r="BE86" s="680">
        <v>0</v>
      </c>
      <c r="BF86" s="680">
        <v>0</v>
      </c>
      <c r="BG86" s="680">
        <v>0</v>
      </c>
      <c r="BH86" s="680">
        <v>0</v>
      </c>
      <c r="BI86" s="680">
        <v>0</v>
      </c>
      <c r="BJ86" s="680">
        <v>0</v>
      </c>
      <c r="BK86" s="680">
        <v>0</v>
      </c>
      <c r="BL86" s="680">
        <v>0</v>
      </c>
      <c r="BM86" s="680">
        <v>0</v>
      </c>
      <c r="BN86" s="680">
        <v>0</v>
      </c>
      <c r="BO86" s="680">
        <v>0</v>
      </c>
      <c r="BP86" s="680">
        <v>0</v>
      </c>
      <c r="BQ86" s="680">
        <v>0</v>
      </c>
      <c r="BR86" s="680">
        <v>0</v>
      </c>
      <c r="BS86" s="680">
        <v>0</v>
      </c>
      <c r="BT86" s="681">
        <v>0</v>
      </c>
    </row>
    <row r="87" spans="2:73">
      <c r="B87" s="675" t="s">
        <v>208</v>
      </c>
      <c r="C87" s="675" t="s">
        <v>1070</v>
      </c>
      <c r="D87" s="675" t="s">
        <v>1090</v>
      </c>
      <c r="E87" s="675" t="s">
        <v>1071</v>
      </c>
      <c r="F87" s="675" t="s">
        <v>29</v>
      </c>
      <c r="G87" s="675" t="s">
        <v>1073</v>
      </c>
      <c r="H87" s="675">
        <v>2009</v>
      </c>
      <c r="I87" s="630"/>
      <c r="J87" s="630" t="s">
        <v>584</v>
      </c>
      <c r="K87" s="619"/>
      <c r="L87" s="679">
        <v>0</v>
      </c>
      <c r="M87" s="680">
        <v>0</v>
      </c>
      <c r="N87" s="680">
        <v>600.84559999999999</v>
      </c>
      <c r="O87" s="680">
        <v>0</v>
      </c>
      <c r="P87" s="680">
        <v>0</v>
      </c>
      <c r="Q87" s="680">
        <v>0</v>
      </c>
      <c r="R87" s="680">
        <v>0</v>
      </c>
      <c r="S87" s="680">
        <v>0</v>
      </c>
      <c r="T87" s="680">
        <v>0</v>
      </c>
      <c r="U87" s="680">
        <v>0</v>
      </c>
      <c r="V87" s="680">
        <v>0</v>
      </c>
      <c r="W87" s="680">
        <v>0</v>
      </c>
      <c r="X87" s="680">
        <v>0</v>
      </c>
      <c r="Y87" s="680">
        <v>0</v>
      </c>
      <c r="Z87" s="680">
        <v>0</v>
      </c>
      <c r="AA87" s="680">
        <v>0</v>
      </c>
      <c r="AB87" s="680">
        <v>0</v>
      </c>
      <c r="AC87" s="680">
        <v>0</v>
      </c>
      <c r="AD87" s="680">
        <v>0</v>
      </c>
      <c r="AE87" s="680">
        <v>0</v>
      </c>
      <c r="AF87" s="680">
        <v>0</v>
      </c>
      <c r="AG87" s="680">
        <v>0</v>
      </c>
      <c r="AH87" s="680">
        <v>0</v>
      </c>
      <c r="AI87" s="680">
        <v>0</v>
      </c>
      <c r="AJ87" s="680">
        <v>0</v>
      </c>
      <c r="AK87" s="680">
        <v>0</v>
      </c>
      <c r="AL87" s="680">
        <v>0</v>
      </c>
      <c r="AM87" s="680">
        <v>0</v>
      </c>
      <c r="AN87" s="680">
        <v>0</v>
      </c>
      <c r="AO87" s="681">
        <v>0</v>
      </c>
      <c r="AP87" s="619"/>
      <c r="AQ87" s="679">
        <v>0</v>
      </c>
      <c r="AR87" s="680">
        <v>0</v>
      </c>
      <c r="AS87" s="680">
        <v>1968.2670000000001</v>
      </c>
      <c r="AT87" s="680">
        <v>0</v>
      </c>
      <c r="AU87" s="680">
        <v>0</v>
      </c>
      <c r="AV87" s="680">
        <v>0</v>
      </c>
      <c r="AW87" s="680">
        <v>0</v>
      </c>
      <c r="AX87" s="680">
        <v>0</v>
      </c>
      <c r="AY87" s="680">
        <v>0</v>
      </c>
      <c r="AZ87" s="680">
        <v>0</v>
      </c>
      <c r="BA87" s="680">
        <v>0</v>
      </c>
      <c r="BB87" s="680">
        <v>0</v>
      </c>
      <c r="BC87" s="680">
        <v>0</v>
      </c>
      <c r="BD87" s="680">
        <v>0</v>
      </c>
      <c r="BE87" s="680">
        <v>0</v>
      </c>
      <c r="BF87" s="680">
        <v>0</v>
      </c>
      <c r="BG87" s="680">
        <v>0</v>
      </c>
      <c r="BH87" s="680">
        <v>0</v>
      </c>
      <c r="BI87" s="680">
        <v>0</v>
      </c>
      <c r="BJ87" s="680">
        <v>0</v>
      </c>
      <c r="BK87" s="680">
        <v>0</v>
      </c>
      <c r="BL87" s="680">
        <v>0</v>
      </c>
      <c r="BM87" s="680">
        <v>0</v>
      </c>
      <c r="BN87" s="680">
        <v>0</v>
      </c>
      <c r="BO87" s="680">
        <v>0</v>
      </c>
      <c r="BP87" s="680">
        <v>0</v>
      </c>
      <c r="BQ87" s="680">
        <v>0</v>
      </c>
      <c r="BR87" s="680">
        <v>0</v>
      </c>
      <c r="BS87" s="680">
        <v>0</v>
      </c>
      <c r="BT87" s="681">
        <v>0</v>
      </c>
    </row>
    <row r="88" spans="2:73">
      <c r="B88" s="675" t="s">
        <v>208</v>
      </c>
      <c r="C88" s="675" t="s">
        <v>1070</v>
      </c>
      <c r="D88" s="675" t="s">
        <v>1090</v>
      </c>
      <c r="E88" s="675" t="s">
        <v>1071</v>
      </c>
      <c r="F88" s="675" t="s">
        <v>29</v>
      </c>
      <c r="G88" s="675" t="s">
        <v>1073</v>
      </c>
      <c r="H88" s="675">
        <v>2010</v>
      </c>
      <c r="I88" s="630"/>
      <c r="J88" s="630" t="s">
        <v>584</v>
      </c>
      <c r="K88" s="619"/>
      <c r="L88" s="679">
        <v>0</v>
      </c>
      <c r="M88" s="680">
        <v>0</v>
      </c>
      <c r="N88" s="680">
        <v>819.59190000000001</v>
      </c>
      <c r="O88" s="680">
        <v>0</v>
      </c>
      <c r="P88" s="680">
        <v>0</v>
      </c>
      <c r="Q88" s="680">
        <v>0</v>
      </c>
      <c r="R88" s="680">
        <v>0</v>
      </c>
      <c r="S88" s="680">
        <v>0</v>
      </c>
      <c r="T88" s="680">
        <v>0</v>
      </c>
      <c r="U88" s="680">
        <v>0</v>
      </c>
      <c r="V88" s="680">
        <v>0</v>
      </c>
      <c r="W88" s="680">
        <v>0</v>
      </c>
      <c r="X88" s="680">
        <v>0</v>
      </c>
      <c r="Y88" s="680">
        <v>0</v>
      </c>
      <c r="Z88" s="680">
        <v>0</v>
      </c>
      <c r="AA88" s="680">
        <v>0</v>
      </c>
      <c r="AB88" s="680">
        <v>0</v>
      </c>
      <c r="AC88" s="680">
        <v>0</v>
      </c>
      <c r="AD88" s="680">
        <v>0</v>
      </c>
      <c r="AE88" s="680">
        <v>0</v>
      </c>
      <c r="AF88" s="680">
        <v>0</v>
      </c>
      <c r="AG88" s="680">
        <v>0</v>
      </c>
      <c r="AH88" s="680">
        <v>0</v>
      </c>
      <c r="AI88" s="680">
        <v>0</v>
      </c>
      <c r="AJ88" s="680">
        <v>0</v>
      </c>
      <c r="AK88" s="680">
        <v>0</v>
      </c>
      <c r="AL88" s="680">
        <v>0</v>
      </c>
      <c r="AM88" s="680">
        <v>0</v>
      </c>
      <c r="AN88" s="680">
        <v>0</v>
      </c>
      <c r="AO88" s="681">
        <v>0</v>
      </c>
      <c r="AP88" s="619"/>
      <c r="AQ88" s="682">
        <v>0</v>
      </c>
      <c r="AR88" s="683">
        <v>0</v>
      </c>
      <c r="AS88" s="683">
        <v>2735.8069999999998</v>
      </c>
      <c r="AT88" s="683">
        <v>0</v>
      </c>
      <c r="AU88" s="683">
        <v>0</v>
      </c>
      <c r="AV88" s="683">
        <v>0</v>
      </c>
      <c r="AW88" s="683">
        <v>0</v>
      </c>
      <c r="AX88" s="683">
        <v>0</v>
      </c>
      <c r="AY88" s="683">
        <v>0</v>
      </c>
      <c r="AZ88" s="683">
        <v>0</v>
      </c>
      <c r="BA88" s="683">
        <v>0</v>
      </c>
      <c r="BB88" s="683">
        <v>0</v>
      </c>
      <c r="BC88" s="683">
        <v>0</v>
      </c>
      <c r="BD88" s="683">
        <v>0</v>
      </c>
      <c r="BE88" s="683">
        <v>0</v>
      </c>
      <c r="BF88" s="683">
        <v>0</v>
      </c>
      <c r="BG88" s="683">
        <v>0</v>
      </c>
      <c r="BH88" s="683">
        <v>0</v>
      </c>
      <c r="BI88" s="683">
        <v>0</v>
      </c>
      <c r="BJ88" s="683">
        <v>0</v>
      </c>
      <c r="BK88" s="683">
        <v>0</v>
      </c>
      <c r="BL88" s="683">
        <v>0</v>
      </c>
      <c r="BM88" s="683">
        <v>0</v>
      </c>
      <c r="BN88" s="683">
        <v>0</v>
      </c>
      <c r="BO88" s="683">
        <v>0</v>
      </c>
      <c r="BP88" s="683">
        <v>0</v>
      </c>
      <c r="BQ88" s="683">
        <v>0</v>
      </c>
      <c r="BR88" s="683">
        <v>0</v>
      </c>
      <c r="BS88" s="683">
        <v>0</v>
      </c>
      <c r="BT88" s="684">
        <v>0</v>
      </c>
    </row>
    <row r="89" spans="2:73">
      <c r="B89" s="675" t="s">
        <v>208</v>
      </c>
      <c r="C89" s="675" t="s">
        <v>1070</v>
      </c>
      <c r="D89" s="675" t="s">
        <v>1090</v>
      </c>
      <c r="E89" s="675" t="s">
        <v>1071</v>
      </c>
      <c r="F89" s="675" t="s">
        <v>29</v>
      </c>
      <c r="G89" s="675" t="s">
        <v>1073</v>
      </c>
      <c r="H89" s="675">
        <v>2011</v>
      </c>
      <c r="I89" s="630" t="s">
        <v>573</v>
      </c>
      <c r="J89" s="630" t="s">
        <v>584</v>
      </c>
      <c r="K89" s="619"/>
      <c r="L89" s="679">
        <v>0</v>
      </c>
      <c r="M89" s="680">
        <v>0</v>
      </c>
      <c r="N89" s="680">
        <v>290.21980000000002</v>
      </c>
      <c r="O89" s="680">
        <v>0</v>
      </c>
      <c r="P89" s="680">
        <v>0</v>
      </c>
      <c r="Q89" s="680">
        <v>0</v>
      </c>
      <c r="R89" s="680">
        <v>0</v>
      </c>
      <c r="S89" s="680">
        <v>0</v>
      </c>
      <c r="T89" s="680">
        <v>0</v>
      </c>
      <c r="U89" s="680">
        <v>0</v>
      </c>
      <c r="V89" s="680">
        <v>0</v>
      </c>
      <c r="W89" s="680">
        <v>0</v>
      </c>
      <c r="X89" s="680">
        <v>0</v>
      </c>
      <c r="Y89" s="680">
        <v>0</v>
      </c>
      <c r="Z89" s="680">
        <v>0</v>
      </c>
      <c r="AA89" s="680">
        <v>0</v>
      </c>
      <c r="AB89" s="680">
        <v>0</v>
      </c>
      <c r="AC89" s="680">
        <v>0</v>
      </c>
      <c r="AD89" s="680">
        <v>0</v>
      </c>
      <c r="AE89" s="680">
        <v>0</v>
      </c>
      <c r="AF89" s="680">
        <v>0</v>
      </c>
      <c r="AG89" s="680">
        <v>0</v>
      </c>
      <c r="AH89" s="680">
        <v>0</v>
      </c>
      <c r="AI89" s="680">
        <v>0</v>
      </c>
      <c r="AJ89" s="680">
        <v>0</v>
      </c>
      <c r="AK89" s="680">
        <v>0</v>
      </c>
      <c r="AL89" s="680">
        <v>0</v>
      </c>
      <c r="AM89" s="680">
        <v>0</v>
      </c>
      <c r="AN89" s="680">
        <v>0</v>
      </c>
      <c r="AO89" s="681">
        <v>0</v>
      </c>
      <c r="AP89" s="619"/>
      <c r="AQ89" s="676">
        <v>0</v>
      </c>
      <c r="AR89" s="677">
        <v>0</v>
      </c>
      <c r="AS89" s="677">
        <v>887.63630000000001</v>
      </c>
      <c r="AT89" s="677">
        <v>0</v>
      </c>
      <c r="AU89" s="677">
        <v>0</v>
      </c>
      <c r="AV89" s="677">
        <v>0</v>
      </c>
      <c r="AW89" s="677">
        <v>0</v>
      </c>
      <c r="AX89" s="677">
        <v>0</v>
      </c>
      <c r="AY89" s="677">
        <v>0</v>
      </c>
      <c r="AZ89" s="677">
        <v>0</v>
      </c>
      <c r="BA89" s="677">
        <v>0</v>
      </c>
      <c r="BB89" s="677">
        <v>0</v>
      </c>
      <c r="BC89" s="677">
        <v>0</v>
      </c>
      <c r="BD89" s="677">
        <v>0</v>
      </c>
      <c r="BE89" s="677">
        <v>0</v>
      </c>
      <c r="BF89" s="677">
        <v>0</v>
      </c>
      <c r="BG89" s="677">
        <v>0</v>
      </c>
      <c r="BH89" s="677">
        <v>0</v>
      </c>
      <c r="BI89" s="677">
        <v>0</v>
      </c>
      <c r="BJ89" s="677">
        <v>0</v>
      </c>
      <c r="BK89" s="677">
        <v>0</v>
      </c>
      <c r="BL89" s="677">
        <v>0</v>
      </c>
      <c r="BM89" s="677">
        <v>0</v>
      </c>
      <c r="BN89" s="677">
        <v>0</v>
      </c>
      <c r="BO89" s="677">
        <v>0</v>
      </c>
      <c r="BP89" s="677">
        <v>0</v>
      </c>
      <c r="BQ89" s="677">
        <v>0</v>
      </c>
      <c r="BR89" s="677">
        <v>0</v>
      </c>
      <c r="BS89" s="677">
        <v>0</v>
      </c>
      <c r="BT89" s="678">
        <v>0</v>
      </c>
    </row>
    <row r="90" spans="2:73">
      <c r="B90" s="675" t="s">
        <v>208</v>
      </c>
      <c r="C90" s="675" t="s">
        <v>1070</v>
      </c>
      <c r="D90" s="675" t="s">
        <v>1090</v>
      </c>
      <c r="E90" s="675" t="s">
        <v>1071</v>
      </c>
      <c r="F90" s="675" t="s">
        <v>29</v>
      </c>
      <c r="G90" s="675" t="s">
        <v>1073</v>
      </c>
      <c r="H90" s="675">
        <v>2012</v>
      </c>
      <c r="I90" s="630" t="s">
        <v>574</v>
      </c>
      <c r="J90" s="630" t="s">
        <v>584</v>
      </c>
      <c r="K90" s="619"/>
      <c r="L90" s="679">
        <v>0</v>
      </c>
      <c r="M90" s="680">
        <v>0</v>
      </c>
      <c r="N90" s="680">
        <v>132.0727</v>
      </c>
      <c r="O90" s="680">
        <v>0</v>
      </c>
      <c r="P90" s="680">
        <v>0</v>
      </c>
      <c r="Q90" s="680">
        <v>0</v>
      </c>
      <c r="R90" s="680">
        <v>0</v>
      </c>
      <c r="S90" s="680">
        <v>0</v>
      </c>
      <c r="T90" s="680">
        <v>0</v>
      </c>
      <c r="U90" s="680">
        <v>0</v>
      </c>
      <c r="V90" s="680">
        <v>0</v>
      </c>
      <c r="W90" s="680">
        <v>0</v>
      </c>
      <c r="X90" s="680">
        <v>0</v>
      </c>
      <c r="Y90" s="680">
        <v>0</v>
      </c>
      <c r="Z90" s="680">
        <v>0</v>
      </c>
      <c r="AA90" s="680">
        <v>0</v>
      </c>
      <c r="AB90" s="680">
        <v>0</v>
      </c>
      <c r="AC90" s="680">
        <v>0</v>
      </c>
      <c r="AD90" s="680">
        <v>0</v>
      </c>
      <c r="AE90" s="680">
        <v>0</v>
      </c>
      <c r="AF90" s="680">
        <v>0</v>
      </c>
      <c r="AG90" s="680">
        <v>0</v>
      </c>
      <c r="AH90" s="680">
        <v>0</v>
      </c>
      <c r="AI90" s="680">
        <v>0</v>
      </c>
      <c r="AJ90" s="680">
        <v>0</v>
      </c>
      <c r="AK90" s="680">
        <v>0</v>
      </c>
      <c r="AL90" s="680">
        <v>0</v>
      </c>
      <c r="AM90" s="680">
        <v>0</v>
      </c>
      <c r="AN90" s="680">
        <v>0</v>
      </c>
      <c r="AO90" s="681">
        <v>0</v>
      </c>
      <c r="AP90" s="619"/>
      <c r="AQ90" s="679">
        <v>0</v>
      </c>
      <c r="AR90" s="680">
        <v>0</v>
      </c>
      <c r="AS90" s="680">
        <v>429.34100000000001</v>
      </c>
      <c r="AT90" s="680">
        <v>0</v>
      </c>
      <c r="AU90" s="680">
        <v>0</v>
      </c>
      <c r="AV90" s="680">
        <v>0</v>
      </c>
      <c r="AW90" s="680">
        <v>0</v>
      </c>
      <c r="AX90" s="680">
        <v>0</v>
      </c>
      <c r="AY90" s="680">
        <v>0</v>
      </c>
      <c r="AZ90" s="680">
        <v>0</v>
      </c>
      <c r="BA90" s="680">
        <v>0</v>
      </c>
      <c r="BB90" s="680">
        <v>0</v>
      </c>
      <c r="BC90" s="680">
        <v>0</v>
      </c>
      <c r="BD90" s="680">
        <v>0</v>
      </c>
      <c r="BE90" s="680">
        <v>0</v>
      </c>
      <c r="BF90" s="680">
        <v>0</v>
      </c>
      <c r="BG90" s="680">
        <v>0</v>
      </c>
      <c r="BH90" s="680">
        <v>0</v>
      </c>
      <c r="BI90" s="680">
        <v>0</v>
      </c>
      <c r="BJ90" s="680">
        <v>0</v>
      </c>
      <c r="BK90" s="680">
        <v>0</v>
      </c>
      <c r="BL90" s="680">
        <v>0</v>
      </c>
      <c r="BM90" s="680">
        <v>0</v>
      </c>
      <c r="BN90" s="680">
        <v>0</v>
      </c>
      <c r="BO90" s="680">
        <v>0</v>
      </c>
      <c r="BP90" s="680">
        <v>0</v>
      </c>
      <c r="BQ90" s="680">
        <v>0</v>
      </c>
      <c r="BR90" s="680">
        <v>0</v>
      </c>
      <c r="BS90" s="680">
        <v>0</v>
      </c>
      <c r="BT90" s="681">
        <v>0</v>
      </c>
    </row>
    <row r="91" spans="2:73">
      <c r="B91" s="675" t="s">
        <v>208</v>
      </c>
      <c r="C91" s="675" t="s">
        <v>1070</v>
      </c>
      <c r="D91" s="675" t="s">
        <v>1090</v>
      </c>
      <c r="E91" s="675" t="s">
        <v>1071</v>
      </c>
      <c r="F91" s="675" t="s">
        <v>29</v>
      </c>
      <c r="G91" s="675" t="s">
        <v>1073</v>
      </c>
      <c r="H91" s="675">
        <v>2013</v>
      </c>
      <c r="I91" s="630" t="s">
        <v>575</v>
      </c>
      <c r="J91" s="630" t="s">
        <v>584</v>
      </c>
      <c r="K91" s="619"/>
      <c r="L91" s="679">
        <v>0</v>
      </c>
      <c r="M91" s="680">
        <v>0</v>
      </c>
      <c r="N91" s="680">
        <v>3486.4520000000002</v>
      </c>
      <c r="O91" s="680">
        <v>0</v>
      </c>
      <c r="P91" s="680">
        <v>0</v>
      </c>
      <c r="Q91" s="680">
        <v>0</v>
      </c>
      <c r="R91" s="680">
        <v>0</v>
      </c>
      <c r="S91" s="680">
        <v>0</v>
      </c>
      <c r="T91" s="680">
        <v>0</v>
      </c>
      <c r="U91" s="680">
        <v>0</v>
      </c>
      <c r="V91" s="680">
        <v>0</v>
      </c>
      <c r="W91" s="680">
        <v>0</v>
      </c>
      <c r="X91" s="680">
        <v>0</v>
      </c>
      <c r="Y91" s="680">
        <v>0</v>
      </c>
      <c r="Z91" s="680">
        <v>0</v>
      </c>
      <c r="AA91" s="680">
        <v>0</v>
      </c>
      <c r="AB91" s="680">
        <v>0</v>
      </c>
      <c r="AC91" s="680">
        <v>0</v>
      </c>
      <c r="AD91" s="680">
        <v>0</v>
      </c>
      <c r="AE91" s="680">
        <v>0</v>
      </c>
      <c r="AF91" s="680">
        <v>0</v>
      </c>
      <c r="AG91" s="680">
        <v>0</v>
      </c>
      <c r="AH91" s="680">
        <v>0</v>
      </c>
      <c r="AI91" s="680">
        <v>0</v>
      </c>
      <c r="AJ91" s="680">
        <v>0</v>
      </c>
      <c r="AK91" s="680">
        <v>0</v>
      </c>
      <c r="AL91" s="680">
        <v>0</v>
      </c>
      <c r="AM91" s="680">
        <v>0</v>
      </c>
      <c r="AN91" s="680">
        <v>0</v>
      </c>
      <c r="AO91" s="681">
        <v>0</v>
      </c>
      <c r="AP91" s="619"/>
      <c r="AQ91" s="679">
        <v>0</v>
      </c>
      <c r="AR91" s="680">
        <v>0</v>
      </c>
      <c r="AS91" s="680">
        <v>1125.681</v>
      </c>
      <c r="AT91" s="680">
        <v>0</v>
      </c>
      <c r="AU91" s="680">
        <v>0</v>
      </c>
      <c r="AV91" s="680">
        <v>0</v>
      </c>
      <c r="AW91" s="680">
        <v>0</v>
      </c>
      <c r="AX91" s="680">
        <v>0</v>
      </c>
      <c r="AY91" s="680">
        <v>0</v>
      </c>
      <c r="AZ91" s="680">
        <v>0</v>
      </c>
      <c r="BA91" s="680">
        <v>0</v>
      </c>
      <c r="BB91" s="680">
        <v>0</v>
      </c>
      <c r="BC91" s="680">
        <v>0</v>
      </c>
      <c r="BD91" s="680">
        <v>0</v>
      </c>
      <c r="BE91" s="680">
        <v>0</v>
      </c>
      <c r="BF91" s="680">
        <v>0</v>
      </c>
      <c r="BG91" s="680">
        <v>0</v>
      </c>
      <c r="BH91" s="680">
        <v>0</v>
      </c>
      <c r="BI91" s="680">
        <v>0</v>
      </c>
      <c r="BJ91" s="680">
        <v>0</v>
      </c>
      <c r="BK91" s="680">
        <v>0</v>
      </c>
      <c r="BL91" s="680">
        <v>0</v>
      </c>
      <c r="BM91" s="680">
        <v>0</v>
      </c>
      <c r="BN91" s="680">
        <v>0</v>
      </c>
      <c r="BO91" s="680">
        <v>0</v>
      </c>
      <c r="BP91" s="680">
        <v>0</v>
      </c>
      <c r="BQ91" s="680">
        <v>0</v>
      </c>
      <c r="BR91" s="680">
        <v>0</v>
      </c>
      <c r="BS91" s="680">
        <v>0</v>
      </c>
      <c r="BT91" s="681">
        <v>0</v>
      </c>
    </row>
    <row r="92" spans="2:73">
      <c r="B92" s="675" t="s">
        <v>208</v>
      </c>
      <c r="C92" s="675" t="s">
        <v>1070</v>
      </c>
      <c r="D92" s="675" t="s">
        <v>1091</v>
      </c>
      <c r="E92" s="675" t="s">
        <v>1071</v>
      </c>
      <c r="F92" s="675" t="s">
        <v>29</v>
      </c>
      <c r="G92" s="675" t="s">
        <v>1073</v>
      </c>
      <c r="H92" s="675">
        <v>2012</v>
      </c>
      <c r="I92" s="630" t="s">
        <v>574</v>
      </c>
      <c r="J92" s="630" t="s">
        <v>584</v>
      </c>
      <c r="K92" s="619"/>
      <c r="L92" s="679">
        <v>0</v>
      </c>
      <c r="M92" s="680">
        <v>0</v>
      </c>
      <c r="N92" s="680">
        <v>0</v>
      </c>
      <c r="O92" s="680">
        <v>0</v>
      </c>
      <c r="P92" s="680">
        <v>0</v>
      </c>
      <c r="Q92" s="680">
        <v>0</v>
      </c>
      <c r="R92" s="680">
        <v>0</v>
      </c>
      <c r="S92" s="680">
        <v>0</v>
      </c>
      <c r="T92" s="680">
        <v>0</v>
      </c>
      <c r="U92" s="680">
        <v>0</v>
      </c>
      <c r="V92" s="680">
        <v>0</v>
      </c>
      <c r="W92" s="680">
        <v>0</v>
      </c>
      <c r="X92" s="680">
        <v>0</v>
      </c>
      <c r="Y92" s="680">
        <v>0</v>
      </c>
      <c r="Z92" s="680">
        <v>0</v>
      </c>
      <c r="AA92" s="680">
        <v>0</v>
      </c>
      <c r="AB92" s="680">
        <v>0</v>
      </c>
      <c r="AC92" s="680">
        <v>0</v>
      </c>
      <c r="AD92" s="680">
        <v>0</v>
      </c>
      <c r="AE92" s="680">
        <v>0</v>
      </c>
      <c r="AF92" s="680">
        <v>0</v>
      </c>
      <c r="AG92" s="680">
        <v>0</v>
      </c>
      <c r="AH92" s="680">
        <v>0</v>
      </c>
      <c r="AI92" s="680">
        <v>0</v>
      </c>
      <c r="AJ92" s="680">
        <v>0</v>
      </c>
      <c r="AK92" s="680">
        <v>0</v>
      </c>
      <c r="AL92" s="680">
        <v>0</v>
      </c>
      <c r="AM92" s="680">
        <v>0</v>
      </c>
      <c r="AN92" s="680">
        <v>0</v>
      </c>
      <c r="AO92" s="681">
        <v>0</v>
      </c>
      <c r="AP92" s="619"/>
      <c r="AQ92" s="679">
        <v>0</v>
      </c>
      <c r="AR92" s="680">
        <v>0</v>
      </c>
      <c r="AS92" s="680">
        <v>0</v>
      </c>
      <c r="AT92" s="680">
        <v>0</v>
      </c>
      <c r="AU92" s="680">
        <v>0</v>
      </c>
      <c r="AV92" s="680">
        <v>0</v>
      </c>
      <c r="AW92" s="680">
        <v>0</v>
      </c>
      <c r="AX92" s="680">
        <v>0</v>
      </c>
      <c r="AY92" s="680">
        <v>0</v>
      </c>
      <c r="AZ92" s="680">
        <v>0</v>
      </c>
      <c r="BA92" s="680">
        <v>0</v>
      </c>
      <c r="BB92" s="680">
        <v>0</v>
      </c>
      <c r="BC92" s="680">
        <v>0</v>
      </c>
      <c r="BD92" s="680">
        <v>0</v>
      </c>
      <c r="BE92" s="680">
        <v>0</v>
      </c>
      <c r="BF92" s="680">
        <v>0</v>
      </c>
      <c r="BG92" s="680">
        <v>0</v>
      </c>
      <c r="BH92" s="680">
        <v>0</v>
      </c>
      <c r="BI92" s="680">
        <v>0</v>
      </c>
      <c r="BJ92" s="680">
        <v>0</v>
      </c>
      <c r="BK92" s="680">
        <v>0</v>
      </c>
      <c r="BL92" s="680">
        <v>0</v>
      </c>
      <c r="BM92" s="680">
        <v>0</v>
      </c>
      <c r="BN92" s="680">
        <v>0</v>
      </c>
      <c r="BO92" s="680">
        <v>0</v>
      </c>
      <c r="BP92" s="680">
        <v>0</v>
      </c>
      <c r="BQ92" s="680">
        <v>0</v>
      </c>
      <c r="BR92" s="680">
        <v>0</v>
      </c>
      <c r="BS92" s="680">
        <v>0</v>
      </c>
      <c r="BT92" s="681">
        <v>0</v>
      </c>
    </row>
    <row r="93" spans="2:73">
      <c r="B93" s="675" t="s">
        <v>208</v>
      </c>
      <c r="C93" s="675" t="s">
        <v>1070</v>
      </c>
      <c r="D93" s="675" t="s">
        <v>1091</v>
      </c>
      <c r="E93" s="675" t="s">
        <v>1071</v>
      </c>
      <c r="F93" s="675" t="s">
        <v>29</v>
      </c>
      <c r="G93" s="675" t="s">
        <v>1073</v>
      </c>
      <c r="H93" s="675">
        <v>2013</v>
      </c>
      <c r="I93" s="630" t="s">
        <v>575</v>
      </c>
      <c r="J93" s="630" t="s">
        <v>584</v>
      </c>
      <c r="K93" s="619"/>
      <c r="L93" s="679">
        <v>0</v>
      </c>
      <c r="M93" s="680">
        <v>0</v>
      </c>
      <c r="N93" s="680">
        <v>0</v>
      </c>
      <c r="O93" s="680">
        <v>0</v>
      </c>
      <c r="P93" s="680">
        <v>0</v>
      </c>
      <c r="Q93" s="680">
        <v>0</v>
      </c>
      <c r="R93" s="680">
        <v>0</v>
      </c>
      <c r="S93" s="680">
        <v>0</v>
      </c>
      <c r="T93" s="680">
        <v>0</v>
      </c>
      <c r="U93" s="680">
        <v>0</v>
      </c>
      <c r="V93" s="680">
        <v>0</v>
      </c>
      <c r="W93" s="680">
        <v>0</v>
      </c>
      <c r="X93" s="680">
        <v>0</v>
      </c>
      <c r="Y93" s="680">
        <v>0</v>
      </c>
      <c r="Z93" s="680">
        <v>0</v>
      </c>
      <c r="AA93" s="680">
        <v>0</v>
      </c>
      <c r="AB93" s="680">
        <v>0</v>
      </c>
      <c r="AC93" s="680">
        <v>0</v>
      </c>
      <c r="AD93" s="680">
        <v>0</v>
      </c>
      <c r="AE93" s="680">
        <v>0</v>
      </c>
      <c r="AF93" s="680">
        <v>0</v>
      </c>
      <c r="AG93" s="680">
        <v>0</v>
      </c>
      <c r="AH93" s="680">
        <v>0</v>
      </c>
      <c r="AI93" s="680">
        <v>0</v>
      </c>
      <c r="AJ93" s="680">
        <v>0</v>
      </c>
      <c r="AK93" s="680">
        <v>0</v>
      </c>
      <c r="AL93" s="680">
        <v>0</v>
      </c>
      <c r="AM93" s="680">
        <v>0</v>
      </c>
      <c r="AN93" s="680">
        <v>0</v>
      </c>
      <c r="AO93" s="681">
        <v>0</v>
      </c>
      <c r="AP93" s="619"/>
      <c r="AQ93" s="679">
        <v>0</v>
      </c>
      <c r="AR93" s="680">
        <v>0</v>
      </c>
      <c r="AS93" s="680">
        <v>0</v>
      </c>
      <c r="AT93" s="680">
        <v>0</v>
      </c>
      <c r="AU93" s="680">
        <v>0</v>
      </c>
      <c r="AV93" s="680">
        <v>0</v>
      </c>
      <c r="AW93" s="680">
        <v>0</v>
      </c>
      <c r="AX93" s="680">
        <v>0</v>
      </c>
      <c r="AY93" s="680">
        <v>0</v>
      </c>
      <c r="AZ93" s="680">
        <v>0</v>
      </c>
      <c r="BA93" s="680">
        <v>0</v>
      </c>
      <c r="BB93" s="680">
        <v>0</v>
      </c>
      <c r="BC93" s="680">
        <v>0</v>
      </c>
      <c r="BD93" s="680">
        <v>0</v>
      </c>
      <c r="BE93" s="680">
        <v>0</v>
      </c>
      <c r="BF93" s="680">
        <v>0</v>
      </c>
      <c r="BG93" s="680">
        <v>0</v>
      </c>
      <c r="BH93" s="680">
        <v>0</v>
      </c>
      <c r="BI93" s="680">
        <v>0</v>
      </c>
      <c r="BJ93" s="680">
        <v>0</v>
      </c>
      <c r="BK93" s="680">
        <v>0</v>
      </c>
      <c r="BL93" s="680">
        <v>0</v>
      </c>
      <c r="BM93" s="680">
        <v>0</v>
      </c>
      <c r="BN93" s="680">
        <v>0</v>
      </c>
      <c r="BO93" s="680">
        <v>0</v>
      </c>
      <c r="BP93" s="680">
        <v>0</v>
      </c>
      <c r="BQ93" s="680">
        <v>0</v>
      </c>
      <c r="BR93" s="680">
        <v>0</v>
      </c>
      <c r="BS93" s="680">
        <v>0</v>
      </c>
      <c r="BT93" s="681">
        <v>0</v>
      </c>
    </row>
    <row r="94" spans="2:73">
      <c r="B94" s="675" t="s">
        <v>208</v>
      </c>
      <c r="C94" s="675" t="s">
        <v>1077</v>
      </c>
      <c r="D94" s="675" t="s">
        <v>1085</v>
      </c>
      <c r="E94" s="675" t="s">
        <v>1071</v>
      </c>
      <c r="F94" s="675" t="s">
        <v>1077</v>
      </c>
      <c r="G94" s="675" t="s">
        <v>1073</v>
      </c>
      <c r="H94" s="675">
        <v>2013</v>
      </c>
      <c r="I94" s="630" t="s">
        <v>575</v>
      </c>
      <c r="J94" s="630" t="s">
        <v>584</v>
      </c>
      <c r="K94" s="619"/>
      <c r="L94" s="679">
        <v>0</v>
      </c>
      <c r="M94" s="680">
        <v>0</v>
      </c>
      <c r="N94" s="680">
        <v>17138.63</v>
      </c>
      <c r="O94" s="680">
        <v>0</v>
      </c>
      <c r="P94" s="680">
        <v>0</v>
      </c>
      <c r="Q94" s="680">
        <v>0</v>
      </c>
      <c r="R94" s="680">
        <v>0</v>
      </c>
      <c r="S94" s="680">
        <v>0</v>
      </c>
      <c r="T94" s="680">
        <v>0</v>
      </c>
      <c r="U94" s="680">
        <v>0</v>
      </c>
      <c r="V94" s="680">
        <v>0</v>
      </c>
      <c r="W94" s="680">
        <v>0</v>
      </c>
      <c r="X94" s="680">
        <v>0</v>
      </c>
      <c r="Y94" s="680">
        <v>0</v>
      </c>
      <c r="Z94" s="680">
        <v>0</v>
      </c>
      <c r="AA94" s="680">
        <v>0</v>
      </c>
      <c r="AB94" s="680">
        <v>0</v>
      </c>
      <c r="AC94" s="680">
        <v>0</v>
      </c>
      <c r="AD94" s="680">
        <v>0</v>
      </c>
      <c r="AE94" s="680">
        <v>0</v>
      </c>
      <c r="AF94" s="680">
        <v>0</v>
      </c>
      <c r="AG94" s="680">
        <v>0</v>
      </c>
      <c r="AH94" s="680">
        <v>0</v>
      </c>
      <c r="AI94" s="680">
        <v>0</v>
      </c>
      <c r="AJ94" s="680">
        <v>0</v>
      </c>
      <c r="AK94" s="680">
        <v>0</v>
      </c>
      <c r="AL94" s="680">
        <v>0</v>
      </c>
      <c r="AM94" s="680">
        <v>0</v>
      </c>
      <c r="AN94" s="680">
        <v>0</v>
      </c>
      <c r="AO94" s="681">
        <v>0</v>
      </c>
      <c r="AP94" s="619"/>
      <c r="AQ94" s="679">
        <v>0</v>
      </c>
      <c r="AR94" s="680">
        <v>0</v>
      </c>
      <c r="AS94" s="680">
        <v>416174.4</v>
      </c>
      <c r="AT94" s="680">
        <v>0</v>
      </c>
      <c r="AU94" s="680">
        <v>0</v>
      </c>
      <c r="AV94" s="680">
        <v>0</v>
      </c>
      <c r="AW94" s="680">
        <v>0</v>
      </c>
      <c r="AX94" s="680">
        <v>0</v>
      </c>
      <c r="AY94" s="680">
        <v>0</v>
      </c>
      <c r="AZ94" s="680">
        <v>0</v>
      </c>
      <c r="BA94" s="680">
        <v>0</v>
      </c>
      <c r="BB94" s="680">
        <v>0</v>
      </c>
      <c r="BC94" s="680">
        <v>0</v>
      </c>
      <c r="BD94" s="680">
        <v>0</v>
      </c>
      <c r="BE94" s="680">
        <v>0</v>
      </c>
      <c r="BF94" s="680">
        <v>0</v>
      </c>
      <c r="BG94" s="680">
        <v>0</v>
      </c>
      <c r="BH94" s="680">
        <v>0</v>
      </c>
      <c r="BI94" s="680">
        <v>0</v>
      </c>
      <c r="BJ94" s="680">
        <v>0</v>
      </c>
      <c r="BK94" s="680">
        <v>0</v>
      </c>
      <c r="BL94" s="680">
        <v>0</v>
      </c>
      <c r="BM94" s="680">
        <v>0</v>
      </c>
      <c r="BN94" s="680">
        <v>0</v>
      </c>
      <c r="BO94" s="680">
        <v>0</v>
      </c>
      <c r="BP94" s="680">
        <v>0</v>
      </c>
      <c r="BQ94" s="680">
        <v>0</v>
      </c>
      <c r="BR94" s="680">
        <v>0</v>
      </c>
      <c r="BS94" s="680">
        <v>0</v>
      </c>
      <c r="BT94" s="681">
        <v>0</v>
      </c>
    </row>
    <row r="95" spans="2:73">
      <c r="B95" s="675" t="s">
        <v>208</v>
      </c>
      <c r="C95" s="675" t="s">
        <v>1077</v>
      </c>
      <c r="D95" s="675" t="s">
        <v>13</v>
      </c>
      <c r="E95" s="675" t="s">
        <v>1071</v>
      </c>
      <c r="F95" s="675" t="s">
        <v>1077</v>
      </c>
      <c r="G95" s="675" t="s">
        <v>1072</v>
      </c>
      <c r="H95" s="675">
        <v>2013</v>
      </c>
      <c r="I95" s="630" t="s">
        <v>575</v>
      </c>
      <c r="J95" s="630" t="s">
        <v>584</v>
      </c>
      <c r="K95" s="619"/>
      <c r="L95" s="679">
        <v>0</v>
      </c>
      <c r="M95" s="680">
        <v>0</v>
      </c>
      <c r="N95" s="680">
        <v>974.33280000000002</v>
      </c>
      <c r="O95" s="680">
        <v>887.92200000000003</v>
      </c>
      <c r="P95" s="680">
        <v>887.92200000000003</v>
      </c>
      <c r="Q95" s="680">
        <v>884.92499999999995</v>
      </c>
      <c r="R95" s="680">
        <v>723.73500000000001</v>
      </c>
      <c r="S95" s="680">
        <v>24.704999999999998</v>
      </c>
      <c r="T95" s="680">
        <v>24.704999999999998</v>
      </c>
      <c r="U95" s="680">
        <v>24.704999999999998</v>
      </c>
      <c r="V95" s="680">
        <v>24.704999999999998</v>
      </c>
      <c r="W95" s="680">
        <v>24.704999999999998</v>
      </c>
      <c r="X95" s="680">
        <v>24.704999999999998</v>
      </c>
      <c r="Y95" s="680">
        <v>0</v>
      </c>
      <c r="Z95" s="680">
        <v>0</v>
      </c>
      <c r="AA95" s="680">
        <v>0</v>
      </c>
      <c r="AB95" s="680">
        <v>0</v>
      </c>
      <c r="AC95" s="680">
        <v>0</v>
      </c>
      <c r="AD95" s="680">
        <v>0</v>
      </c>
      <c r="AE95" s="680">
        <v>0</v>
      </c>
      <c r="AF95" s="680">
        <v>0</v>
      </c>
      <c r="AG95" s="680">
        <v>0</v>
      </c>
      <c r="AH95" s="680">
        <v>0</v>
      </c>
      <c r="AI95" s="680">
        <v>0</v>
      </c>
      <c r="AJ95" s="680">
        <v>0</v>
      </c>
      <c r="AK95" s="680">
        <v>0</v>
      </c>
      <c r="AL95" s="680">
        <v>0</v>
      </c>
      <c r="AM95" s="680">
        <v>0</v>
      </c>
      <c r="AN95" s="680">
        <v>0</v>
      </c>
      <c r="AO95" s="681">
        <v>0</v>
      </c>
      <c r="AP95" s="619"/>
      <c r="AQ95" s="679">
        <v>0</v>
      </c>
      <c r="AR95" s="680">
        <v>0</v>
      </c>
      <c r="AS95" s="680">
        <v>3762468.75</v>
      </c>
      <c r="AT95" s="680">
        <v>2058620.79</v>
      </c>
      <c r="AU95" s="680">
        <v>2058620.79</v>
      </c>
      <c r="AV95" s="680">
        <v>2025410.79</v>
      </c>
      <c r="AW95" s="680">
        <v>1119420</v>
      </c>
      <c r="AX95" s="680">
        <v>25920</v>
      </c>
      <c r="AY95" s="680">
        <v>25920</v>
      </c>
      <c r="AZ95" s="680">
        <v>25920</v>
      </c>
      <c r="BA95" s="680">
        <v>25920</v>
      </c>
      <c r="BB95" s="680">
        <v>25920</v>
      </c>
      <c r="BC95" s="680">
        <v>25920</v>
      </c>
      <c r="BD95" s="680">
        <v>0</v>
      </c>
      <c r="BE95" s="680">
        <v>0</v>
      </c>
      <c r="BF95" s="680">
        <v>0</v>
      </c>
      <c r="BG95" s="680">
        <v>0</v>
      </c>
      <c r="BH95" s="680">
        <v>0</v>
      </c>
      <c r="BI95" s="680">
        <v>0</v>
      </c>
      <c r="BJ95" s="680">
        <v>0</v>
      </c>
      <c r="BK95" s="680">
        <v>0</v>
      </c>
      <c r="BL95" s="680">
        <v>0</v>
      </c>
      <c r="BM95" s="680">
        <v>0</v>
      </c>
      <c r="BN95" s="680">
        <v>0</v>
      </c>
      <c r="BO95" s="680">
        <v>0</v>
      </c>
      <c r="BP95" s="680">
        <v>0</v>
      </c>
      <c r="BQ95" s="680">
        <v>0</v>
      </c>
      <c r="BR95" s="680">
        <v>0</v>
      </c>
      <c r="BS95" s="680">
        <v>0</v>
      </c>
      <c r="BT95" s="681">
        <v>0</v>
      </c>
    </row>
    <row r="96" spans="2:73">
      <c r="B96" s="675" t="s">
        <v>1092</v>
      </c>
      <c r="C96" s="675" t="s">
        <v>1074</v>
      </c>
      <c r="D96" s="675" t="s">
        <v>1090</v>
      </c>
      <c r="E96" s="675" t="s">
        <v>1071</v>
      </c>
      <c r="F96" s="675" t="s">
        <v>1076</v>
      </c>
      <c r="G96" s="675" t="s">
        <v>1073</v>
      </c>
      <c r="H96" s="675">
        <v>2007</v>
      </c>
      <c r="I96" s="630"/>
      <c r="J96" s="630" t="s">
        <v>584</v>
      </c>
      <c r="K96" s="619"/>
      <c r="L96" s="679">
        <v>0</v>
      </c>
      <c r="M96" s="680">
        <v>0</v>
      </c>
      <c r="N96" s="680">
        <v>4.4800000000000004</v>
      </c>
      <c r="O96" s="680">
        <v>0</v>
      </c>
      <c r="P96" s="680">
        <v>0</v>
      </c>
      <c r="Q96" s="680">
        <v>0</v>
      </c>
      <c r="R96" s="680">
        <v>0</v>
      </c>
      <c r="S96" s="680">
        <v>0</v>
      </c>
      <c r="T96" s="680">
        <v>0</v>
      </c>
      <c r="U96" s="680">
        <v>0</v>
      </c>
      <c r="V96" s="680">
        <v>0</v>
      </c>
      <c r="W96" s="680">
        <v>0</v>
      </c>
      <c r="X96" s="680">
        <v>0</v>
      </c>
      <c r="Y96" s="680">
        <v>0</v>
      </c>
      <c r="Z96" s="680">
        <v>0</v>
      </c>
      <c r="AA96" s="680">
        <v>0</v>
      </c>
      <c r="AB96" s="680">
        <v>0</v>
      </c>
      <c r="AC96" s="680">
        <v>0</v>
      </c>
      <c r="AD96" s="680">
        <v>0</v>
      </c>
      <c r="AE96" s="680">
        <v>0</v>
      </c>
      <c r="AF96" s="680">
        <v>0</v>
      </c>
      <c r="AG96" s="680">
        <v>0</v>
      </c>
      <c r="AH96" s="680">
        <v>0</v>
      </c>
      <c r="AI96" s="680">
        <v>0</v>
      </c>
      <c r="AJ96" s="680">
        <v>0</v>
      </c>
      <c r="AK96" s="680">
        <v>0</v>
      </c>
      <c r="AL96" s="680">
        <v>0</v>
      </c>
      <c r="AM96" s="680">
        <v>0</v>
      </c>
      <c r="AN96" s="680">
        <v>0</v>
      </c>
      <c r="AO96" s="681">
        <v>0</v>
      </c>
      <c r="AP96" s="619"/>
      <c r="AQ96" s="679">
        <v>0</v>
      </c>
      <c r="AR96" s="680">
        <v>0</v>
      </c>
      <c r="AS96" s="680">
        <v>7.146617</v>
      </c>
      <c r="AT96" s="680">
        <v>0</v>
      </c>
      <c r="AU96" s="680">
        <v>0</v>
      </c>
      <c r="AV96" s="680">
        <v>0</v>
      </c>
      <c r="AW96" s="680">
        <v>0</v>
      </c>
      <c r="AX96" s="680">
        <v>0</v>
      </c>
      <c r="AY96" s="680">
        <v>0</v>
      </c>
      <c r="AZ96" s="680">
        <v>0</v>
      </c>
      <c r="BA96" s="680">
        <v>0</v>
      </c>
      <c r="BB96" s="680">
        <v>0</v>
      </c>
      <c r="BC96" s="680">
        <v>0</v>
      </c>
      <c r="BD96" s="680">
        <v>0</v>
      </c>
      <c r="BE96" s="680">
        <v>0</v>
      </c>
      <c r="BF96" s="680">
        <v>0</v>
      </c>
      <c r="BG96" s="680">
        <v>0</v>
      </c>
      <c r="BH96" s="680">
        <v>0</v>
      </c>
      <c r="BI96" s="680">
        <v>0</v>
      </c>
      <c r="BJ96" s="680">
        <v>0</v>
      </c>
      <c r="BK96" s="680">
        <v>0</v>
      </c>
      <c r="BL96" s="680">
        <v>0</v>
      </c>
      <c r="BM96" s="680">
        <v>0</v>
      </c>
      <c r="BN96" s="680">
        <v>0</v>
      </c>
      <c r="BO96" s="680">
        <v>0</v>
      </c>
      <c r="BP96" s="680">
        <v>0</v>
      </c>
      <c r="BQ96" s="680">
        <v>0</v>
      </c>
      <c r="BR96" s="680">
        <v>0</v>
      </c>
      <c r="BS96" s="680">
        <v>0</v>
      </c>
      <c r="BT96" s="681">
        <v>0</v>
      </c>
    </row>
    <row r="97" spans="2:73">
      <c r="B97" s="675" t="s">
        <v>1092</v>
      </c>
      <c r="C97" s="675" t="s">
        <v>1070</v>
      </c>
      <c r="D97" s="675" t="s">
        <v>1090</v>
      </c>
      <c r="E97" s="675" t="s">
        <v>1071</v>
      </c>
      <c r="F97" s="675" t="s">
        <v>29</v>
      </c>
      <c r="G97" s="675" t="s">
        <v>1073</v>
      </c>
      <c r="H97" s="675">
        <v>2006</v>
      </c>
      <c r="I97" s="630"/>
      <c r="J97" s="630" t="s">
        <v>584</v>
      </c>
      <c r="K97" s="619"/>
      <c r="L97" s="679">
        <v>0</v>
      </c>
      <c r="M97" s="680">
        <v>0</v>
      </c>
      <c r="N97" s="680">
        <v>75.362979999999993</v>
      </c>
      <c r="O97" s="680">
        <v>0</v>
      </c>
      <c r="P97" s="680">
        <v>0</v>
      </c>
      <c r="Q97" s="680">
        <v>0</v>
      </c>
      <c r="R97" s="680">
        <v>0</v>
      </c>
      <c r="S97" s="680">
        <v>0</v>
      </c>
      <c r="T97" s="680">
        <v>0</v>
      </c>
      <c r="U97" s="680">
        <v>0</v>
      </c>
      <c r="V97" s="680">
        <v>0</v>
      </c>
      <c r="W97" s="680">
        <v>0</v>
      </c>
      <c r="X97" s="680">
        <v>0</v>
      </c>
      <c r="Y97" s="680">
        <v>0</v>
      </c>
      <c r="Z97" s="680">
        <v>0</v>
      </c>
      <c r="AA97" s="680">
        <v>0</v>
      </c>
      <c r="AB97" s="680">
        <v>0</v>
      </c>
      <c r="AC97" s="680">
        <v>0</v>
      </c>
      <c r="AD97" s="680">
        <v>0</v>
      </c>
      <c r="AE97" s="680">
        <v>0</v>
      </c>
      <c r="AF97" s="680">
        <v>0</v>
      </c>
      <c r="AG97" s="680">
        <v>0</v>
      </c>
      <c r="AH97" s="680">
        <v>0</v>
      </c>
      <c r="AI97" s="680">
        <v>0</v>
      </c>
      <c r="AJ97" s="680">
        <v>0</v>
      </c>
      <c r="AK97" s="680">
        <v>0</v>
      </c>
      <c r="AL97" s="680">
        <v>0</v>
      </c>
      <c r="AM97" s="680">
        <v>0</v>
      </c>
      <c r="AN97" s="680">
        <v>0</v>
      </c>
      <c r="AO97" s="681">
        <v>0</v>
      </c>
      <c r="AP97" s="619"/>
      <c r="AQ97" s="679">
        <v>0</v>
      </c>
      <c r="AR97" s="680">
        <v>0</v>
      </c>
      <c r="AS97" s="680">
        <v>212.4221</v>
      </c>
      <c r="AT97" s="680">
        <v>0</v>
      </c>
      <c r="AU97" s="680">
        <v>0</v>
      </c>
      <c r="AV97" s="680">
        <v>0</v>
      </c>
      <c r="AW97" s="680">
        <v>0</v>
      </c>
      <c r="AX97" s="680">
        <v>0</v>
      </c>
      <c r="AY97" s="680">
        <v>0</v>
      </c>
      <c r="AZ97" s="680">
        <v>0</v>
      </c>
      <c r="BA97" s="680">
        <v>0</v>
      </c>
      <c r="BB97" s="680">
        <v>0</v>
      </c>
      <c r="BC97" s="680">
        <v>0</v>
      </c>
      <c r="BD97" s="680">
        <v>0</v>
      </c>
      <c r="BE97" s="680">
        <v>0</v>
      </c>
      <c r="BF97" s="680">
        <v>0</v>
      </c>
      <c r="BG97" s="680">
        <v>0</v>
      </c>
      <c r="BH97" s="680">
        <v>0</v>
      </c>
      <c r="BI97" s="680">
        <v>0</v>
      </c>
      <c r="BJ97" s="680">
        <v>0</v>
      </c>
      <c r="BK97" s="680">
        <v>0</v>
      </c>
      <c r="BL97" s="680">
        <v>0</v>
      </c>
      <c r="BM97" s="680">
        <v>0</v>
      </c>
      <c r="BN97" s="680">
        <v>0</v>
      </c>
      <c r="BO97" s="680">
        <v>0</v>
      </c>
      <c r="BP97" s="680">
        <v>0</v>
      </c>
      <c r="BQ97" s="680">
        <v>0</v>
      </c>
      <c r="BR97" s="680">
        <v>0</v>
      </c>
      <c r="BS97" s="680">
        <v>0</v>
      </c>
      <c r="BT97" s="681">
        <v>0</v>
      </c>
    </row>
    <row r="98" spans="2:73" ht="15.75">
      <c r="B98" s="675" t="s">
        <v>1092</v>
      </c>
      <c r="C98" s="675" t="s">
        <v>1070</v>
      </c>
      <c r="D98" s="675" t="s">
        <v>1090</v>
      </c>
      <c r="E98" s="675" t="s">
        <v>1071</v>
      </c>
      <c r="F98" s="675" t="s">
        <v>29</v>
      </c>
      <c r="G98" s="675" t="s">
        <v>1073</v>
      </c>
      <c r="H98" s="675">
        <v>2007</v>
      </c>
      <c r="I98" s="630"/>
      <c r="J98" s="630" t="s">
        <v>584</v>
      </c>
      <c r="K98" s="619"/>
      <c r="L98" s="679">
        <v>0</v>
      </c>
      <c r="M98" s="680">
        <v>0</v>
      </c>
      <c r="N98" s="680">
        <v>1230.0070000000001</v>
      </c>
      <c r="O98" s="680">
        <v>0</v>
      </c>
      <c r="P98" s="680">
        <v>0</v>
      </c>
      <c r="Q98" s="680">
        <v>0</v>
      </c>
      <c r="R98" s="680">
        <v>0</v>
      </c>
      <c r="S98" s="680">
        <v>0</v>
      </c>
      <c r="T98" s="680">
        <v>0</v>
      </c>
      <c r="U98" s="680">
        <v>0</v>
      </c>
      <c r="V98" s="680">
        <v>0</v>
      </c>
      <c r="W98" s="680">
        <v>0</v>
      </c>
      <c r="X98" s="680">
        <v>0</v>
      </c>
      <c r="Y98" s="680">
        <v>0</v>
      </c>
      <c r="Z98" s="680">
        <v>0</v>
      </c>
      <c r="AA98" s="680">
        <v>0</v>
      </c>
      <c r="AB98" s="680">
        <v>0</v>
      </c>
      <c r="AC98" s="680">
        <v>0</v>
      </c>
      <c r="AD98" s="680">
        <v>0</v>
      </c>
      <c r="AE98" s="680">
        <v>0</v>
      </c>
      <c r="AF98" s="680">
        <v>0</v>
      </c>
      <c r="AG98" s="680">
        <v>0</v>
      </c>
      <c r="AH98" s="680">
        <v>0</v>
      </c>
      <c r="AI98" s="680">
        <v>0</v>
      </c>
      <c r="AJ98" s="680">
        <v>0</v>
      </c>
      <c r="AK98" s="680">
        <v>0</v>
      </c>
      <c r="AL98" s="680">
        <v>0</v>
      </c>
      <c r="AM98" s="680">
        <v>0</v>
      </c>
      <c r="AN98" s="680">
        <v>0</v>
      </c>
      <c r="AO98" s="681">
        <v>0</v>
      </c>
      <c r="AP98" s="619"/>
      <c r="AQ98" s="679">
        <v>0</v>
      </c>
      <c r="AR98" s="680">
        <v>0</v>
      </c>
      <c r="AS98" s="680">
        <v>4009.328</v>
      </c>
      <c r="AT98" s="680">
        <v>0</v>
      </c>
      <c r="AU98" s="680">
        <v>0</v>
      </c>
      <c r="AV98" s="680">
        <v>0</v>
      </c>
      <c r="AW98" s="680">
        <v>0</v>
      </c>
      <c r="AX98" s="680">
        <v>0</v>
      </c>
      <c r="AY98" s="680">
        <v>0</v>
      </c>
      <c r="AZ98" s="680">
        <v>0</v>
      </c>
      <c r="BA98" s="680">
        <v>0</v>
      </c>
      <c r="BB98" s="680">
        <v>0</v>
      </c>
      <c r="BC98" s="680">
        <v>0</v>
      </c>
      <c r="BD98" s="680">
        <v>0</v>
      </c>
      <c r="BE98" s="680">
        <v>0</v>
      </c>
      <c r="BF98" s="680">
        <v>0</v>
      </c>
      <c r="BG98" s="680">
        <v>0</v>
      </c>
      <c r="BH98" s="680">
        <v>0</v>
      </c>
      <c r="BI98" s="680">
        <v>0</v>
      </c>
      <c r="BJ98" s="680">
        <v>0</v>
      </c>
      <c r="BK98" s="680">
        <v>0</v>
      </c>
      <c r="BL98" s="680">
        <v>0</v>
      </c>
      <c r="BM98" s="680">
        <v>0</v>
      </c>
      <c r="BN98" s="680">
        <v>0</v>
      </c>
      <c r="BO98" s="680">
        <v>0</v>
      </c>
      <c r="BP98" s="680">
        <v>0</v>
      </c>
      <c r="BQ98" s="680">
        <v>0</v>
      </c>
      <c r="BR98" s="680">
        <v>0</v>
      </c>
      <c r="BS98" s="680">
        <v>0</v>
      </c>
      <c r="BT98" s="681">
        <v>0</v>
      </c>
      <c r="BU98" s="160"/>
    </row>
    <row r="99" spans="2:73" ht="15.75">
      <c r="B99" s="675" t="s">
        <v>1092</v>
      </c>
      <c r="C99" s="675" t="s">
        <v>1070</v>
      </c>
      <c r="D99" s="675" t="s">
        <v>1090</v>
      </c>
      <c r="E99" s="675" t="s">
        <v>1071</v>
      </c>
      <c r="F99" s="675" t="s">
        <v>29</v>
      </c>
      <c r="G99" s="675" t="s">
        <v>1073</v>
      </c>
      <c r="H99" s="675">
        <v>2008</v>
      </c>
      <c r="I99" s="630"/>
      <c r="J99" s="630" t="s">
        <v>584</v>
      </c>
      <c r="K99" s="619"/>
      <c r="L99" s="679">
        <v>0</v>
      </c>
      <c r="M99" s="680">
        <v>0</v>
      </c>
      <c r="N99" s="680">
        <v>832.11440000000005</v>
      </c>
      <c r="O99" s="680">
        <v>0</v>
      </c>
      <c r="P99" s="680">
        <v>0</v>
      </c>
      <c r="Q99" s="680">
        <v>0</v>
      </c>
      <c r="R99" s="680">
        <v>0</v>
      </c>
      <c r="S99" s="680">
        <v>0</v>
      </c>
      <c r="T99" s="680">
        <v>0</v>
      </c>
      <c r="U99" s="680">
        <v>0</v>
      </c>
      <c r="V99" s="680">
        <v>0</v>
      </c>
      <c r="W99" s="680">
        <v>0</v>
      </c>
      <c r="X99" s="680">
        <v>0</v>
      </c>
      <c r="Y99" s="680">
        <v>0</v>
      </c>
      <c r="Z99" s="680">
        <v>0</v>
      </c>
      <c r="AA99" s="680">
        <v>0</v>
      </c>
      <c r="AB99" s="680">
        <v>0</v>
      </c>
      <c r="AC99" s="680">
        <v>0</v>
      </c>
      <c r="AD99" s="680">
        <v>0</v>
      </c>
      <c r="AE99" s="680">
        <v>0</v>
      </c>
      <c r="AF99" s="680">
        <v>0</v>
      </c>
      <c r="AG99" s="680">
        <v>0</v>
      </c>
      <c r="AH99" s="680">
        <v>0</v>
      </c>
      <c r="AI99" s="680">
        <v>0</v>
      </c>
      <c r="AJ99" s="680">
        <v>0</v>
      </c>
      <c r="AK99" s="680">
        <v>0</v>
      </c>
      <c r="AL99" s="680">
        <v>0</v>
      </c>
      <c r="AM99" s="680">
        <v>0</v>
      </c>
      <c r="AN99" s="680">
        <v>0</v>
      </c>
      <c r="AO99" s="681">
        <v>0</v>
      </c>
      <c r="AP99" s="619"/>
      <c r="AQ99" s="679">
        <v>0</v>
      </c>
      <c r="AR99" s="680">
        <v>0</v>
      </c>
      <c r="AS99" s="680">
        <v>2652.6640000000002</v>
      </c>
      <c r="AT99" s="680">
        <v>0</v>
      </c>
      <c r="AU99" s="680">
        <v>0</v>
      </c>
      <c r="AV99" s="680">
        <v>0</v>
      </c>
      <c r="AW99" s="680">
        <v>0</v>
      </c>
      <c r="AX99" s="680">
        <v>0</v>
      </c>
      <c r="AY99" s="680">
        <v>0</v>
      </c>
      <c r="AZ99" s="680">
        <v>0</v>
      </c>
      <c r="BA99" s="680">
        <v>0</v>
      </c>
      <c r="BB99" s="680">
        <v>0</v>
      </c>
      <c r="BC99" s="680">
        <v>0</v>
      </c>
      <c r="BD99" s="680">
        <v>0</v>
      </c>
      <c r="BE99" s="680">
        <v>0</v>
      </c>
      <c r="BF99" s="680">
        <v>0</v>
      </c>
      <c r="BG99" s="680">
        <v>0</v>
      </c>
      <c r="BH99" s="680">
        <v>0</v>
      </c>
      <c r="BI99" s="680">
        <v>0</v>
      </c>
      <c r="BJ99" s="680">
        <v>0</v>
      </c>
      <c r="BK99" s="680">
        <v>0</v>
      </c>
      <c r="BL99" s="680">
        <v>0</v>
      </c>
      <c r="BM99" s="680">
        <v>0</v>
      </c>
      <c r="BN99" s="680">
        <v>0</v>
      </c>
      <c r="BO99" s="680">
        <v>0</v>
      </c>
      <c r="BP99" s="680">
        <v>0</v>
      </c>
      <c r="BQ99" s="680">
        <v>0</v>
      </c>
      <c r="BR99" s="680">
        <v>0</v>
      </c>
      <c r="BS99" s="680">
        <v>0</v>
      </c>
      <c r="BT99" s="681">
        <v>0</v>
      </c>
      <c r="BU99" s="160"/>
    </row>
    <row r="100" spans="2:73" ht="15.75">
      <c r="B100" s="675" t="s">
        <v>1092</v>
      </c>
      <c r="C100" s="675" t="s">
        <v>1070</v>
      </c>
      <c r="D100" s="675" t="s">
        <v>1090</v>
      </c>
      <c r="E100" s="675" t="s">
        <v>1071</v>
      </c>
      <c r="F100" s="675" t="s">
        <v>29</v>
      </c>
      <c r="G100" s="675" t="s">
        <v>1073</v>
      </c>
      <c r="H100" s="675">
        <v>2009</v>
      </c>
      <c r="I100" s="630"/>
      <c r="J100" s="630" t="s">
        <v>584</v>
      </c>
      <c r="K100" s="619"/>
      <c r="L100" s="679">
        <v>0</v>
      </c>
      <c r="M100" s="680">
        <v>0</v>
      </c>
      <c r="N100" s="680">
        <v>908.07039999999995</v>
      </c>
      <c r="O100" s="680">
        <v>0</v>
      </c>
      <c r="P100" s="680">
        <v>0</v>
      </c>
      <c r="Q100" s="680">
        <v>0</v>
      </c>
      <c r="R100" s="680">
        <v>0</v>
      </c>
      <c r="S100" s="680">
        <v>0</v>
      </c>
      <c r="T100" s="680">
        <v>0</v>
      </c>
      <c r="U100" s="680">
        <v>0</v>
      </c>
      <c r="V100" s="680">
        <v>0</v>
      </c>
      <c r="W100" s="680">
        <v>0</v>
      </c>
      <c r="X100" s="680">
        <v>0</v>
      </c>
      <c r="Y100" s="680">
        <v>0</v>
      </c>
      <c r="Z100" s="680">
        <v>0</v>
      </c>
      <c r="AA100" s="680">
        <v>0</v>
      </c>
      <c r="AB100" s="680">
        <v>0</v>
      </c>
      <c r="AC100" s="680">
        <v>0</v>
      </c>
      <c r="AD100" s="680">
        <v>0</v>
      </c>
      <c r="AE100" s="680">
        <v>0</v>
      </c>
      <c r="AF100" s="680">
        <v>0</v>
      </c>
      <c r="AG100" s="680">
        <v>0</v>
      </c>
      <c r="AH100" s="680">
        <v>0</v>
      </c>
      <c r="AI100" s="680">
        <v>0</v>
      </c>
      <c r="AJ100" s="680">
        <v>0</v>
      </c>
      <c r="AK100" s="680">
        <v>0</v>
      </c>
      <c r="AL100" s="680">
        <v>0</v>
      </c>
      <c r="AM100" s="680">
        <v>0</v>
      </c>
      <c r="AN100" s="680">
        <v>0</v>
      </c>
      <c r="AO100" s="681">
        <v>0</v>
      </c>
      <c r="AP100" s="619"/>
      <c r="AQ100" s="679">
        <v>0</v>
      </c>
      <c r="AR100" s="680">
        <v>0</v>
      </c>
      <c r="AS100" s="680">
        <v>3159.91</v>
      </c>
      <c r="AT100" s="680">
        <v>0</v>
      </c>
      <c r="AU100" s="680">
        <v>0</v>
      </c>
      <c r="AV100" s="680">
        <v>0</v>
      </c>
      <c r="AW100" s="680">
        <v>0</v>
      </c>
      <c r="AX100" s="680">
        <v>0</v>
      </c>
      <c r="AY100" s="680">
        <v>0</v>
      </c>
      <c r="AZ100" s="680">
        <v>0</v>
      </c>
      <c r="BA100" s="680">
        <v>0</v>
      </c>
      <c r="BB100" s="680">
        <v>0</v>
      </c>
      <c r="BC100" s="680">
        <v>0</v>
      </c>
      <c r="BD100" s="680">
        <v>0</v>
      </c>
      <c r="BE100" s="680">
        <v>0</v>
      </c>
      <c r="BF100" s="680">
        <v>0</v>
      </c>
      <c r="BG100" s="680">
        <v>0</v>
      </c>
      <c r="BH100" s="680">
        <v>0</v>
      </c>
      <c r="BI100" s="680">
        <v>0</v>
      </c>
      <c r="BJ100" s="680">
        <v>0</v>
      </c>
      <c r="BK100" s="680">
        <v>0</v>
      </c>
      <c r="BL100" s="680">
        <v>0</v>
      </c>
      <c r="BM100" s="680">
        <v>0</v>
      </c>
      <c r="BN100" s="680">
        <v>0</v>
      </c>
      <c r="BO100" s="680">
        <v>0</v>
      </c>
      <c r="BP100" s="680">
        <v>0</v>
      </c>
      <c r="BQ100" s="680">
        <v>0</v>
      </c>
      <c r="BR100" s="680">
        <v>0</v>
      </c>
      <c r="BS100" s="680">
        <v>0</v>
      </c>
      <c r="BT100" s="681">
        <v>0</v>
      </c>
      <c r="BU100" s="160"/>
    </row>
    <row r="101" spans="2:73">
      <c r="B101" s="675" t="s">
        <v>1092</v>
      </c>
      <c r="C101" s="675" t="s">
        <v>1070</v>
      </c>
      <c r="D101" s="675" t="s">
        <v>1090</v>
      </c>
      <c r="E101" s="675" t="s">
        <v>1071</v>
      </c>
      <c r="F101" s="675" t="s">
        <v>29</v>
      </c>
      <c r="G101" s="675" t="s">
        <v>1073</v>
      </c>
      <c r="H101" s="675">
        <v>2010</v>
      </c>
      <c r="I101" s="630"/>
      <c r="J101" s="630" t="s">
        <v>584</v>
      </c>
      <c r="K101" s="619"/>
      <c r="L101" s="679">
        <v>0</v>
      </c>
      <c r="M101" s="680">
        <v>0</v>
      </c>
      <c r="N101" s="680">
        <v>952.79819999999995</v>
      </c>
      <c r="O101" s="680">
        <v>0</v>
      </c>
      <c r="P101" s="680">
        <v>0</v>
      </c>
      <c r="Q101" s="680">
        <v>0</v>
      </c>
      <c r="R101" s="680">
        <v>0</v>
      </c>
      <c r="S101" s="680">
        <v>0</v>
      </c>
      <c r="T101" s="680">
        <v>0</v>
      </c>
      <c r="U101" s="680">
        <v>0</v>
      </c>
      <c r="V101" s="680">
        <v>0</v>
      </c>
      <c r="W101" s="680">
        <v>0</v>
      </c>
      <c r="X101" s="680">
        <v>0</v>
      </c>
      <c r="Y101" s="680">
        <v>0</v>
      </c>
      <c r="Z101" s="680">
        <v>0</v>
      </c>
      <c r="AA101" s="680">
        <v>0</v>
      </c>
      <c r="AB101" s="680">
        <v>0</v>
      </c>
      <c r="AC101" s="680">
        <v>0</v>
      </c>
      <c r="AD101" s="680">
        <v>0</v>
      </c>
      <c r="AE101" s="680">
        <v>0</v>
      </c>
      <c r="AF101" s="680">
        <v>0</v>
      </c>
      <c r="AG101" s="680">
        <v>0</v>
      </c>
      <c r="AH101" s="680">
        <v>0</v>
      </c>
      <c r="AI101" s="680">
        <v>0</v>
      </c>
      <c r="AJ101" s="680">
        <v>0</v>
      </c>
      <c r="AK101" s="680">
        <v>0</v>
      </c>
      <c r="AL101" s="680">
        <v>0</v>
      </c>
      <c r="AM101" s="680">
        <v>0</v>
      </c>
      <c r="AN101" s="680">
        <v>0</v>
      </c>
      <c r="AO101" s="681">
        <v>0</v>
      </c>
      <c r="AP101" s="619"/>
      <c r="AQ101" s="679">
        <v>0</v>
      </c>
      <c r="AR101" s="680">
        <v>0</v>
      </c>
      <c r="AS101" s="680">
        <v>3279.4659999999999</v>
      </c>
      <c r="AT101" s="680">
        <v>0</v>
      </c>
      <c r="AU101" s="680">
        <v>0</v>
      </c>
      <c r="AV101" s="680">
        <v>0</v>
      </c>
      <c r="AW101" s="680">
        <v>0</v>
      </c>
      <c r="AX101" s="680">
        <v>0</v>
      </c>
      <c r="AY101" s="680">
        <v>0</v>
      </c>
      <c r="AZ101" s="680">
        <v>0</v>
      </c>
      <c r="BA101" s="680">
        <v>0</v>
      </c>
      <c r="BB101" s="680">
        <v>0</v>
      </c>
      <c r="BC101" s="680">
        <v>0</v>
      </c>
      <c r="BD101" s="680">
        <v>0</v>
      </c>
      <c r="BE101" s="680">
        <v>0</v>
      </c>
      <c r="BF101" s="680">
        <v>0</v>
      </c>
      <c r="BG101" s="680">
        <v>0</v>
      </c>
      <c r="BH101" s="680">
        <v>0</v>
      </c>
      <c r="BI101" s="680">
        <v>0</v>
      </c>
      <c r="BJ101" s="680">
        <v>0</v>
      </c>
      <c r="BK101" s="680">
        <v>0</v>
      </c>
      <c r="BL101" s="680">
        <v>0</v>
      </c>
      <c r="BM101" s="680">
        <v>0</v>
      </c>
      <c r="BN101" s="680">
        <v>0</v>
      </c>
      <c r="BO101" s="680">
        <v>0</v>
      </c>
      <c r="BP101" s="680">
        <v>0</v>
      </c>
      <c r="BQ101" s="680">
        <v>0</v>
      </c>
      <c r="BR101" s="680">
        <v>0</v>
      </c>
      <c r="BS101" s="680">
        <v>0</v>
      </c>
      <c r="BT101" s="681">
        <v>0</v>
      </c>
    </row>
    <row r="102" spans="2:73" ht="15.75">
      <c r="B102" s="675" t="s">
        <v>1092</v>
      </c>
      <c r="C102" s="675" t="s">
        <v>1077</v>
      </c>
      <c r="D102" s="675" t="s">
        <v>1085</v>
      </c>
      <c r="E102" s="675" t="s">
        <v>1071</v>
      </c>
      <c r="F102" s="675" t="s">
        <v>1077</v>
      </c>
      <c r="G102" s="675" t="s">
        <v>1073</v>
      </c>
      <c r="H102" s="675">
        <v>2013</v>
      </c>
      <c r="I102" s="630" t="s">
        <v>575</v>
      </c>
      <c r="J102" s="630" t="s">
        <v>591</v>
      </c>
      <c r="K102" s="619"/>
      <c r="L102" s="679">
        <v>0</v>
      </c>
      <c r="M102" s="680">
        <v>0</v>
      </c>
      <c r="N102" s="680">
        <v>1651.298</v>
      </c>
      <c r="O102" s="680">
        <v>0</v>
      </c>
      <c r="P102" s="680">
        <v>0</v>
      </c>
      <c r="Q102" s="680">
        <v>0</v>
      </c>
      <c r="R102" s="680">
        <v>0</v>
      </c>
      <c r="S102" s="680">
        <v>0</v>
      </c>
      <c r="T102" s="680">
        <v>0</v>
      </c>
      <c r="U102" s="680">
        <v>0</v>
      </c>
      <c r="V102" s="680">
        <v>0</v>
      </c>
      <c r="W102" s="680">
        <v>0</v>
      </c>
      <c r="X102" s="680">
        <v>0</v>
      </c>
      <c r="Y102" s="680">
        <v>0</v>
      </c>
      <c r="Z102" s="680">
        <v>0</v>
      </c>
      <c r="AA102" s="680">
        <v>0</v>
      </c>
      <c r="AB102" s="680">
        <v>0</v>
      </c>
      <c r="AC102" s="680">
        <v>0</v>
      </c>
      <c r="AD102" s="680">
        <v>0</v>
      </c>
      <c r="AE102" s="680">
        <v>0</v>
      </c>
      <c r="AF102" s="680">
        <v>0</v>
      </c>
      <c r="AG102" s="680">
        <v>0</v>
      </c>
      <c r="AH102" s="680">
        <v>0</v>
      </c>
      <c r="AI102" s="680">
        <v>0</v>
      </c>
      <c r="AJ102" s="680">
        <v>0</v>
      </c>
      <c r="AK102" s="680">
        <v>0</v>
      </c>
      <c r="AL102" s="680">
        <v>0</v>
      </c>
      <c r="AM102" s="680">
        <v>0</v>
      </c>
      <c r="AN102" s="680">
        <v>0</v>
      </c>
      <c r="AO102" s="681">
        <v>0</v>
      </c>
      <c r="AP102" s="619"/>
      <c r="AQ102" s="679">
        <v>0</v>
      </c>
      <c r="AR102" s="680">
        <v>0</v>
      </c>
      <c r="AS102" s="680">
        <v>63912.42</v>
      </c>
      <c r="AT102" s="680">
        <v>0</v>
      </c>
      <c r="AU102" s="680">
        <v>0</v>
      </c>
      <c r="AV102" s="680">
        <v>0</v>
      </c>
      <c r="AW102" s="680">
        <v>0</v>
      </c>
      <c r="AX102" s="680">
        <v>0</v>
      </c>
      <c r="AY102" s="680">
        <v>0</v>
      </c>
      <c r="AZ102" s="680">
        <v>0</v>
      </c>
      <c r="BA102" s="680">
        <v>0</v>
      </c>
      <c r="BB102" s="680">
        <v>0</v>
      </c>
      <c r="BC102" s="680">
        <v>0</v>
      </c>
      <c r="BD102" s="680">
        <v>0</v>
      </c>
      <c r="BE102" s="680">
        <v>0</v>
      </c>
      <c r="BF102" s="680">
        <v>0</v>
      </c>
      <c r="BG102" s="680">
        <v>0</v>
      </c>
      <c r="BH102" s="680">
        <v>0</v>
      </c>
      <c r="BI102" s="680">
        <v>0</v>
      </c>
      <c r="BJ102" s="680">
        <v>0</v>
      </c>
      <c r="BK102" s="680">
        <v>0</v>
      </c>
      <c r="BL102" s="680">
        <v>0</v>
      </c>
      <c r="BM102" s="680">
        <v>0</v>
      </c>
      <c r="BN102" s="680">
        <v>0</v>
      </c>
      <c r="BO102" s="680">
        <v>0</v>
      </c>
      <c r="BP102" s="680">
        <v>0</v>
      </c>
      <c r="BQ102" s="680">
        <v>0</v>
      </c>
      <c r="BR102" s="680">
        <v>0</v>
      </c>
      <c r="BS102" s="680">
        <v>0</v>
      </c>
      <c r="BT102" s="681">
        <v>0</v>
      </c>
      <c r="BU102" s="160"/>
    </row>
    <row r="103" spans="2:73" ht="15.75">
      <c r="B103" s="675" t="s">
        <v>208</v>
      </c>
      <c r="C103" s="675" t="s">
        <v>1070</v>
      </c>
      <c r="D103" s="675" t="s">
        <v>1</v>
      </c>
      <c r="E103" s="675" t="s">
        <v>1071</v>
      </c>
      <c r="F103" s="675" t="s">
        <v>29</v>
      </c>
      <c r="G103" s="675" t="s">
        <v>1072</v>
      </c>
      <c r="H103" s="675">
        <v>2013</v>
      </c>
      <c r="I103" s="630" t="s">
        <v>575</v>
      </c>
      <c r="J103" s="630" t="s">
        <v>591</v>
      </c>
      <c r="K103" s="619"/>
      <c r="L103" s="679">
        <v>0</v>
      </c>
      <c r="M103" s="680">
        <v>0</v>
      </c>
      <c r="N103" s="680">
        <v>3.4312370000000002E-2</v>
      </c>
      <c r="O103" s="680">
        <v>3.4312370000000002E-2</v>
      </c>
      <c r="P103" s="680">
        <v>3.4312370000000002E-2</v>
      </c>
      <c r="Q103" s="680">
        <v>3.4312370000000002E-2</v>
      </c>
      <c r="R103" s="680">
        <v>1.9062699999999998E-2</v>
      </c>
      <c r="S103" s="680">
        <v>0</v>
      </c>
      <c r="T103" s="680">
        <v>0</v>
      </c>
      <c r="U103" s="680">
        <v>0</v>
      </c>
      <c r="V103" s="680">
        <v>0</v>
      </c>
      <c r="W103" s="680">
        <v>0</v>
      </c>
      <c r="X103" s="680">
        <v>0</v>
      </c>
      <c r="Y103" s="680">
        <v>0</v>
      </c>
      <c r="Z103" s="680">
        <v>0</v>
      </c>
      <c r="AA103" s="680">
        <v>0</v>
      </c>
      <c r="AB103" s="680">
        <v>0</v>
      </c>
      <c r="AC103" s="680">
        <v>0</v>
      </c>
      <c r="AD103" s="680">
        <v>0</v>
      </c>
      <c r="AE103" s="680">
        <v>0</v>
      </c>
      <c r="AF103" s="680">
        <v>0</v>
      </c>
      <c r="AG103" s="680">
        <v>0</v>
      </c>
      <c r="AH103" s="680">
        <v>0</v>
      </c>
      <c r="AI103" s="680">
        <v>0</v>
      </c>
      <c r="AJ103" s="680">
        <v>0</v>
      </c>
      <c r="AK103" s="680">
        <v>0</v>
      </c>
      <c r="AL103" s="680">
        <v>0</v>
      </c>
      <c r="AM103" s="680">
        <v>0</v>
      </c>
      <c r="AN103" s="680">
        <v>0</v>
      </c>
      <c r="AO103" s="681">
        <v>0</v>
      </c>
      <c r="AP103" s="619"/>
      <c r="AQ103" s="679">
        <v>0</v>
      </c>
      <c r="AR103" s="680">
        <v>0</v>
      </c>
      <c r="AS103" s="680">
        <v>240.122016</v>
      </c>
      <c r="AT103" s="680">
        <v>240.122016</v>
      </c>
      <c r="AU103" s="680">
        <v>240.122016</v>
      </c>
      <c r="AV103" s="680">
        <v>240.122016</v>
      </c>
      <c r="AW103" s="680">
        <v>129.70576600000001</v>
      </c>
      <c r="AX103" s="680">
        <v>0</v>
      </c>
      <c r="AY103" s="680">
        <v>0</v>
      </c>
      <c r="AZ103" s="680">
        <v>0</v>
      </c>
      <c r="BA103" s="680">
        <v>0</v>
      </c>
      <c r="BB103" s="680">
        <v>0</v>
      </c>
      <c r="BC103" s="680">
        <v>0</v>
      </c>
      <c r="BD103" s="680">
        <v>0</v>
      </c>
      <c r="BE103" s="680">
        <v>0</v>
      </c>
      <c r="BF103" s="680">
        <v>0</v>
      </c>
      <c r="BG103" s="680">
        <v>0</v>
      </c>
      <c r="BH103" s="680">
        <v>0</v>
      </c>
      <c r="BI103" s="680">
        <v>0</v>
      </c>
      <c r="BJ103" s="680">
        <v>0</v>
      </c>
      <c r="BK103" s="680">
        <v>0</v>
      </c>
      <c r="BL103" s="680">
        <v>0</v>
      </c>
      <c r="BM103" s="680">
        <v>0</v>
      </c>
      <c r="BN103" s="680">
        <v>0</v>
      </c>
      <c r="BO103" s="680">
        <v>0</v>
      </c>
      <c r="BP103" s="680">
        <v>0</v>
      </c>
      <c r="BQ103" s="680">
        <v>0</v>
      </c>
      <c r="BR103" s="680">
        <v>0</v>
      </c>
      <c r="BS103" s="680">
        <v>0</v>
      </c>
      <c r="BT103" s="681">
        <v>0</v>
      </c>
      <c r="BU103" s="160"/>
    </row>
    <row r="104" spans="2:73" ht="15.75">
      <c r="B104" s="675" t="s">
        <v>208</v>
      </c>
      <c r="C104" s="675" t="s">
        <v>1070</v>
      </c>
      <c r="D104" s="675" t="s">
        <v>1089</v>
      </c>
      <c r="E104" s="675" t="s">
        <v>1071</v>
      </c>
      <c r="F104" s="675" t="s">
        <v>29</v>
      </c>
      <c r="G104" s="675" t="s">
        <v>1072</v>
      </c>
      <c r="H104" s="675">
        <v>2012</v>
      </c>
      <c r="I104" s="630" t="s">
        <v>574</v>
      </c>
      <c r="J104" s="630" t="s">
        <v>584</v>
      </c>
      <c r="K104" s="619"/>
      <c r="L104" s="679">
        <v>0</v>
      </c>
      <c r="M104" s="680">
        <v>0.16029272</v>
      </c>
      <c r="N104" s="680">
        <v>0.16029272</v>
      </c>
      <c r="O104" s="680">
        <v>0.16029272</v>
      </c>
      <c r="P104" s="680">
        <v>0.16029272</v>
      </c>
      <c r="Q104" s="680">
        <v>0.16029272</v>
      </c>
      <c r="R104" s="680">
        <v>0.16029272</v>
      </c>
      <c r="S104" s="680">
        <v>0.16029272</v>
      </c>
      <c r="T104" s="680">
        <v>0.16029272</v>
      </c>
      <c r="U104" s="680">
        <v>0.16029272</v>
      </c>
      <c r="V104" s="680">
        <v>0.16029272</v>
      </c>
      <c r="W104" s="680">
        <v>0.16029272</v>
      </c>
      <c r="X104" s="680">
        <v>0.16029272</v>
      </c>
      <c r="Y104" s="680">
        <v>0.16029272</v>
      </c>
      <c r="Z104" s="680">
        <v>0.16029272</v>
      </c>
      <c r="AA104" s="680">
        <v>0.16029272</v>
      </c>
      <c r="AB104" s="680">
        <v>0.16029272</v>
      </c>
      <c r="AC104" s="680">
        <v>0.16029272</v>
      </c>
      <c r="AD104" s="680">
        <v>0.16029272</v>
      </c>
      <c r="AE104" s="680">
        <v>0.16029272</v>
      </c>
      <c r="AF104" s="680">
        <v>0.13777410000000001</v>
      </c>
      <c r="AG104" s="680">
        <v>0</v>
      </c>
      <c r="AH104" s="680">
        <v>0</v>
      </c>
      <c r="AI104" s="680">
        <v>0</v>
      </c>
      <c r="AJ104" s="680">
        <v>0</v>
      </c>
      <c r="AK104" s="680">
        <v>0</v>
      </c>
      <c r="AL104" s="680">
        <v>0</v>
      </c>
      <c r="AM104" s="680">
        <v>0</v>
      </c>
      <c r="AN104" s="680">
        <v>0</v>
      </c>
      <c r="AO104" s="681">
        <v>0</v>
      </c>
      <c r="AP104" s="619"/>
      <c r="AQ104" s="679">
        <v>0</v>
      </c>
      <c r="AR104" s="680">
        <v>325.89620200000002</v>
      </c>
      <c r="AS104" s="680">
        <v>325.89620200000002</v>
      </c>
      <c r="AT104" s="680">
        <v>325.89620200000002</v>
      </c>
      <c r="AU104" s="680">
        <v>325.89620200000002</v>
      </c>
      <c r="AV104" s="680">
        <v>325.89620200000002</v>
      </c>
      <c r="AW104" s="680">
        <v>325.89620200000002</v>
      </c>
      <c r="AX104" s="680">
        <v>325.89620200000002</v>
      </c>
      <c r="AY104" s="680">
        <v>325.89620200000002</v>
      </c>
      <c r="AZ104" s="680">
        <v>325.89620200000002</v>
      </c>
      <c r="BA104" s="680">
        <v>325.89620200000002</v>
      </c>
      <c r="BB104" s="680">
        <v>325.89620200000002</v>
      </c>
      <c r="BC104" s="680">
        <v>325.89620200000002</v>
      </c>
      <c r="BD104" s="680">
        <v>325.89620200000002</v>
      </c>
      <c r="BE104" s="680">
        <v>325.89620200000002</v>
      </c>
      <c r="BF104" s="680">
        <v>325.89620200000002</v>
      </c>
      <c r="BG104" s="680">
        <v>325.89620200000002</v>
      </c>
      <c r="BH104" s="680">
        <v>325.89620200000002</v>
      </c>
      <c r="BI104" s="680">
        <v>325.89620200000002</v>
      </c>
      <c r="BJ104" s="680">
        <v>303.32527700000003</v>
      </c>
      <c r="BK104" s="680">
        <v>0</v>
      </c>
      <c r="BL104" s="680">
        <v>0</v>
      </c>
      <c r="BM104" s="680">
        <v>0</v>
      </c>
      <c r="BN104" s="680">
        <v>0</v>
      </c>
      <c r="BO104" s="680">
        <v>0</v>
      </c>
      <c r="BP104" s="680">
        <v>0</v>
      </c>
      <c r="BQ104" s="680">
        <v>0</v>
      </c>
      <c r="BR104" s="680">
        <v>0</v>
      </c>
      <c r="BS104" s="680">
        <v>0</v>
      </c>
      <c r="BT104" s="681">
        <v>0</v>
      </c>
      <c r="BU104" s="160"/>
    </row>
    <row r="105" spans="2:73" ht="15.75">
      <c r="B105" s="675" t="s">
        <v>208</v>
      </c>
      <c r="C105" s="675" t="s">
        <v>1074</v>
      </c>
      <c r="D105" s="675" t="s">
        <v>21</v>
      </c>
      <c r="E105" s="675" t="s">
        <v>1071</v>
      </c>
      <c r="F105" s="675" t="s">
        <v>1093</v>
      </c>
      <c r="G105" s="675" t="s">
        <v>1072</v>
      </c>
      <c r="H105" s="675">
        <v>2014</v>
      </c>
      <c r="I105" s="630" t="s">
        <v>576</v>
      </c>
      <c r="J105" s="630" t="s">
        <v>591</v>
      </c>
      <c r="K105" s="619"/>
      <c r="L105" s="679">
        <v>0</v>
      </c>
      <c r="M105" s="680">
        <v>0</v>
      </c>
      <c r="N105" s="680">
        <v>0</v>
      </c>
      <c r="O105" s="680">
        <v>1347.731</v>
      </c>
      <c r="P105" s="680">
        <v>1321.8019999999999</v>
      </c>
      <c r="Q105" s="680">
        <v>1288.17</v>
      </c>
      <c r="R105" s="680">
        <v>743.65509999999995</v>
      </c>
      <c r="S105" s="680">
        <v>743.65509999999995</v>
      </c>
      <c r="T105" s="680">
        <v>743.65509999999995</v>
      </c>
      <c r="U105" s="680">
        <v>743.65509999999995</v>
      </c>
      <c r="V105" s="680">
        <v>743.65509999999995</v>
      </c>
      <c r="W105" s="680">
        <v>743.65509999999995</v>
      </c>
      <c r="X105" s="680">
        <v>743.65509999999995</v>
      </c>
      <c r="Y105" s="680">
        <v>736.3143</v>
      </c>
      <c r="Z105" s="680">
        <v>326.61090000000002</v>
      </c>
      <c r="AA105" s="680">
        <v>6.800713</v>
      </c>
      <c r="AB105" s="680">
        <v>6.800713</v>
      </c>
      <c r="AC105" s="680">
        <v>6.800713</v>
      </c>
      <c r="AD105" s="680">
        <v>0</v>
      </c>
      <c r="AE105" s="680">
        <v>0</v>
      </c>
      <c r="AF105" s="680">
        <v>0</v>
      </c>
      <c r="AG105" s="680">
        <v>0</v>
      </c>
      <c r="AH105" s="680">
        <v>0</v>
      </c>
      <c r="AI105" s="680">
        <v>0</v>
      </c>
      <c r="AJ105" s="680">
        <v>0</v>
      </c>
      <c r="AK105" s="680">
        <v>0</v>
      </c>
      <c r="AL105" s="680">
        <v>0</v>
      </c>
      <c r="AM105" s="680">
        <v>0</v>
      </c>
      <c r="AN105" s="680">
        <v>0</v>
      </c>
      <c r="AO105" s="681">
        <v>0</v>
      </c>
      <c r="AP105" s="619"/>
      <c r="AQ105" s="679">
        <v>0</v>
      </c>
      <c r="AR105" s="680">
        <v>0</v>
      </c>
      <c r="AS105" s="680">
        <v>0</v>
      </c>
      <c r="AT105" s="680">
        <v>4679900</v>
      </c>
      <c r="AU105" s="680">
        <v>4579621</v>
      </c>
      <c r="AV105" s="680">
        <v>4449982</v>
      </c>
      <c r="AW105" s="680">
        <v>2705295</v>
      </c>
      <c r="AX105" s="680">
        <v>2705295</v>
      </c>
      <c r="AY105" s="680">
        <v>2705295</v>
      </c>
      <c r="AZ105" s="680">
        <v>2705295</v>
      </c>
      <c r="BA105" s="680">
        <v>2705295</v>
      </c>
      <c r="BB105" s="680">
        <v>2705295</v>
      </c>
      <c r="BC105" s="680">
        <v>2705295</v>
      </c>
      <c r="BD105" s="680">
        <v>2637606</v>
      </c>
      <c r="BE105" s="680">
        <v>1033658</v>
      </c>
      <c r="BF105" s="680">
        <v>6795.866</v>
      </c>
      <c r="BG105" s="680">
        <v>6795.866</v>
      </c>
      <c r="BH105" s="680">
        <v>6795.866</v>
      </c>
      <c r="BI105" s="680">
        <v>0</v>
      </c>
      <c r="BJ105" s="680">
        <v>0</v>
      </c>
      <c r="BK105" s="680">
        <v>0</v>
      </c>
      <c r="BL105" s="680">
        <v>0</v>
      </c>
      <c r="BM105" s="680">
        <v>0</v>
      </c>
      <c r="BN105" s="680">
        <v>0</v>
      </c>
      <c r="BO105" s="680">
        <v>0</v>
      </c>
      <c r="BP105" s="680">
        <v>0</v>
      </c>
      <c r="BQ105" s="680">
        <v>0</v>
      </c>
      <c r="BR105" s="680">
        <v>0</v>
      </c>
      <c r="BS105" s="680">
        <v>0</v>
      </c>
      <c r="BT105" s="681">
        <v>0</v>
      </c>
      <c r="BU105" s="160"/>
    </row>
    <row r="106" spans="2:73" ht="15.75">
      <c r="B106" s="675" t="s">
        <v>208</v>
      </c>
      <c r="C106" s="675" t="s">
        <v>1074</v>
      </c>
      <c r="D106" s="675" t="s">
        <v>20</v>
      </c>
      <c r="E106" s="675" t="s">
        <v>1071</v>
      </c>
      <c r="F106" s="675" t="s">
        <v>1093</v>
      </c>
      <c r="G106" s="675" t="s">
        <v>1072</v>
      </c>
      <c r="H106" s="675">
        <v>2011</v>
      </c>
      <c r="I106" s="630" t="s">
        <v>573</v>
      </c>
      <c r="J106" s="630" t="s">
        <v>584</v>
      </c>
      <c r="K106" s="619"/>
      <c r="L106" s="679">
        <v>2.220977</v>
      </c>
      <c r="M106" s="680">
        <v>2.220977</v>
      </c>
      <c r="N106" s="680">
        <v>2.220977</v>
      </c>
      <c r="O106" s="680">
        <v>2.220977</v>
      </c>
      <c r="P106" s="680">
        <v>0</v>
      </c>
      <c r="Q106" s="680">
        <v>0</v>
      </c>
      <c r="R106" s="680">
        <v>0</v>
      </c>
      <c r="S106" s="680">
        <v>0</v>
      </c>
      <c r="T106" s="680">
        <v>0</v>
      </c>
      <c r="U106" s="680">
        <v>0</v>
      </c>
      <c r="V106" s="680">
        <v>0</v>
      </c>
      <c r="W106" s="680">
        <v>0</v>
      </c>
      <c r="X106" s="680">
        <v>0</v>
      </c>
      <c r="Y106" s="680">
        <v>0</v>
      </c>
      <c r="Z106" s="680">
        <v>0</v>
      </c>
      <c r="AA106" s="680">
        <v>0</v>
      </c>
      <c r="AB106" s="680">
        <v>0</v>
      </c>
      <c r="AC106" s="680">
        <v>0</v>
      </c>
      <c r="AD106" s="680">
        <v>0</v>
      </c>
      <c r="AE106" s="680">
        <v>0</v>
      </c>
      <c r="AF106" s="680">
        <v>0</v>
      </c>
      <c r="AG106" s="680">
        <v>0</v>
      </c>
      <c r="AH106" s="680">
        <v>0</v>
      </c>
      <c r="AI106" s="680">
        <v>0</v>
      </c>
      <c r="AJ106" s="680">
        <v>0</v>
      </c>
      <c r="AK106" s="680">
        <v>0</v>
      </c>
      <c r="AL106" s="680">
        <v>0</v>
      </c>
      <c r="AM106" s="680">
        <v>0</v>
      </c>
      <c r="AN106" s="680">
        <v>0</v>
      </c>
      <c r="AO106" s="681">
        <v>0</v>
      </c>
      <c r="AP106" s="619"/>
      <c r="AQ106" s="679">
        <v>10998.37</v>
      </c>
      <c r="AR106" s="680">
        <v>10998.37</v>
      </c>
      <c r="AS106" s="680">
        <v>10998.37</v>
      </c>
      <c r="AT106" s="680">
        <v>10998.37</v>
      </c>
      <c r="AU106" s="680">
        <v>0</v>
      </c>
      <c r="AV106" s="680">
        <v>0</v>
      </c>
      <c r="AW106" s="680">
        <v>0</v>
      </c>
      <c r="AX106" s="680">
        <v>0</v>
      </c>
      <c r="AY106" s="680">
        <v>0</v>
      </c>
      <c r="AZ106" s="680">
        <v>0</v>
      </c>
      <c r="BA106" s="680">
        <v>0</v>
      </c>
      <c r="BB106" s="680">
        <v>0</v>
      </c>
      <c r="BC106" s="680">
        <v>0</v>
      </c>
      <c r="BD106" s="680">
        <v>0</v>
      </c>
      <c r="BE106" s="680">
        <v>0</v>
      </c>
      <c r="BF106" s="680">
        <v>0</v>
      </c>
      <c r="BG106" s="680">
        <v>0</v>
      </c>
      <c r="BH106" s="680">
        <v>0</v>
      </c>
      <c r="BI106" s="680">
        <v>0</v>
      </c>
      <c r="BJ106" s="680">
        <v>0</v>
      </c>
      <c r="BK106" s="680">
        <v>0</v>
      </c>
      <c r="BL106" s="680">
        <v>0</v>
      </c>
      <c r="BM106" s="680">
        <v>0</v>
      </c>
      <c r="BN106" s="680">
        <v>0</v>
      </c>
      <c r="BO106" s="680">
        <v>0</v>
      </c>
      <c r="BP106" s="680">
        <v>0</v>
      </c>
      <c r="BQ106" s="680">
        <v>0</v>
      </c>
      <c r="BR106" s="680">
        <v>0</v>
      </c>
      <c r="BS106" s="680">
        <v>0</v>
      </c>
      <c r="BT106" s="681">
        <v>0</v>
      </c>
      <c r="BU106" s="160"/>
    </row>
    <row r="107" spans="2:73" ht="15.75">
      <c r="B107" s="675" t="s">
        <v>208</v>
      </c>
      <c r="C107" s="675" t="s">
        <v>1074</v>
      </c>
      <c r="D107" s="675" t="s">
        <v>20</v>
      </c>
      <c r="E107" s="675" t="s">
        <v>1071</v>
      </c>
      <c r="F107" s="675" t="s">
        <v>1093</v>
      </c>
      <c r="G107" s="675" t="s">
        <v>1072</v>
      </c>
      <c r="H107" s="675">
        <v>2012</v>
      </c>
      <c r="I107" s="630" t="s">
        <v>574</v>
      </c>
      <c r="J107" s="630" t="s">
        <v>584</v>
      </c>
      <c r="K107" s="619"/>
      <c r="L107" s="679">
        <v>0</v>
      </c>
      <c r="M107" s="680">
        <v>8.7633650000000003</v>
      </c>
      <c r="N107" s="680">
        <v>8.7633650000000003</v>
      </c>
      <c r="O107" s="680">
        <v>8.7633650000000003</v>
      </c>
      <c r="P107" s="680">
        <v>8.7633650000000003</v>
      </c>
      <c r="Q107" s="680">
        <v>0</v>
      </c>
      <c r="R107" s="680">
        <v>0</v>
      </c>
      <c r="S107" s="680">
        <v>0</v>
      </c>
      <c r="T107" s="680">
        <v>0</v>
      </c>
      <c r="U107" s="680">
        <v>0</v>
      </c>
      <c r="V107" s="680">
        <v>0</v>
      </c>
      <c r="W107" s="680">
        <v>0</v>
      </c>
      <c r="X107" s="680">
        <v>0</v>
      </c>
      <c r="Y107" s="680">
        <v>0</v>
      </c>
      <c r="Z107" s="680">
        <v>0</v>
      </c>
      <c r="AA107" s="680">
        <v>0</v>
      </c>
      <c r="AB107" s="680">
        <v>0</v>
      </c>
      <c r="AC107" s="680">
        <v>0</v>
      </c>
      <c r="AD107" s="680">
        <v>0</v>
      </c>
      <c r="AE107" s="680">
        <v>0</v>
      </c>
      <c r="AF107" s="680">
        <v>0</v>
      </c>
      <c r="AG107" s="680">
        <v>0</v>
      </c>
      <c r="AH107" s="680">
        <v>0</v>
      </c>
      <c r="AI107" s="680">
        <v>0</v>
      </c>
      <c r="AJ107" s="680">
        <v>0</v>
      </c>
      <c r="AK107" s="680">
        <v>0</v>
      </c>
      <c r="AL107" s="680">
        <v>0</v>
      </c>
      <c r="AM107" s="680">
        <v>0</v>
      </c>
      <c r="AN107" s="680">
        <v>0</v>
      </c>
      <c r="AO107" s="681">
        <v>0</v>
      </c>
      <c r="AP107" s="619"/>
      <c r="AQ107" s="682">
        <v>0</v>
      </c>
      <c r="AR107" s="683">
        <v>43396.53</v>
      </c>
      <c r="AS107" s="683">
        <v>43396.53</v>
      </c>
      <c r="AT107" s="683">
        <v>43396.53</v>
      </c>
      <c r="AU107" s="683">
        <v>43396.53</v>
      </c>
      <c r="AV107" s="683">
        <v>0</v>
      </c>
      <c r="AW107" s="683">
        <v>0</v>
      </c>
      <c r="AX107" s="683">
        <v>0</v>
      </c>
      <c r="AY107" s="683">
        <v>0</v>
      </c>
      <c r="AZ107" s="683">
        <v>0</v>
      </c>
      <c r="BA107" s="683">
        <v>0</v>
      </c>
      <c r="BB107" s="683">
        <v>0</v>
      </c>
      <c r="BC107" s="683">
        <v>0</v>
      </c>
      <c r="BD107" s="683">
        <v>0</v>
      </c>
      <c r="BE107" s="683">
        <v>0</v>
      </c>
      <c r="BF107" s="683">
        <v>0</v>
      </c>
      <c r="BG107" s="683">
        <v>0</v>
      </c>
      <c r="BH107" s="683">
        <v>0</v>
      </c>
      <c r="BI107" s="683">
        <v>0</v>
      </c>
      <c r="BJ107" s="683">
        <v>0</v>
      </c>
      <c r="BK107" s="683">
        <v>0</v>
      </c>
      <c r="BL107" s="683">
        <v>0</v>
      </c>
      <c r="BM107" s="683">
        <v>0</v>
      </c>
      <c r="BN107" s="683">
        <v>0</v>
      </c>
      <c r="BO107" s="683">
        <v>0</v>
      </c>
      <c r="BP107" s="683">
        <v>0</v>
      </c>
      <c r="BQ107" s="683">
        <v>0</v>
      </c>
      <c r="BR107" s="683">
        <v>0</v>
      </c>
      <c r="BS107" s="683">
        <v>0</v>
      </c>
      <c r="BT107" s="684">
        <v>0</v>
      </c>
      <c r="BU107" s="160"/>
    </row>
    <row r="108" spans="2:73" ht="15.75">
      <c r="B108" s="675" t="s">
        <v>208</v>
      </c>
      <c r="C108" s="675" t="s">
        <v>1074</v>
      </c>
      <c r="D108" s="675" t="s">
        <v>20</v>
      </c>
      <c r="E108" s="675" t="s">
        <v>1071</v>
      </c>
      <c r="F108" s="675" t="s">
        <v>1093</v>
      </c>
      <c r="G108" s="675" t="s">
        <v>1072</v>
      </c>
      <c r="H108" s="675">
        <v>2012</v>
      </c>
      <c r="I108" s="630" t="s">
        <v>574</v>
      </c>
      <c r="J108" s="630" t="s">
        <v>584</v>
      </c>
      <c r="K108" s="619"/>
      <c r="L108" s="679">
        <v>0</v>
      </c>
      <c r="M108" s="680">
        <v>6.3812519999999999</v>
      </c>
      <c r="N108" s="680">
        <v>6.3812519999999999</v>
      </c>
      <c r="O108" s="680">
        <v>6.3812519999999999</v>
      </c>
      <c r="P108" s="680">
        <v>6.3812519999999999</v>
      </c>
      <c r="Q108" s="680">
        <v>0</v>
      </c>
      <c r="R108" s="680">
        <v>0</v>
      </c>
      <c r="S108" s="680">
        <v>0</v>
      </c>
      <c r="T108" s="680">
        <v>0</v>
      </c>
      <c r="U108" s="680">
        <v>0</v>
      </c>
      <c r="V108" s="680">
        <v>0</v>
      </c>
      <c r="W108" s="680">
        <v>0</v>
      </c>
      <c r="X108" s="680">
        <v>0</v>
      </c>
      <c r="Y108" s="680">
        <v>0</v>
      </c>
      <c r="Z108" s="680">
        <v>0</v>
      </c>
      <c r="AA108" s="680">
        <v>0</v>
      </c>
      <c r="AB108" s="680">
        <v>0</v>
      </c>
      <c r="AC108" s="680">
        <v>0</v>
      </c>
      <c r="AD108" s="680">
        <v>0</v>
      </c>
      <c r="AE108" s="680">
        <v>0</v>
      </c>
      <c r="AF108" s="680">
        <v>0</v>
      </c>
      <c r="AG108" s="680">
        <v>0</v>
      </c>
      <c r="AH108" s="680">
        <v>0</v>
      </c>
      <c r="AI108" s="680">
        <v>0</v>
      </c>
      <c r="AJ108" s="680">
        <v>0</v>
      </c>
      <c r="AK108" s="680">
        <v>0</v>
      </c>
      <c r="AL108" s="680">
        <v>0</v>
      </c>
      <c r="AM108" s="680">
        <v>0</v>
      </c>
      <c r="AN108" s="680">
        <v>0</v>
      </c>
      <c r="AO108" s="681">
        <v>0</v>
      </c>
      <c r="AP108" s="619"/>
      <c r="AQ108" s="676">
        <v>0</v>
      </c>
      <c r="AR108" s="677">
        <v>31600.21</v>
      </c>
      <c r="AS108" s="677">
        <v>31600.21</v>
      </c>
      <c r="AT108" s="677">
        <v>31600.21</v>
      </c>
      <c r="AU108" s="677">
        <v>31600.21</v>
      </c>
      <c r="AV108" s="677">
        <v>0</v>
      </c>
      <c r="AW108" s="677">
        <v>0</v>
      </c>
      <c r="AX108" s="677">
        <v>0</v>
      </c>
      <c r="AY108" s="677">
        <v>0</v>
      </c>
      <c r="AZ108" s="677">
        <v>0</v>
      </c>
      <c r="BA108" s="677">
        <v>0</v>
      </c>
      <c r="BB108" s="677">
        <v>0</v>
      </c>
      <c r="BC108" s="677">
        <v>0</v>
      </c>
      <c r="BD108" s="677">
        <v>0</v>
      </c>
      <c r="BE108" s="677">
        <v>0</v>
      </c>
      <c r="BF108" s="677">
        <v>0</v>
      </c>
      <c r="BG108" s="677">
        <v>0</v>
      </c>
      <c r="BH108" s="677">
        <v>0</v>
      </c>
      <c r="BI108" s="677">
        <v>0</v>
      </c>
      <c r="BJ108" s="677">
        <v>0</v>
      </c>
      <c r="BK108" s="677">
        <v>0</v>
      </c>
      <c r="BL108" s="677">
        <v>0</v>
      </c>
      <c r="BM108" s="677">
        <v>0</v>
      </c>
      <c r="BN108" s="677">
        <v>0</v>
      </c>
      <c r="BO108" s="677">
        <v>0</v>
      </c>
      <c r="BP108" s="677">
        <v>0</v>
      </c>
      <c r="BQ108" s="677">
        <v>0</v>
      </c>
      <c r="BR108" s="677">
        <v>0</v>
      </c>
      <c r="BS108" s="677">
        <v>0</v>
      </c>
      <c r="BT108" s="678">
        <v>0</v>
      </c>
      <c r="BU108" s="160"/>
    </row>
    <row r="109" spans="2:73" ht="15.75">
      <c r="B109" s="675" t="s">
        <v>208</v>
      </c>
      <c r="C109" s="675" t="s">
        <v>1074</v>
      </c>
      <c r="D109" s="675" t="s">
        <v>20</v>
      </c>
      <c r="E109" s="675" t="s">
        <v>1071</v>
      </c>
      <c r="F109" s="675" t="s">
        <v>1093</v>
      </c>
      <c r="G109" s="675" t="s">
        <v>1072</v>
      </c>
      <c r="H109" s="675">
        <v>2013</v>
      </c>
      <c r="I109" s="630" t="s">
        <v>575</v>
      </c>
      <c r="J109" s="630" t="s">
        <v>584</v>
      </c>
      <c r="K109" s="619"/>
      <c r="L109" s="679">
        <v>0</v>
      </c>
      <c r="M109" s="680">
        <v>0</v>
      </c>
      <c r="N109" s="680">
        <v>6.4295000000000005E-2</v>
      </c>
      <c r="O109" s="680">
        <v>6.4295000000000005E-2</v>
      </c>
      <c r="P109" s="680">
        <v>6.4295000000000005E-2</v>
      </c>
      <c r="Q109" s="680">
        <v>6.4295000000000005E-2</v>
      </c>
      <c r="R109" s="680">
        <v>0</v>
      </c>
      <c r="S109" s="680">
        <v>0</v>
      </c>
      <c r="T109" s="680">
        <v>0</v>
      </c>
      <c r="U109" s="680">
        <v>0</v>
      </c>
      <c r="V109" s="680">
        <v>0</v>
      </c>
      <c r="W109" s="680">
        <v>0</v>
      </c>
      <c r="X109" s="680">
        <v>0</v>
      </c>
      <c r="Y109" s="680">
        <v>0</v>
      </c>
      <c r="Z109" s="680">
        <v>0</v>
      </c>
      <c r="AA109" s="680">
        <v>0</v>
      </c>
      <c r="AB109" s="680">
        <v>0</v>
      </c>
      <c r="AC109" s="680">
        <v>0</v>
      </c>
      <c r="AD109" s="680">
        <v>0</v>
      </c>
      <c r="AE109" s="680">
        <v>0</v>
      </c>
      <c r="AF109" s="680">
        <v>0</v>
      </c>
      <c r="AG109" s="680">
        <v>0</v>
      </c>
      <c r="AH109" s="680">
        <v>0</v>
      </c>
      <c r="AI109" s="680">
        <v>0</v>
      </c>
      <c r="AJ109" s="680">
        <v>0</v>
      </c>
      <c r="AK109" s="680">
        <v>0</v>
      </c>
      <c r="AL109" s="680">
        <v>0</v>
      </c>
      <c r="AM109" s="680">
        <v>0</v>
      </c>
      <c r="AN109" s="680">
        <v>0</v>
      </c>
      <c r="AO109" s="681">
        <v>0</v>
      </c>
      <c r="AP109" s="619"/>
      <c r="AQ109" s="679">
        <v>0</v>
      </c>
      <c r="AR109" s="680">
        <v>0</v>
      </c>
      <c r="AS109" s="680">
        <v>353.48599999999999</v>
      </c>
      <c r="AT109" s="680">
        <v>353.48599999999999</v>
      </c>
      <c r="AU109" s="680">
        <v>353.48599999999999</v>
      </c>
      <c r="AV109" s="680">
        <v>353.48599999999999</v>
      </c>
      <c r="AW109" s="680">
        <v>0</v>
      </c>
      <c r="AX109" s="680">
        <v>0</v>
      </c>
      <c r="AY109" s="680">
        <v>0</v>
      </c>
      <c r="AZ109" s="680">
        <v>0</v>
      </c>
      <c r="BA109" s="680">
        <v>0</v>
      </c>
      <c r="BB109" s="680">
        <v>0</v>
      </c>
      <c r="BC109" s="680">
        <v>0</v>
      </c>
      <c r="BD109" s="680">
        <v>0</v>
      </c>
      <c r="BE109" s="680">
        <v>0</v>
      </c>
      <c r="BF109" s="680">
        <v>0</v>
      </c>
      <c r="BG109" s="680">
        <v>0</v>
      </c>
      <c r="BH109" s="680">
        <v>0</v>
      </c>
      <c r="BI109" s="680">
        <v>0</v>
      </c>
      <c r="BJ109" s="680">
        <v>0</v>
      </c>
      <c r="BK109" s="680">
        <v>0</v>
      </c>
      <c r="BL109" s="680">
        <v>0</v>
      </c>
      <c r="BM109" s="680">
        <v>0</v>
      </c>
      <c r="BN109" s="680">
        <v>0</v>
      </c>
      <c r="BO109" s="680">
        <v>0</v>
      </c>
      <c r="BP109" s="680">
        <v>0</v>
      </c>
      <c r="BQ109" s="680">
        <v>0</v>
      </c>
      <c r="BR109" s="680">
        <v>0</v>
      </c>
      <c r="BS109" s="680">
        <v>0</v>
      </c>
      <c r="BT109" s="681">
        <v>0</v>
      </c>
      <c r="BU109" s="160"/>
    </row>
    <row r="110" spans="2:73" ht="15.75">
      <c r="B110" s="675" t="s">
        <v>208</v>
      </c>
      <c r="C110" s="675" t="s">
        <v>1074</v>
      </c>
      <c r="D110" s="675" t="s">
        <v>20</v>
      </c>
      <c r="E110" s="675" t="s">
        <v>1071</v>
      </c>
      <c r="F110" s="675" t="s">
        <v>1093</v>
      </c>
      <c r="G110" s="675" t="s">
        <v>1072</v>
      </c>
      <c r="H110" s="675">
        <v>2013</v>
      </c>
      <c r="I110" s="630" t="s">
        <v>575</v>
      </c>
      <c r="J110" s="630" t="s">
        <v>584</v>
      </c>
      <c r="K110" s="619"/>
      <c r="L110" s="679">
        <v>0</v>
      </c>
      <c r="M110" s="680">
        <v>0</v>
      </c>
      <c r="N110" s="680">
        <v>44.092610000000001</v>
      </c>
      <c r="O110" s="680">
        <v>44.092610000000001</v>
      </c>
      <c r="P110" s="680">
        <v>44.092610000000001</v>
      </c>
      <c r="Q110" s="680">
        <v>44.092610000000001</v>
      </c>
      <c r="R110" s="680">
        <v>0</v>
      </c>
      <c r="S110" s="680">
        <v>0</v>
      </c>
      <c r="T110" s="680">
        <v>0</v>
      </c>
      <c r="U110" s="680">
        <v>0</v>
      </c>
      <c r="V110" s="680">
        <v>0</v>
      </c>
      <c r="W110" s="680">
        <v>0</v>
      </c>
      <c r="X110" s="680">
        <v>0</v>
      </c>
      <c r="Y110" s="680">
        <v>0</v>
      </c>
      <c r="Z110" s="680">
        <v>0</v>
      </c>
      <c r="AA110" s="680">
        <v>0</v>
      </c>
      <c r="AB110" s="680">
        <v>0</v>
      </c>
      <c r="AC110" s="680">
        <v>0</v>
      </c>
      <c r="AD110" s="680">
        <v>0</v>
      </c>
      <c r="AE110" s="680">
        <v>0</v>
      </c>
      <c r="AF110" s="680">
        <v>0</v>
      </c>
      <c r="AG110" s="680">
        <v>0</v>
      </c>
      <c r="AH110" s="680">
        <v>0</v>
      </c>
      <c r="AI110" s="680">
        <v>0</v>
      </c>
      <c r="AJ110" s="680">
        <v>0</v>
      </c>
      <c r="AK110" s="680">
        <v>0</v>
      </c>
      <c r="AL110" s="680">
        <v>0</v>
      </c>
      <c r="AM110" s="680">
        <v>0</v>
      </c>
      <c r="AN110" s="680">
        <v>0</v>
      </c>
      <c r="AO110" s="681">
        <v>0</v>
      </c>
      <c r="AP110" s="619"/>
      <c r="AQ110" s="679">
        <v>0</v>
      </c>
      <c r="AR110" s="680">
        <v>0</v>
      </c>
      <c r="AS110" s="680">
        <v>242414.5</v>
      </c>
      <c r="AT110" s="680">
        <v>242414.5</v>
      </c>
      <c r="AU110" s="680">
        <v>242414.5</v>
      </c>
      <c r="AV110" s="680">
        <v>242414.5</v>
      </c>
      <c r="AW110" s="680">
        <v>0</v>
      </c>
      <c r="AX110" s="680">
        <v>0</v>
      </c>
      <c r="AY110" s="680">
        <v>0</v>
      </c>
      <c r="AZ110" s="680">
        <v>0</v>
      </c>
      <c r="BA110" s="680">
        <v>0</v>
      </c>
      <c r="BB110" s="680">
        <v>0</v>
      </c>
      <c r="BC110" s="680">
        <v>0</v>
      </c>
      <c r="BD110" s="680">
        <v>0</v>
      </c>
      <c r="BE110" s="680">
        <v>0</v>
      </c>
      <c r="BF110" s="680">
        <v>0</v>
      </c>
      <c r="BG110" s="680">
        <v>0</v>
      </c>
      <c r="BH110" s="680">
        <v>0</v>
      </c>
      <c r="BI110" s="680">
        <v>0</v>
      </c>
      <c r="BJ110" s="680">
        <v>0</v>
      </c>
      <c r="BK110" s="680">
        <v>0</v>
      </c>
      <c r="BL110" s="680">
        <v>0</v>
      </c>
      <c r="BM110" s="680">
        <v>0</v>
      </c>
      <c r="BN110" s="680">
        <v>0</v>
      </c>
      <c r="BO110" s="680">
        <v>0</v>
      </c>
      <c r="BP110" s="680">
        <v>0</v>
      </c>
      <c r="BQ110" s="680">
        <v>0</v>
      </c>
      <c r="BR110" s="680">
        <v>0</v>
      </c>
      <c r="BS110" s="680">
        <v>0</v>
      </c>
      <c r="BT110" s="681">
        <v>0</v>
      </c>
      <c r="BU110" s="160"/>
    </row>
    <row r="111" spans="2:73" ht="15.75">
      <c r="B111" s="675" t="s">
        <v>208</v>
      </c>
      <c r="C111" s="675" t="s">
        <v>1074</v>
      </c>
      <c r="D111" s="675" t="s">
        <v>20</v>
      </c>
      <c r="E111" s="675" t="s">
        <v>1071</v>
      </c>
      <c r="F111" s="675" t="s">
        <v>1093</v>
      </c>
      <c r="G111" s="675" t="s">
        <v>1072</v>
      </c>
      <c r="H111" s="675">
        <v>2014</v>
      </c>
      <c r="I111" s="630" t="s">
        <v>576</v>
      </c>
      <c r="J111" s="630" t="s">
        <v>591</v>
      </c>
      <c r="K111" s="619"/>
      <c r="L111" s="679">
        <v>0</v>
      </c>
      <c r="M111" s="680">
        <v>0</v>
      </c>
      <c r="N111" s="680">
        <v>0</v>
      </c>
      <c r="O111" s="680">
        <v>855.48360000000002</v>
      </c>
      <c r="P111" s="680">
        <v>855.48360000000002</v>
      </c>
      <c r="Q111" s="680">
        <v>855.48360000000002</v>
      </c>
      <c r="R111" s="680">
        <v>855.48360000000002</v>
      </c>
      <c r="S111" s="680">
        <v>0</v>
      </c>
      <c r="T111" s="680">
        <v>0</v>
      </c>
      <c r="U111" s="680">
        <v>0</v>
      </c>
      <c r="V111" s="680">
        <v>0</v>
      </c>
      <c r="W111" s="680">
        <v>0</v>
      </c>
      <c r="X111" s="680">
        <v>0</v>
      </c>
      <c r="Y111" s="680">
        <v>0</v>
      </c>
      <c r="Z111" s="680">
        <v>0</v>
      </c>
      <c r="AA111" s="680">
        <v>0</v>
      </c>
      <c r="AB111" s="680">
        <v>0</v>
      </c>
      <c r="AC111" s="680">
        <v>0</v>
      </c>
      <c r="AD111" s="680">
        <v>0</v>
      </c>
      <c r="AE111" s="680">
        <v>0</v>
      </c>
      <c r="AF111" s="680">
        <v>0</v>
      </c>
      <c r="AG111" s="680">
        <v>0</v>
      </c>
      <c r="AH111" s="680">
        <v>0</v>
      </c>
      <c r="AI111" s="680">
        <v>0</v>
      </c>
      <c r="AJ111" s="680">
        <v>0</v>
      </c>
      <c r="AK111" s="680">
        <v>0</v>
      </c>
      <c r="AL111" s="680">
        <v>0</v>
      </c>
      <c r="AM111" s="680">
        <v>0</v>
      </c>
      <c r="AN111" s="680">
        <v>0</v>
      </c>
      <c r="AO111" s="681">
        <v>0</v>
      </c>
      <c r="AP111" s="619"/>
      <c r="AQ111" s="679">
        <v>0</v>
      </c>
      <c r="AR111" s="680">
        <v>0</v>
      </c>
      <c r="AS111" s="680">
        <v>0</v>
      </c>
      <c r="AT111" s="680">
        <v>4177508</v>
      </c>
      <c r="AU111" s="680">
        <v>4177508</v>
      </c>
      <c r="AV111" s="680">
        <v>4177508</v>
      </c>
      <c r="AW111" s="680">
        <v>4177508</v>
      </c>
      <c r="AX111" s="680">
        <v>0</v>
      </c>
      <c r="AY111" s="680">
        <v>0</v>
      </c>
      <c r="AZ111" s="680">
        <v>0</v>
      </c>
      <c r="BA111" s="680">
        <v>0</v>
      </c>
      <c r="BB111" s="680">
        <v>0</v>
      </c>
      <c r="BC111" s="680">
        <v>0</v>
      </c>
      <c r="BD111" s="680">
        <v>0</v>
      </c>
      <c r="BE111" s="680">
        <v>0</v>
      </c>
      <c r="BF111" s="680">
        <v>0</v>
      </c>
      <c r="BG111" s="680">
        <v>0</v>
      </c>
      <c r="BH111" s="680">
        <v>0</v>
      </c>
      <c r="BI111" s="680">
        <v>0</v>
      </c>
      <c r="BJ111" s="680">
        <v>0</v>
      </c>
      <c r="BK111" s="680">
        <v>0</v>
      </c>
      <c r="BL111" s="680">
        <v>0</v>
      </c>
      <c r="BM111" s="680">
        <v>0</v>
      </c>
      <c r="BN111" s="680">
        <v>0</v>
      </c>
      <c r="BO111" s="680">
        <v>0</v>
      </c>
      <c r="BP111" s="680">
        <v>0</v>
      </c>
      <c r="BQ111" s="680">
        <v>0</v>
      </c>
      <c r="BR111" s="680">
        <v>0</v>
      </c>
      <c r="BS111" s="680">
        <v>0</v>
      </c>
      <c r="BT111" s="681">
        <v>0</v>
      </c>
      <c r="BU111" s="160"/>
    </row>
    <row r="112" spans="2:73">
      <c r="B112" s="675" t="s">
        <v>208</v>
      </c>
      <c r="C112" s="675" t="s">
        <v>1074</v>
      </c>
      <c r="D112" s="675" t="s">
        <v>17</v>
      </c>
      <c r="E112" s="675" t="s">
        <v>1071</v>
      </c>
      <c r="F112" s="675" t="s">
        <v>1093</v>
      </c>
      <c r="G112" s="675" t="s">
        <v>1072</v>
      </c>
      <c r="H112" s="675">
        <v>2013</v>
      </c>
      <c r="I112" s="630" t="s">
        <v>575</v>
      </c>
      <c r="J112" s="630" t="s">
        <v>584</v>
      </c>
      <c r="K112" s="619"/>
      <c r="L112" s="679">
        <v>0</v>
      </c>
      <c r="M112" s="680">
        <v>0</v>
      </c>
      <c r="N112" s="680">
        <v>97.607780000000005</v>
      </c>
      <c r="O112" s="680">
        <v>97.607780000000005</v>
      </c>
      <c r="P112" s="680">
        <v>97.607780000000005</v>
      </c>
      <c r="Q112" s="680">
        <v>97.607780000000005</v>
      </c>
      <c r="R112" s="680">
        <v>97.607780000000005</v>
      </c>
      <c r="S112" s="680">
        <v>97.607780000000005</v>
      </c>
      <c r="T112" s="680">
        <v>97.607780000000005</v>
      </c>
      <c r="U112" s="680">
        <v>97.607780000000005</v>
      </c>
      <c r="V112" s="680">
        <v>97.607780000000005</v>
      </c>
      <c r="W112" s="680">
        <v>97.607780000000005</v>
      </c>
      <c r="X112" s="680">
        <v>89.10051</v>
      </c>
      <c r="Y112" s="680">
        <v>89.10051</v>
      </c>
      <c r="Z112" s="680">
        <v>86.342089999999999</v>
      </c>
      <c r="AA112" s="680">
        <v>86.342089999999999</v>
      </c>
      <c r="AB112" s="680">
        <v>76.131339999999994</v>
      </c>
      <c r="AC112" s="680">
        <v>0</v>
      </c>
      <c r="AD112" s="680">
        <v>0</v>
      </c>
      <c r="AE112" s="680">
        <v>0</v>
      </c>
      <c r="AF112" s="680">
        <v>0</v>
      </c>
      <c r="AG112" s="680">
        <v>0</v>
      </c>
      <c r="AH112" s="680">
        <v>0</v>
      </c>
      <c r="AI112" s="680">
        <v>0</v>
      </c>
      <c r="AJ112" s="680">
        <v>0</v>
      </c>
      <c r="AK112" s="680">
        <v>0</v>
      </c>
      <c r="AL112" s="680">
        <v>0</v>
      </c>
      <c r="AM112" s="680">
        <v>0</v>
      </c>
      <c r="AN112" s="680">
        <v>0</v>
      </c>
      <c r="AO112" s="681">
        <v>0</v>
      </c>
      <c r="AP112" s="619"/>
      <c r="AQ112" s="679">
        <v>0</v>
      </c>
      <c r="AR112" s="680">
        <v>0</v>
      </c>
      <c r="AS112" s="680">
        <v>211782.2</v>
      </c>
      <c r="AT112" s="680">
        <v>211782.2</v>
      </c>
      <c r="AU112" s="680">
        <v>211782.2</v>
      </c>
      <c r="AV112" s="680">
        <v>211782.2</v>
      </c>
      <c r="AW112" s="680">
        <v>211782.2</v>
      </c>
      <c r="AX112" s="680">
        <v>211782.2</v>
      </c>
      <c r="AY112" s="680">
        <v>211782.2</v>
      </c>
      <c r="AZ112" s="680">
        <v>211782.2</v>
      </c>
      <c r="BA112" s="680">
        <v>211782.2</v>
      </c>
      <c r="BB112" s="680">
        <v>211782.2</v>
      </c>
      <c r="BC112" s="680">
        <v>158838.29999999999</v>
      </c>
      <c r="BD112" s="680">
        <v>158838.29999999999</v>
      </c>
      <c r="BE112" s="680">
        <v>136609.79999999999</v>
      </c>
      <c r="BF112" s="680">
        <v>136609.79999999999</v>
      </c>
      <c r="BG112" s="680">
        <v>106054.2</v>
      </c>
      <c r="BH112" s="680">
        <v>0</v>
      </c>
      <c r="BI112" s="680">
        <v>0</v>
      </c>
      <c r="BJ112" s="680">
        <v>0</v>
      </c>
      <c r="BK112" s="680">
        <v>0</v>
      </c>
      <c r="BL112" s="680">
        <v>0</v>
      </c>
      <c r="BM112" s="680">
        <v>0</v>
      </c>
      <c r="BN112" s="680">
        <v>0</v>
      </c>
      <c r="BO112" s="680">
        <v>0</v>
      </c>
      <c r="BP112" s="680">
        <v>0</v>
      </c>
      <c r="BQ112" s="680">
        <v>0</v>
      </c>
      <c r="BR112" s="680">
        <v>0</v>
      </c>
      <c r="BS112" s="680">
        <v>0</v>
      </c>
      <c r="BT112" s="681">
        <v>0</v>
      </c>
    </row>
    <row r="113" spans="2:73">
      <c r="B113" s="675" t="s">
        <v>208</v>
      </c>
      <c r="C113" s="675" t="s">
        <v>1074</v>
      </c>
      <c r="D113" s="675" t="s">
        <v>17</v>
      </c>
      <c r="E113" s="675" t="s">
        <v>1071</v>
      </c>
      <c r="F113" s="675" t="s">
        <v>1093</v>
      </c>
      <c r="G113" s="675" t="s">
        <v>1072</v>
      </c>
      <c r="H113" s="675">
        <v>2014</v>
      </c>
      <c r="I113" s="630" t="s">
        <v>576</v>
      </c>
      <c r="J113" s="630" t="s">
        <v>591</v>
      </c>
      <c r="K113" s="619"/>
      <c r="L113" s="679">
        <v>0</v>
      </c>
      <c r="M113" s="680">
        <v>0</v>
      </c>
      <c r="N113" s="680">
        <v>0</v>
      </c>
      <c r="O113" s="680">
        <v>120.24890000000001</v>
      </c>
      <c r="P113" s="680">
        <v>120.24890000000001</v>
      </c>
      <c r="Q113" s="680">
        <v>120.24890000000001</v>
      </c>
      <c r="R113" s="680">
        <v>120.24890000000001</v>
      </c>
      <c r="S113" s="680">
        <v>120.24890000000001</v>
      </c>
      <c r="T113" s="680">
        <v>120.24890000000001</v>
      </c>
      <c r="U113" s="680">
        <v>120.24890000000001</v>
      </c>
      <c r="V113" s="680">
        <v>120.24890000000001</v>
      </c>
      <c r="W113" s="680">
        <v>110.4113</v>
      </c>
      <c r="X113" s="680">
        <v>110.4113</v>
      </c>
      <c r="Y113" s="680">
        <v>101.0017</v>
      </c>
      <c r="Z113" s="680">
        <v>101.0017</v>
      </c>
      <c r="AA113" s="680">
        <v>101.0017</v>
      </c>
      <c r="AB113" s="680">
        <v>101.0017</v>
      </c>
      <c r="AC113" s="680">
        <v>101.0017</v>
      </c>
      <c r="AD113" s="680">
        <v>0</v>
      </c>
      <c r="AE113" s="680">
        <v>0</v>
      </c>
      <c r="AF113" s="680">
        <v>0</v>
      </c>
      <c r="AG113" s="680">
        <v>0</v>
      </c>
      <c r="AH113" s="680">
        <v>0</v>
      </c>
      <c r="AI113" s="680">
        <v>0</v>
      </c>
      <c r="AJ113" s="680">
        <v>0</v>
      </c>
      <c r="AK113" s="680">
        <v>0</v>
      </c>
      <c r="AL113" s="680">
        <v>0</v>
      </c>
      <c r="AM113" s="680">
        <v>0</v>
      </c>
      <c r="AN113" s="680">
        <v>0</v>
      </c>
      <c r="AO113" s="681">
        <v>0</v>
      </c>
      <c r="AP113" s="619"/>
      <c r="AQ113" s="679">
        <v>0</v>
      </c>
      <c r="AR113" s="680">
        <v>0</v>
      </c>
      <c r="AS113" s="680">
        <v>0</v>
      </c>
      <c r="AT113" s="680">
        <v>204719.6</v>
      </c>
      <c r="AU113" s="680">
        <v>204719.6</v>
      </c>
      <c r="AV113" s="680">
        <v>204719.6</v>
      </c>
      <c r="AW113" s="680">
        <v>204719.6</v>
      </c>
      <c r="AX113" s="680">
        <v>204719.6</v>
      </c>
      <c r="AY113" s="680">
        <v>204719.6</v>
      </c>
      <c r="AZ113" s="680">
        <v>204719.6</v>
      </c>
      <c r="BA113" s="680">
        <v>204719.6</v>
      </c>
      <c r="BB113" s="680">
        <v>175529.5</v>
      </c>
      <c r="BC113" s="680">
        <v>175529.5</v>
      </c>
      <c r="BD113" s="680">
        <v>116970.3</v>
      </c>
      <c r="BE113" s="680">
        <v>116970.3</v>
      </c>
      <c r="BF113" s="680">
        <v>116970.3</v>
      </c>
      <c r="BG113" s="680">
        <v>116970.3</v>
      </c>
      <c r="BH113" s="680">
        <v>116970.3</v>
      </c>
      <c r="BI113" s="680">
        <v>0</v>
      </c>
      <c r="BJ113" s="680">
        <v>0</v>
      </c>
      <c r="BK113" s="680">
        <v>0</v>
      </c>
      <c r="BL113" s="680">
        <v>0</v>
      </c>
      <c r="BM113" s="680">
        <v>0</v>
      </c>
      <c r="BN113" s="680">
        <v>0</v>
      </c>
      <c r="BO113" s="680">
        <v>0</v>
      </c>
      <c r="BP113" s="680">
        <v>0</v>
      </c>
      <c r="BQ113" s="680">
        <v>0</v>
      </c>
      <c r="BR113" s="680">
        <v>0</v>
      </c>
      <c r="BS113" s="680">
        <v>0</v>
      </c>
      <c r="BT113" s="681">
        <v>0</v>
      </c>
    </row>
    <row r="114" spans="2:73">
      <c r="B114" s="675" t="s">
        <v>208</v>
      </c>
      <c r="C114" s="675" t="s">
        <v>1074</v>
      </c>
      <c r="D114" s="675" t="s">
        <v>22</v>
      </c>
      <c r="E114" s="675" t="s">
        <v>1071</v>
      </c>
      <c r="F114" s="675" t="s">
        <v>1093</v>
      </c>
      <c r="G114" s="675" t="s">
        <v>1072</v>
      </c>
      <c r="H114" s="675">
        <v>2012</v>
      </c>
      <c r="I114" s="630" t="s">
        <v>574</v>
      </c>
      <c r="J114" s="630" t="s">
        <v>584</v>
      </c>
      <c r="K114" s="619"/>
      <c r="L114" s="679">
        <v>0</v>
      </c>
      <c r="M114" s="680">
        <v>353.64</v>
      </c>
      <c r="N114" s="680">
        <v>353.64</v>
      </c>
      <c r="O114" s="680">
        <v>353.64</v>
      </c>
      <c r="P114" s="680">
        <v>347.21</v>
      </c>
      <c r="Q114" s="680">
        <v>347.21</v>
      </c>
      <c r="R114" s="680">
        <v>307.42</v>
      </c>
      <c r="S114" s="680">
        <v>304.43</v>
      </c>
      <c r="T114" s="680">
        <v>304.43</v>
      </c>
      <c r="U114" s="680">
        <v>251.41</v>
      </c>
      <c r="V114" s="680">
        <v>229.08</v>
      </c>
      <c r="W114" s="680">
        <v>178.3</v>
      </c>
      <c r="X114" s="680">
        <v>160.88999999999999</v>
      </c>
      <c r="Y114" s="680">
        <v>97.76</v>
      </c>
      <c r="Z114" s="680">
        <v>97.76</v>
      </c>
      <c r="AA114" s="680">
        <v>97.76</v>
      </c>
      <c r="AB114" s="680">
        <v>70</v>
      </c>
      <c r="AC114" s="680">
        <v>0.33</v>
      </c>
      <c r="AD114" s="680">
        <v>0.33</v>
      </c>
      <c r="AE114" s="680">
        <v>0.33</v>
      </c>
      <c r="AF114" s="680">
        <v>0.33</v>
      </c>
      <c r="AG114" s="680">
        <v>0</v>
      </c>
      <c r="AH114" s="680">
        <v>0</v>
      </c>
      <c r="AI114" s="680">
        <v>0</v>
      </c>
      <c r="AJ114" s="680">
        <v>0</v>
      </c>
      <c r="AK114" s="680">
        <v>0</v>
      </c>
      <c r="AL114" s="680">
        <v>0</v>
      </c>
      <c r="AM114" s="680">
        <v>0</v>
      </c>
      <c r="AN114" s="680">
        <v>0</v>
      </c>
      <c r="AO114" s="681">
        <v>0</v>
      </c>
      <c r="AP114" s="619"/>
      <c r="AQ114" s="679">
        <v>0</v>
      </c>
      <c r="AR114" s="680">
        <v>1134687</v>
      </c>
      <c r="AS114" s="680">
        <v>1134687</v>
      </c>
      <c r="AT114" s="680">
        <v>1134687</v>
      </c>
      <c r="AU114" s="680">
        <v>1111471</v>
      </c>
      <c r="AV114" s="680">
        <v>1111471</v>
      </c>
      <c r="AW114" s="680">
        <v>986593</v>
      </c>
      <c r="AX114" s="680">
        <v>973698</v>
      </c>
      <c r="AY114" s="680">
        <v>973698</v>
      </c>
      <c r="AZ114" s="680">
        <v>797460</v>
      </c>
      <c r="BA114" s="680">
        <v>709744</v>
      </c>
      <c r="BB114" s="680">
        <v>512221</v>
      </c>
      <c r="BC114" s="680">
        <v>470708</v>
      </c>
      <c r="BD114" s="680">
        <v>79473</v>
      </c>
      <c r="BE114" s="680">
        <v>79473</v>
      </c>
      <c r="BF114" s="680">
        <v>79473</v>
      </c>
      <c r="BG114" s="680">
        <v>57163</v>
      </c>
      <c r="BH114" s="680">
        <v>1180</v>
      </c>
      <c r="BI114" s="680">
        <v>1180</v>
      </c>
      <c r="BJ114" s="680">
        <v>1180</v>
      </c>
      <c r="BK114" s="680">
        <v>1180</v>
      </c>
      <c r="BL114" s="680">
        <v>0</v>
      </c>
      <c r="BM114" s="680">
        <v>0</v>
      </c>
      <c r="BN114" s="680">
        <v>0</v>
      </c>
      <c r="BO114" s="680">
        <v>0</v>
      </c>
      <c r="BP114" s="680">
        <v>0</v>
      </c>
      <c r="BQ114" s="680">
        <v>0</v>
      </c>
      <c r="BR114" s="680">
        <v>0</v>
      </c>
      <c r="BS114" s="680">
        <v>0</v>
      </c>
      <c r="BT114" s="681">
        <v>0</v>
      </c>
    </row>
    <row r="115" spans="2:73" ht="15.75">
      <c r="B115" s="675" t="s">
        <v>208</v>
      </c>
      <c r="C115" s="675" t="s">
        <v>1074</v>
      </c>
      <c r="D115" s="675" t="s">
        <v>22</v>
      </c>
      <c r="E115" s="675" t="s">
        <v>1071</v>
      </c>
      <c r="F115" s="675" t="s">
        <v>1093</v>
      </c>
      <c r="G115" s="675" t="s">
        <v>1072</v>
      </c>
      <c r="H115" s="675">
        <v>2013</v>
      </c>
      <c r="I115" s="630" t="s">
        <v>575</v>
      </c>
      <c r="J115" s="630" t="s">
        <v>584</v>
      </c>
      <c r="K115" s="619"/>
      <c r="L115" s="679">
        <v>0</v>
      </c>
      <c r="M115" s="680">
        <v>0</v>
      </c>
      <c r="N115" s="680">
        <v>852.37149999999997</v>
      </c>
      <c r="O115" s="680">
        <v>849.12239999999997</v>
      </c>
      <c r="P115" s="680">
        <v>848.26160000000004</v>
      </c>
      <c r="Q115" s="680">
        <v>848.26160000000004</v>
      </c>
      <c r="R115" s="680">
        <v>819.16150000000005</v>
      </c>
      <c r="S115" s="680">
        <v>810.56389999999999</v>
      </c>
      <c r="T115" s="680">
        <v>810.56389999999999</v>
      </c>
      <c r="U115" s="680">
        <v>810.56389999999999</v>
      </c>
      <c r="V115" s="680">
        <v>756.822</v>
      </c>
      <c r="W115" s="680">
        <v>694.14729999999997</v>
      </c>
      <c r="X115" s="680">
        <v>617.30840000000001</v>
      </c>
      <c r="Y115" s="680">
        <v>617.30840000000001</v>
      </c>
      <c r="Z115" s="680">
        <v>477.46769999999998</v>
      </c>
      <c r="AA115" s="680">
        <v>466.09769999999997</v>
      </c>
      <c r="AB115" s="680">
        <v>466.09769999999997</v>
      </c>
      <c r="AC115" s="680">
        <v>382.71170000000001</v>
      </c>
      <c r="AD115" s="680">
        <v>22.614229999999999</v>
      </c>
      <c r="AE115" s="680">
        <v>18.389600000000002</v>
      </c>
      <c r="AF115" s="680">
        <v>18.389600000000002</v>
      </c>
      <c r="AG115" s="680">
        <v>18.389600000000002</v>
      </c>
      <c r="AH115" s="680">
        <v>0</v>
      </c>
      <c r="AI115" s="680">
        <v>0</v>
      </c>
      <c r="AJ115" s="680">
        <v>0</v>
      </c>
      <c r="AK115" s="680">
        <v>0</v>
      </c>
      <c r="AL115" s="680">
        <v>0</v>
      </c>
      <c r="AM115" s="680">
        <v>0</v>
      </c>
      <c r="AN115" s="680">
        <v>0</v>
      </c>
      <c r="AO115" s="681">
        <v>0</v>
      </c>
      <c r="AP115" s="619"/>
      <c r="AQ115" s="679">
        <v>0</v>
      </c>
      <c r="AR115" s="680">
        <v>0</v>
      </c>
      <c r="AS115" s="680">
        <v>9316522</v>
      </c>
      <c r="AT115" s="680">
        <v>9304613</v>
      </c>
      <c r="AU115" s="680">
        <v>9301615</v>
      </c>
      <c r="AV115" s="680">
        <v>9301615</v>
      </c>
      <c r="AW115" s="680">
        <v>9199956</v>
      </c>
      <c r="AX115" s="680">
        <v>9143752</v>
      </c>
      <c r="AY115" s="680">
        <v>9143752</v>
      </c>
      <c r="AZ115" s="680">
        <v>8876305</v>
      </c>
      <c r="BA115" s="680">
        <v>8522280</v>
      </c>
      <c r="BB115" s="680">
        <v>8112566</v>
      </c>
      <c r="BC115" s="680">
        <v>5054523</v>
      </c>
      <c r="BD115" s="680">
        <v>2836997</v>
      </c>
      <c r="BE115" s="680">
        <v>1913392</v>
      </c>
      <c r="BF115" s="680">
        <v>1872346</v>
      </c>
      <c r="BG115" s="680">
        <v>1872346</v>
      </c>
      <c r="BH115" s="680">
        <v>1523484</v>
      </c>
      <c r="BI115" s="680">
        <v>53187.58</v>
      </c>
      <c r="BJ115" s="680">
        <v>44222.47</v>
      </c>
      <c r="BK115" s="680">
        <v>44222.47</v>
      </c>
      <c r="BL115" s="680">
        <v>44222.47</v>
      </c>
      <c r="BM115" s="680">
        <v>0</v>
      </c>
      <c r="BN115" s="680">
        <v>0</v>
      </c>
      <c r="BO115" s="680">
        <v>0</v>
      </c>
      <c r="BP115" s="680">
        <v>0</v>
      </c>
      <c r="BQ115" s="680">
        <v>0</v>
      </c>
      <c r="BR115" s="680">
        <v>0</v>
      </c>
      <c r="BS115" s="680">
        <v>0</v>
      </c>
      <c r="BT115" s="681">
        <v>0</v>
      </c>
      <c r="BU115" s="160"/>
    </row>
    <row r="116" spans="2:73" ht="15.75">
      <c r="B116" s="675" t="s">
        <v>208</v>
      </c>
      <c r="C116" s="675" t="s">
        <v>1074</v>
      </c>
      <c r="D116" s="675" t="s">
        <v>22</v>
      </c>
      <c r="E116" s="675" t="s">
        <v>1071</v>
      </c>
      <c r="F116" s="675" t="s">
        <v>1093</v>
      </c>
      <c r="G116" s="675" t="s">
        <v>1072</v>
      </c>
      <c r="H116" s="675">
        <v>2014</v>
      </c>
      <c r="I116" s="630" t="s">
        <v>576</v>
      </c>
      <c r="J116" s="630" t="s">
        <v>591</v>
      </c>
      <c r="K116" s="619"/>
      <c r="L116" s="679">
        <v>0</v>
      </c>
      <c r="M116" s="680">
        <v>0</v>
      </c>
      <c r="N116" s="680">
        <v>0</v>
      </c>
      <c r="O116" s="680">
        <v>6001.74</v>
      </c>
      <c r="P116" s="680">
        <v>5993.6210000000001</v>
      </c>
      <c r="Q116" s="680">
        <v>5993.6210000000001</v>
      </c>
      <c r="R116" s="680">
        <v>5836.5010000000002</v>
      </c>
      <c r="S116" s="680">
        <v>5836.5010000000002</v>
      </c>
      <c r="T116" s="680">
        <v>5808.0940000000001</v>
      </c>
      <c r="U116" s="680">
        <v>5535.6530000000002</v>
      </c>
      <c r="V116" s="680">
        <v>5535.6530000000002</v>
      </c>
      <c r="W116" s="680">
        <v>5234.473</v>
      </c>
      <c r="X116" s="680">
        <v>4080.2809999999999</v>
      </c>
      <c r="Y116" s="680">
        <v>2884.7669999999998</v>
      </c>
      <c r="Z116" s="680">
        <v>2820.41</v>
      </c>
      <c r="AA116" s="680">
        <v>1744.26</v>
      </c>
      <c r="AB116" s="680">
        <v>1691.232</v>
      </c>
      <c r="AC116" s="680">
        <v>1691.232</v>
      </c>
      <c r="AD116" s="680">
        <v>1368.971</v>
      </c>
      <c r="AE116" s="680">
        <v>332.99810000000002</v>
      </c>
      <c r="AF116" s="680">
        <v>332.99810000000002</v>
      </c>
      <c r="AG116" s="680">
        <v>332.99810000000002</v>
      </c>
      <c r="AH116" s="680">
        <v>332.99810000000002</v>
      </c>
      <c r="AI116" s="680">
        <v>0</v>
      </c>
      <c r="AJ116" s="680">
        <v>0</v>
      </c>
      <c r="AK116" s="680">
        <v>0</v>
      </c>
      <c r="AL116" s="680">
        <v>0</v>
      </c>
      <c r="AM116" s="680">
        <v>0</v>
      </c>
      <c r="AN116" s="680">
        <v>0</v>
      </c>
      <c r="AO116" s="681">
        <v>0</v>
      </c>
      <c r="AP116" s="619"/>
      <c r="AQ116" s="679">
        <v>0</v>
      </c>
      <c r="AR116" s="680">
        <v>0</v>
      </c>
      <c r="AS116" s="680">
        <v>0</v>
      </c>
      <c r="AT116" s="680">
        <v>41820981</v>
      </c>
      <c r="AU116" s="680">
        <v>41792521</v>
      </c>
      <c r="AV116" s="680">
        <v>41792521</v>
      </c>
      <c r="AW116" s="680">
        <v>41240745</v>
      </c>
      <c r="AX116" s="680">
        <v>41240745</v>
      </c>
      <c r="AY116" s="680">
        <v>41140977</v>
      </c>
      <c r="AZ116" s="680">
        <v>39030198</v>
      </c>
      <c r="BA116" s="680">
        <v>39030198</v>
      </c>
      <c r="BB116" s="680">
        <v>37213808</v>
      </c>
      <c r="BC116" s="680">
        <v>27982620</v>
      </c>
      <c r="BD116" s="680">
        <v>18261803</v>
      </c>
      <c r="BE116" s="680">
        <v>17247754</v>
      </c>
      <c r="BF116" s="680">
        <v>10162267</v>
      </c>
      <c r="BG116" s="680">
        <v>9976459</v>
      </c>
      <c r="BH116" s="680">
        <v>9976459</v>
      </c>
      <c r="BI116" s="680">
        <v>7943957</v>
      </c>
      <c r="BJ116" s="680">
        <v>767514.6</v>
      </c>
      <c r="BK116" s="680">
        <v>767514.6</v>
      </c>
      <c r="BL116" s="680">
        <v>767514.6</v>
      </c>
      <c r="BM116" s="680">
        <v>767514.6</v>
      </c>
      <c r="BN116" s="680">
        <v>0</v>
      </c>
      <c r="BO116" s="680">
        <v>0</v>
      </c>
      <c r="BP116" s="680">
        <v>0</v>
      </c>
      <c r="BQ116" s="680">
        <v>0</v>
      </c>
      <c r="BR116" s="680">
        <v>0</v>
      </c>
      <c r="BS116" s="680">
        <v>0</v>
      </c>
      <c r="BT116" s="681">
        <v>0</v>
      </c>
      <c r="BU116" s="160"/>
    </row>
    <row r="117" spans="2:73" ht="15.75">
      <c r="B117" s="675" t="s">
        <v>208</v>
      </c>
      <c r="C117" s="675" t="s">
        <v>1070</v>
      </c>
      <c r="D117" s="675" t="s">
        <v>2</v>
      </c>
      <c r="E117" s="675" t="s">
        <v>1071</v>
      </c>
      <c r="F117" s="675" t="s">
        <v>29</v>
      </c>
      <c r="G117" s="675" t="s">
        <v>1072</v>
      </c>
      <c r="H117" s="675">
        <v>2014</v>
      </c>
      <c r="I117" s="630" t="s">
        <v>576</v>
      </c>
      <c r="J117" s="630" t="s">
        <v>591</v>
      </c>
      <c r="K117" s="619"/>
      <c r="L117" s="679">
        <v>0</v>
      </c>
      <c r="M117" s="680">
        <v>0</v>
      </c>
      <c r="N117" s="680">
        <v>0</v>
      </c>
      <c r="O117" s="680">
        <v>26.313649999999999</v>
      </c>
      <c r="P117" s="680">
        <v>26.313649999999999</v>
      </c>
      <c r="Q117" s="680">
        <v>26.313649999999999</v>
      </c>
      <c r="R117" s="680">
        <v>26.313649999999999</v>
      </c>
      <c r="S117" s="680">
        <v>0</v>
      </c>
      <c r="T117" s="680">
        <v>0</v>
      </c>
      <c r="U117" s="680">
        <v>0</v>
      </c>
      <c r="V117" s="680">
        <v>0</v>
      </c>
      <c r="W117" s="680">
        <v>0</v>
      </c>
      <c r="X117" s="680">
        <v>0</v>
      </c>
      <c r="Y117" s="680">
        <v>0</v>
      </c>
      <c r="Z117" s="680">
        <v>0</v>
      </c>
      <c r="AA117" s="680">
        <v>0</v>
      </c>
      <c r="AB117" s="680">
        <v>0</v>
      </c>
      <c r="AC117" s="680">
        <v>0</v>
      </c>
      <c r="AD117" s="680">
        <v>0</v>
      </c>
      <c r="AE117" s="680">
        <v>0</v>
      </c>
      <c r="AF117" s="680">
        <v>0</v>
      </c>
      <c r="AG117" s="680">
        <v>0</v>
      </c>
      <c r="AH117" s="680">
        <v>0</v>
      </c>
      <c r="AI117" s="680">
        <v>0</v>
      </c>
      <c r="AJ117" s="680">
        <v>0</v>
      </c>
      <c r="AK117" s="680">
        <v>0</v>
      </c>
      <c r="AL117" s="680">
        <v>0</v>
      </c>
      <c r="AM117" s="680">
        <v>0</v>
      </c>
      <c r="AN117" s="680">
        <v>0</v>
      </c>
      <c r="AO117" s="681">
        <v>0</v>
      </c>
      <c r="AP117" s="619"/>
      <c r="AQ117" s="679">
        <v>0</v>
      </c>
      <c r="AR117" s="680">
        <v>0</v>
      </c>
      <c r="AS117" s="680">
        <v>0</v>
      </c>
      <c r="AT117" s="680">
        <v>46918.86</v>
      </c>
      <c r="AU117" s="680">
        <v>46918.86</v>
      </c>
      <c r="AV117" s="680">
        <v>46918.86</v>
      </c>
      <c r="AW117" s="680">
        <v>46918.86</v>
      </c>
      <c r="AX117" s="680">
        <v>0</v>
      </c>
      <c r="AY117" s="680">
        <v>0</v>
      </c>
      <c r="AZ117" s="680">
        <v>0</v>
      </c>
      <c r="BA117" s="680">
        <v>0</v>
      </c>
      <c r="BB117" s="680">
        <v>0</v>
      </c>
      <c r="BC117" s="680">
        <v>0</v>
      </c>
      <c r="BD117" s="680">
        <v>0</v>
      </c>
      <c r="BE117" s="680">
        <v>0</v>
      </c>
      <c r="BF117" s="680">
        <v>0</v>
      </c>
      <c r="BG117" s="680">
        <v>0</v>
      </c>
      <c r="BH117" s="680">
        <v>0</v>
      </c>
      <c r="BI117" s="680">
        <v>0</v>
      </c>
      <c r="BJ117" s="680">
        <v>0</v>
      </c>
      <c r="BK117" s="680">
        <v>0</v>
      </c>
      <c r="BL117" s="680">
        <v>0</v>
      </c>
      <c r="BM117" s="680">
        <v>0</v>
      </c>
      <c r="BN117" s="680">
        <v>0</v>
      </c>
      <c r="BO117" s="680">
        <v>0</v>
      </c>
      <c r="BP117" s="680">
        <v>0</v>
      </c>
      <c r="BQ117" s="680">
        <v>0</v>
      </c>
      <c r="BR117" s="680">
        <v>0</v>
      </c>
      <c r="BS117" s="680">
        <v>0</v>
      </c>
      <c r="BT117" s="681">
        <v>0</v>
      </c>
      <c r="BU117" s="160"/>
    </row>
    <row r="118" spans="2:73" ht="15.75">
      <c r="B118" s="675" t="s">
        <v>208</v>
      </c>
      <c r="C118" s="675" t="s">
        <v>1070</v>
      </c>
      <c r="D118" s="675" t="s">
        <v>1</v>
      </c>
      <c r="E118" s="675" t="s">
        <v>1071</v>
      </c>
      <c r="F118" s="675" t="s">
        <v>29</v>
      </c>
      <c r="G118" s="675" t="s">
        <v>1072</v>
      </c>
      <c r="H118" s="675">
        <v>2014</v>
      </c>
      <c r="I118" s="630" t="s">
        <v>576</v>
      </c>
      <c r="J118" s="630" t="s">
        <v>591</v>
      </c>
      <c r="K118" s="619"/>
      <c r="L118" s="679">
        <v>0</v>
      </c>
      <c r="M118" s="680">
        <v>0</v>
      </c>
      <c r="N118" s="680">
        <v>0</v>
      </c>
      <c r="O118" s="680">
        <v>0.46701700000000002</v>
      </c>
      <c r="P118" s="680">
        <v>0.46701700000000002</v>
      </c>
      <c r="Q118" s="680">
        <v>0.46701700000000002</v>
      </c>
      <c r="R118" s="680">
        <v>0</v>
      </c>
      <c r="S118" s="680">
        <v>0</v>
      </c>
      <c r="T118" s="680">
        <v>0</v>
      </c>
      <c r="U118" s="680">
        <v>0</v>
      </c>
      <c r="V118" s="680">
        <v>0</v>
      </c>
      <c r="W118" s="680">
        <v>0</v>
      </c>
      <c r="X118" s="680">
        <v>0</v>
      </c>
      <c r="Y118" s="680">
        <v>0</v>
      </c>
      <c r="Z118" s="680">
        <v>0</v>
      </c>
      <c r="AA118" s="680">
        <v>0</v>
      </c>
      <c r="AB118" s="680">
        <v>0</v>
      </c>
      <c r="AC118" s="680">
        <v>0</v>
      </c>
      <c r="AD118" s="680">
        <v>0</v>
      </c>
      <c r="AE118" s="680">
        <v>0</v>
      </c>
      <c r="AF118" s="680">
        <v>0</v>
      </c>
      <c r="AG118" s="680">
        <v>0</v>
      </c>
      <c r="AH118" s="680">
        <v>0</v>
      </c>
      <c r="AI118" s="680">
        <v>0</v>
      </c>
      <c r="AJ118" s="680">
        <v>0</v>
      </c>
      <c r="AK118" s="680">
        <v>0</v>
      </c>
      <c r="AL118" s="680">
        <v>0</v>
      </c>
      <c r="AM118" s="680">
        <v>0</v>
      </c>
      <c r="AN118" s="680">
        <v>0</v>
      </c>
      <c r="AO118" s="681">
        <v>0</v>
      </c>
      <c r="AP118" s="619"/>
      <c r="AQ118" s="679">
        <v>0</v>
      </c>
      <c r="AR118" s="680">
        <v>0</v>
      </c>
      <c r="AS118" s="680">
        <v>0</v>
      </c>
      <c r="AT118" s="680">
        <v>417.63220000000001</v>
      </c>
      <c r="AU118" s="680">
        <v>417.63220000000001</v>
      </c>
      <c r="AV118" s="680">
        <v>417.63220000000001</v>
      </c>
      <c r="AW118" s="680">
        <v>0</v>
      </c>
      <c r="AX118" s="680">
        <v>0</v>
      </c>
      <c r="AY118" s="680">
        <v>0</v>
      </c>
      <c r="AZ118" s="680">
        <v>0</v>
      </c>
      <c r="BA118" s="680">
        <v>0</v>
      </c>
      <c r="BB118" s="680">
        <v>0</v>
      </c>
      <c r="BC118" s="680">
        <v>0</v>
      </c>
      <c r="BD118" s="680">
        <v>0</v>
      </c>
      <c r="BE118" s="680">
        <v>0</v>
      </c>
      <c r="BF118" s="680">
        <v>0</v>
      </c>
      <c r="BG118" s="680">
        <v>0</v>
      </c>
      <c r="BH118" s="680">
        <v>0</v>
      </c>
      <c r="BI118" s="680">
        <v>0</v>
      </c>
      <c r="BJ118" s="680">
        <v>0</v>
      </c>
      <c r="BK118" s="680">
        <v>0</v>
      </c>
      <c r="BL118" s="680">
        <v>0</v>
      </c>
      <c r="BM118" s="680">
        <v>0</v>
      </c>
      <c r="BN118" s="680">
        <v>0</v>
      </c>
      <c r="BO118" s="680">
        <v>0</v>
      </c>
      <c r="BP118" s="680">
        <v>0</v>
      </c>
      <c r="BQ118" s="680">
        <v>0</v>
      </c>
      <c r="BR118" s="680">
        <v>0</v>
      </c>
      <c r="BS118" s="680">
        <v>0</v>
      </c>
      <c r="BT118" s="681">
        <v>0</v>
      </c>
      <c r="BU118" s="160"/>
    </row>
    <row r="119" spans="2:73" ht="15.75">
      <c r="B119" s="675" t="s">
        <v>208</v>
      </c>
      <c r="C119" s="675" t="s">
        <v>1070</v>
      </c>
      <c r="D119" s="675" t="s">
        <v>1</v>
      </c>
      <c r="E119" s="675" t="s">
        <v>1071</v>
      </c>
      <c r="F119" s="675" t="s">
        <v>29</v>
      </c>
      <c r="G119" s="675" t="s">
        <v>1072</v>
      </c>
      <c r="H119" s="675">
        <v>2014</v>
      </c>
      <c r="I119" s="630" t="s">
        <v>576</v>
      </c>
      <c r="J119" s="630" t="s">
        <v>591</v>
      </c>
      <c r="K119" s="619"/>
      <c r="L119" s="679">
        <v>0</v>
      </c>
      <c r="M119" s="680">
        <v>0</v>
      </c>
      <c r="N119" s="680">
        <v>0</v>
      </c>
      <c r="O119" s="680">
        <v>0.35398000000000002</v>
      </c>
      <c r="P119" s="680">
        <v>0.35398000000000002</v>
      </c>
      <c r="Q119" s="680">
        <v>0.35398000000000002</v>
      </c>
      <c r="R119" s="680">
        <v>0.35398000000000002</v>
      </c>
      <c r="S119" s="680">
        <v>0</v>
      </c>
      <c r="T119" s="680">
        <v>0</v>
      </c>
      <c r="U119" s="680">
        <v>0</v>
      </c>
      <c r="V119" s="680">
        <v>0</v>
      </c>
      <c r="W119" s="680">
        <v>0</v>
      </c>
      <c r="X119" s="680">
        <v>0</v>
      </c>
      <c r="Y119" s="680">
        <v>0</v>
      </c>
      <c r="Z119" s="680">
        <v>0</v>
      </c>
      <c r="AA119" s="680">
        <v>0</v>
      </c>
      <c r="AB119" s="680">
        <v>0</v>
      </c>
      <c r="AC119" s="680">
        <v>0</v>
      </c>
      <c r="AD119" s="680">
        <v>0</v>
      </c>
      <c r="AE119" s="680">
        <v>0</v>
      </c>
      <c r="AF119" s="680">
        <v>0</v>
      </c>
      <c r="AG119" s="680">
        <v>0</v>
      </c>
      <c r="AH119" s="680">
        <v>0</v>
      </c>
      <c r="AI119" s="680">
        <v>0</v>
      </c>
      <c r="AJ119" s="680">
        <v>0</v>
      </c>
      <c r="AK119" s="680">
        <v>0</v>
      </c>
      <c r="AL119" s="680">
        <v>0</v>
      </c>
      <c r="AM119" s="680">
        <v>0</v>
      </c>
      <c r="AN119" s="680">
        <v>0</v>
      </c>
      <c r="AO119" s="681">
        <v>0</v>
      </c>
      <c r="AP119" s="619"/>
      <c r="AQ119" s="679">
        <v>0</v>
      </c>
      <c r="AR119" s="680">
        <v>0</v>
      </c>
      <c r="AS119" s="680">
        <v>0</v>
      </c>
      <c r="AT119" s="680">
        <v>631.16759999999999</v>
      </c>
      <c r="AU119" s="680">
        <v>631.16759999999999</v>
      </c>
      <c r="AV119" s="680">
        <v>631.16759999999999</v>
      </c>
      <c r="AW119" s="680">
        <v>631.16759999999999</v>
      </c>
      <c r="AX119" s="680">
        <v>0</v>
      </c>
      <c r="AY119" s="680">
        <v>0</v>
      </c>
      <c r="AZ119" s="680">
        <v>0</v>
      </c>
      <c r="BA119" s="680">
        <v>0</v>
      </c>
      <c r="BB119" s="680">
        <v>0</v>
      </c>
      <c r="BC119" s="680">
        <v>0</v>
      </c>
      <c r="BD119" s="680">
        <v>0</v>
      </c>
      <c r="BE119" s="680">
        <v>0</v>
      </c>
      <c r="BF119" s="680">
        <v>0</v>
      </c>
      <c r="BG119" s="680">
        <v>0</v>
      </c>
      <c r="BH119" s="680">
        <v>0</v>
      </c>
      <c r="BI119" s="680">
        <v>0</v>
      </c>
      <c r="BJ119" s="680">
        <v>0</v>
      </c>
      <c r="BK119" s="680">
        <v>0</v>
      </c>
      <c r="BL119" s="680">
        <v>0</v>
      </c>
      <c r="BM119" s="680">
        <v>0</v>
      </c>
      <c r="BN119" s="680">
        <v>0</v>
      </c>
      <c r="BO119" s="680">
        <v>0</v>
      </c>
      <c r="BP119" s="680">
        <v>0</v>
      </c>
      <c r="BQ119" s="680">
        <v>0</v>
      </c>
      <c r="BR119" s="680">
        <v>0</v>
      </c>
      <c r="BS119" s="680">
        <v>0</v>
      </c>
      <c r="BT119" s="681">
        <v>0</v>
      </c>
      <c r="BU119" s="160"/>
    </row>
    <row r="120" spans="2:73">
      <c r="B120" s="675" t="s">
        <v>208</v>
      </c>
      <c r="C120" s="675" t="s">
        <v>1070</v>
      </c>
      <c r="D120" s="675" t="s">
        <v>1</v>
      </c>
      <c r="E120" s="675" t="s">
        <v>1071</v>
      </c>
      <c r="F120" s="675" t="s">
        <v>29</v>
      </c>
      <c r="G120" s="675" t="s">
        <v>1072</v>
      </c>
      <c r="H120" s="675">
        <v>2014</v>
      </c>
      <c r="I120" s="630" t="s">
        <v>576</v>
      </c>
      <c r="J120" s="630" t="s">
        <v>591</v>
      </c>
      <c r="K120" s="619"/>
      <c r="L120" s="679">
        <v>0</v>
      </c>
      <c r="M120" s="680">
        <v>0</v>
      </c>
      <c r="N120" s="680">
        <v>0</v>
      </c>
      <c r="O120" s="680">
        <v>10.177989999999999</v>
      </c>
      <c r="P120" s="680">
        <v>10.177989999999999</v>
      </c>
      <c r="Q120" s="680">
        <v>10.177989999999999</v>
      </c>
      <c r="R120" s="680">
        <v>10.177989999999999</v>
      </c>
      <c r="S120" s="680">
        <v>0</v>
      </c>
      <c r="T120" s="680">
        <v>0</v>
      </c>
      <c r="U120" s="680">
        <v>0</v>
      </c>
      <c r="V120" s="680">
        <v>0</v>
      </c>
      <c r="W120" s="680">
        <v>0</v>
      </c>
      <c r="X120" s="680">
        <v>0</v>
      </c>
      <c r="Y120" s="680">
        <v>0</v>
      </c>
      <c r="Z120" s="680">
        <v>0</v>
      </c>
      <c r="AA120" s="680">
        <v>0</v>
      </c>
      <c r="AB120" s="680">
        <v>0</v>
      </c>
      <c r="AC120" s="680">
        <v>0</v>
      </c>
      <c r="AD120" s="680">
        <v>0</v>
      </c>
      <c r="AE120" s="680">
        <v>0</v>
      </c>
      <c r="AF120" s="680">
        <v>0</v>
      </c>
      <c r="AG120" s="680">
        <v>0</v>
      </c>
      <c r="AH120" s="680">
        <v>0</v>
      </c>
      <c r="AI120" s="680">
        <v>0</v>
      </c>
      <c r="AJ120" s="680">
        <v>0</v>
      </c>
      <c r="AK120" s="680">
        <v>0</v>
      </c>
      <c r="AL120" s="680">
        <v>0</v>
      </c>
      <c r="AM120" s="680">
        <v>0</v>
      </c>
      <c r="AN120" s="680">
        <v>0</v>
      </c>
      <c r="AO120" s="681">
        <v>0</v>
      </c>
      <c r="AP120" s="619"/>
      <c r="AQ120" s="679">
        <v>0</v>
      </c>
      <c r="AR120" s="680">
        <v>0</v>
      </c>
      <c r="AS120" s="680">
        <v>0</v>
      </c>
      <c r="AT120" s="680">
        <v>73694.460000000006</v>
      </c>
      <c r="AU120" s="680">
        <v>73694.460000000006</v>
      </c>
      <c r="AV120" s="680">
        <v>73694.460000000006</v>
      </c>
      <c r="AW120" s="680">
        <v>73694.460000000006</v>
      </c>
      <c r="AX120" s="680">
        <v>0</v>
      </c>
      <c r="AY120" s="680">
        <v>0</v>
      </c>
      <c r="AZ120" s="680">
        <v>0</v>
      </c>
      <c r="BA120" s="680">
        <v>0</v>
      </c>
      <c r="BB120" s="680">
        <v>0</v>
      </c>
      <c r="BC120" s="680">
        <v>0</v>
      </c>
      <c r="BD120" s="680">
        <v>0</v>
      </c>
      <c r="BE120" s="680">
        <v>0</v>
      </c>
      <c r="BF120" s="680">
        <v>0</v>
      </c>
      <c r="BG120" s="680">
        <v>0</v>
      </c>
      <c r="BH120" s="680">
        <v>0</v>
      </c>
      <c r="BI120" s="680">
        <v>0</v>
      </c>
      <c r="BJ120" s="680">
        <v>0</v>
      </c>
      <c r="BK120" s="680">
        <v>0</v>
      </c>
      <c r="BL120" s="680">
        <v>0</v>
      </c>
      <c r="BM120" s="680">
        <v>0</v>
      </c>
      <c r="BN120" s="680">
        <v>0</v>
      </c>
      <c r="BO120" s="680">
        <v>0</v>
      </c>
      <c r="BP120" s="680">
        <v>0</v>
      </c>
      <c r="BQ120" s="680">
        <v>0</v>
      </c>
      <c r="BR120" s="680">
        <v>0</v>
      </c>
      <c r="BS120" s="680">
        <v>0</v>
      </c>
      <c r="BT120" s="681">
        <v>0</v>
      </c>
    </row>
    <row r="121" spans="2:73" ht="15.75">
      <c r="B121" s="675" t="s">
        <v>208</v>
      </c>
      <c r="C121" s="675" t="s">
        <v>1070</v>
      </c>
      <c r="D121" s="675" t="s">
        <v>1</v>
      </c>
      <c r="E121" s="675" t="s">
        <v>1071</v>
      </c>
      <c r="F121" s="675" t="s">
        <v>29</v>
      </c>
      <c r="G121" s="675" t="s">
        <v>1072</v>
      </c>
      <c r="H121" s="675">
        <v>2014</v>
      </c>
      <c r="I121" s="630" t="s">
        <v>576</v>
      </c>
      <c r="J121" s="630" t="s">
        <v>591</v>
      </c>
      <c r="K121" s="619"/>
      <c r="L121" s="679">
        <v>0</v>
      </c>
      <c r="M121" s="680">
        <v>0</v>
      </c>
      <c r="N121" s="680">
        <v>0</v>
      </c>
      <c r="O121" s="680">
        <v>19.220849999999999</v>
      </c>
      <c r="P121" s="680">
        <v>19.220849999999999</v>
      </c>
      <c r="Q121" s="680">
        <v>19.220849999999999</v>
      </c>
      <c r="R121" s="680">
        <v>19.220849999999999</v>
      </c>
      <c r="S121" s="680">
        <v>19.220849999999999</v>
      </c>
      <c r="T121" s="680">
        <v>0</v>
      </c>
      <c r="U121" s="680">
        <v>0</v>
      </c>
      <c r="V121" s="680">
        <v>0</v>
      </c>
      <c r="W121" s="680">
        <v>0</v>
      </c>
      <c r="X121" s="680">
        <v>0</v>
      </c>
      <c r="Y121" s="680">
        <v>0</v>
      </c>
      <c r="Z121" s="680">
        <v>0</v>
      </c>
      <c r="AA121" s="680">
        <v>0</v>
      </c>
      <c r="AB121" s="680">
        <v>0</v>
      </c>
      <c r="AC121" s="680">
        <v>0</v>
      </c>
      <c r="AD121" s="680">
        <v>0</v>
      </c>
      <c r="AE121" s="680">
        <v>0</v>
      </c>
      <c r="AF121" s="680">
        <v>0</v>
      </c>
      <c r="AG121" s="680">
        <v>0</v>
      </c>
      <c r="AH121" s="680">
        <v>0</v>
      </c>
      <c r="AI121" s="680">
        <v>0</v>
      </c>
      <c r="AJ121" s="680">
        <v>0</v>
      </c>
      <c r="AK121" s="680">
        <v>0</v>
      </c>
      <c r="AL121" s="680">
        <v>0</v>
      </c>
      <c r="AM121" s="680">
        <v>0</v>
      </c>
      <c r="AN121" s="680">
        <v>0</v>
      </c>
      <c r="AO121" s="681">
        <v>0</v>
      </c>
      <c r="AP121" s="619"/>
      <c r="AQ121" s="679">
        <v>0</v>
      </c>
      <c r="AR121" s="680">
        <v>0</v>
      </c>
      <c r="AS121" s="680">
        <v>0</v>
      </c>
      <c r="AT121" s="680">
        <v>130786</v>
      </c>
      <c r="AU121" s="680">
        <v>130786</v>
      </c>
      <c r="AV121" s="680">
        <v>130786</v>
      </c>
      <c r="AW121" s="680">
        <v>130786</v>
      </c>
      <c r="AX121" s="680">
        <v>130786</v>
      </c>
      <c r="AY121" s="680">
        <v>0</v>
      </c>
      <c r="AZ121" s="680">
        <v>0</v>
      </c>
      <c r="BA121" s="680">
        <v>0</v>
      </c>
      <c r="BB121" s="680">
        <v>0</v>
      </c>
      <c r="BC121" s="680">
        <v>0</v>
      </c>
      <c r="BD121" s="680">
        <v>0</v>
      </c>
      <c r="BE121" s="680">
        <v>0</v>
      </c>
      <c r="BF121" s="680">
        <v>0</v>
      </c>
      <c r="BG121" s="680">
        <v>0</v>
      </c>
      <c r="BH121" s="680">
        <v>0</v>
      </c>
      <c r="BI121" s="680">
        <v>0</v>
      </c>
      <c r="BJ121" s="680">
        <v>0</v>
      </c>
      <c r="BK121" s="680">
        <v>0</v>
      </c>
      <c r="BL121" s="680">
        <v>0</v>
      </c>
      <c r="BM121" s="680">
        <v>0</v>
      </c>
      <c r="BN121" s="680">
        <v>0</v>
      </c>
      <c r="BO121" s="680">
        <v>0</v>
      </c>
      <c r="BP121" s="680">
        <v>0</v>
      </c>
      <c r="BQ121" s="680">
        <v>0</v>
      </c>
      <c r="BR121" s="680">
        <v>0</v>
      </c>
      <c r="BS121" s="680">
        <v>0</v>
      </c>
      <c r="BT121" s="681">
        <v>0</v>
      </c>
      <c r="BU121" s="160"/>
    </row>
    <row r="122" spans="2:73" ht="15.75">
      <c r="B122" s="675" t="s">
        <v>208</v>
      </c>
      <c r="C122" s="675" t="s">
        <v>1070</v>
      </c>
      <c r="D122" s="675" t="s">
        <v>5</v>
      </c>
      <c r="E122" s="675" t="s">
        <v>1071</v>
      </c>
      <c r="F122" s="675" t="s">
        <v>29</v>
      </c>
      <c r="G122" s="675" t="s">
        <v>1072</v>
      </c>
      <c r="H122" s="675">
        <v>2014</v>
      </c>
      <c r="I122" s="630" t="s">
        <v>576</v>
      </c>
      <c r="J122" s="630" t="s">
        <v>591</v>
      </c>
      <c r="K122" s="619"/>
      <c r="L122" s="682">
        <v>0</v>
      </c>
      <c r="M122" s="683">
        <v>0</v>
      </c>
      <c r="N122" s="683">
        <v>0</v>
      </c>
      <c r="O122" s="683">
        <v>315.82330000000002</v>
      </c>
      <c r="P122" s="683">
        <v>275.67950000000002</v>
      </c>
      <c r="Q122" s="683">
        <v>254.7587</v>
      </c>
      <c r="R122" s="683">
        <v>254.7587</v>
      </c>
      <c r="S122" s="683">
        <v>254.7587</v>
      </c>
      <c r="T122" s="683">
        <v>254.7587</v>
      </c>
      <c r="U122" s="683">
        <v>254.7587</v>
      </c>
      <c r="V122" s="683">
        <v>254.56819999999999</v>
      </c>
      <c r="W122" s="683">
        <v>254.56819999999999</v>
      </c>
      <c r="X122" s="683">
        <v>237.65710000000001</v>
      </c>
      <c r="Y122" s="683">
        <v>216.2826</v>
      </c>
      <c r="Z122" s="683">
        <v>183.21129999999999</v>
      </c>
      <c r="AA122" s="683">
        <v>183.21129999999999</v>
      </c>
      <c r="AB122" s="683">
        <v>182.3297</v>
      </c>
      <c r="AC122" s="683">
        <v>182.3297</v>
      </c>
      <c r="AD122" s="683">
        <v>181.9572</v>
      </c>
      <c r="AE122" s="683">
        <v>147.91929999999999</v>
      </c>
      <c r="AF122" s="683">
        <v>147.91929999999999</v>
      </c>
      <c r="AG122" s="683">
        <v>147.91929999999999</v>
      </c>
      <c r="AH122" s="683">
        <v>147.91929999999999</v>
      </c>
      <c r="AI122" s="683">
        <v>0</v>
      </c>
      <c r="AJ122" s="683">
        <v>0</v>
      </c>
      <c r="AK122" s="683">
        <v>0</v>
      </c>
      <c r="AL122" s="683">
        <v>0</v>
      </c>
      <c r="AM122" s="683">
        <v>0</v>
      </c>
      <c r="AN122" s="683">
        <v>0</v>
      </c>
      <c r="AO122" s="684">
        <v>0</v>
      </c>
      <c r="AP122" s="619"/>
      <c r="AQ122" s="682">
        <v>0</v>
      </c>
      <c r="AR122" s="683">
        <v>0</v>
      </c>
      <c r="AS122" s="683">
        <v>0</v>
      </c>
      <c r="AT122" s="683">
        <v>4825760</v>
      </c>
      <c r="AU122" s="683">
        <v>4186296</v>
      </c>
      <c r="AV122" s="683">
        <v>3853043</v>
      </c>
      <c r="AW122" s="683">
        <v>3853043</v>
      </c>
      <c r="AX122" s="683">
        <v>3853043</v>
      </c>
      <c r="AY122" s="683">
        <v>3853043</v>
      </c>
      <c r="AZ122" s="683">
        <v>3853043</v>
      </c>
      <c r="BA122" s="683">
        <v>3851374</v>
      </c>
      <c r="BB122" s="683">
        <v>3851374</v>
      </c>
      <c r="BC122" s="683">
        <v>3581992</v>
      </c>
      <c r="BD122" s="683">
        <v>3482378</v>
      </c>
      <c r="BE122" s="683">
        <v>2944728</v>
      </c>
      <c r="BF122" s="683">
        <v>2944728</v>
      </c>
      <c r="BG122" s="683">
        <v>2902560</v>
      </c>
      <c r="BH122" s="683">
        <v>2902560</v>
      </c>
      <c r="BI122" s="683">
        <v>2898456</v>
      </c>
      <c r="BJ122" s="683">
        <v>2356254</v>
      </c>
      <c r="BK122" s="683">
        <v>2356254</v>
      </c>
      <c r="BL122" s="683">
        <v>2356254</v>
      </c>
      <c r="BM122" s="683">
        <v>2356254</v>
      </c>
      <c r="BN122" s="683">
        <v>0</v>
      </c>
      <c r="BO122" s="683">
        <v>0</v>
      </c>
      <c r="BP122" s="683">
        <v>0</v>
      </c>
      <c r="BQ122" s="683">
        <v>0</v>
      </c>
      <c r="BR122" s="683">
        <v>0</v>
      </c>
      <c r="BS122" s="683">
        <v>0</v>
      </c>
      <c r="BT122" s="684">
        <v>0</v>
      </c>
      <c r="BU122" s="160"/>
    </row>
    <row r="123" spans="2:73" ht="15.75">
      <c r="B123" s="675" t="s">
        <v>208</v>
      </c>
      <c r="C123" s="675" t="s">
        <v>1070</v>
      </c>
      <c r="D123" s="675" t="s">
        <v>4</v>
      </c>
      <c r="E123" s="675" t="s">
        <v>1071</v>
      </c>
      <c r="F123" s="675" t="s">
        <v>29</v>
      </c>
      <c r="G123" s="675" t="s">
        <v>1072</v>
      </c>
      <c r="H123" s="675">
        <v>2013</v>
      </c>
      <c r="I123" s="630" t="s">
        <v>575</v>
      </c>
      <c r="J123" s="630" t="s">
        <v>584</v>
      </c>
      <c r="K123" s="619"/>
      <c r="L123" s="682">
        <v>0</v>
      </c>
      <c r="M123" s="683">
        <v>0</v>
      </c>
      <c r="N123" s="683">
        <v>6.5000000000000002E-2</v>
      </c>
      <c r="O123" s="683">
        <v>6.5000000000000002E-2</v>
      </c>
      <c r="P123" s="683">
        <v>6.3E-2</v>
      </c>
      <c r="Q123" s="683">
        <v>5.5E-2</v>
      </c>
      <c r="R123" s="683">
        <v>5.5E-2</v>
      </c>
      <c r="S123" s="683">
        <v>5.5E-2</v>
      </c>
      <c r="T123" s="683">
        <v>5.5E-2</v>
      </c>
      <c r="U123" s="683">
        <v>5.5E-2</v>
      </c>
      <c r="V123" s="683">
        <v>4.7E-2</v>
      </c>
      <c r="W123" s="683">
        <v>4.7E-2</v>
      </c>
      <c r="X123" s="683">
        <v>3.7999999999999999E-2</v>
      </c>
      <c r="Y123" s="683">
        <v>3.7999999999999999E-2</v>
      </c>
      <c r="Z123" s="683">
        <v>3.7999999999999999E-2</v>
      </c>
      <c r="AA123" s="683">
        <v>3.7999999999999999E-2</v>
      </c>
      <c r="AB123" s="683">
        <v>3.7999999999999999E-2</v>
      </c>
      <c r="AC123" s="683">
        <v>3.7999999999999999E-2</v>
      </c>
      <c r="AD123" s="683">
        <v>0.02</v>
      </c>
      <c r="AE123" s="683">
        <v>0.02</v>
      </c>
      <c r="AF123" s="683">
        <v>0.02</v>
      </c>
      <c r="AG123" s="683">
        <v>0.02</v>
      </c>
      <c r="AH123" s="683">
        <v>0</v>
      </c>
      <c r="AI123" s="683">
        <v>0</v>
      </c>
      <c r="AJ123" s="683">
        <v>0</v>
      </c>
      <c r="AK123" s="683">
        <v>0</v>
      </c>
      <c r="AL123" s="683">
        <v>0</v>
      </c>
      <c r="AM123" s="683">
        <v>0</v>
      </c>
      <c r="AN123" s="683">
        <v>0</v>
      </c>
      <c r="AO123" s="684">
        <v>0</v>
      </c>
      <c r="AP123" s="619"/>
      <c r="AQ123" s="682">
        <v>0</v>
      </c>
      <c r="AR123" s="683">
        <v>0</v>
      </c>
      <c r="AS123" s="683">
        <v>926</v>
      </c>
      <c r="AT123" s="683">
        <v>926</v>
      </c>
      <c r="AU123" s="683">
        <v>880</v>
      </c>
      <c r="AV123" s="683">
        <v>761</v>
      </c>
      <c r="AW123" s="683">
        <v>761</v>
      </c>
      <c r="AX123" s="683">
        <v>761</v>
      </c>
      <c r="AY123" s="683">
        <v>761</v>
      </c>
      <c r="AZ123" s="683">
        <v>761</v>
      </c>
      <c r="BA123" s="683">
        <v>639</v>
      </c>
      <c r="BB123" s="683">
        <v>639</v>
      </c>
      <c r="BC123" s="683">
        <v>607</v>
      </c>
      <c r="BD123" s="683">
        <v>607</v>
      </c>
      <c r="BE123" s="683">
        <v>607</v>
      </c>
      <c r="BF123" s="683">
        <v>607</v>
      </c>
      <c r="BG123" s="683">
        <v>607</v>
      </c>
      <c r="BH123" s="683">
        <v>607</v>
      </c>
      <c r="BI123" s="683">
        <v>320</v>
      </c>
      <c r="BJ123" s="683">
        <v>320</v>
      </c>
      <c r="BK123" s="683">
        <v>320</v>
      </c>
      <c r="BL123" s="683">
        <v>320</v>
      </c>
      <c r="BM123" s="683">
        <v>0</v>
      </c>
      <c r="BN123" s="683">
        <v>0</v>
      </c>
      <c r="BO123" s="683">
        <v>0</v>
      </c>
      <c r="BP123" s="683">
        <v>0</v>
      </c>
      <c r="BQ123" s="683">
        <v>0</v>
      </c>
      <c r="BR123" s="683">
        <v>0</v>
      </c>
      <c r="BS123" s="683">
        <v>0</v>
      </c>
      <c r="BT123" s="684">
        <v>0</v>
      </c>
      <c r="BU123" s="160"/>
    </row>
    <row r="124" spans="2:73" ht="15.75">
      <c r="B124" s="675" t="s">
        <v>208</v>
      </c>
      <c r="C124" s="675" t="s">
        <v>1070</v>
      </c>
      <c r="D124" s="675" t="s">
        <v>4</v>
      </c>
      <c r="E124" s="675" t="s">
        <v>1071</v>
      </c>
      <c r="F124" s="675" t="s">
        <v>29</v>
      </c>
      <c r="G124" s="675" t="s">
        <v>1072</v>
      </c>
      <c r="H124" s="675">
        <v>2014</v>
      </c>
      <c r="I124" s="630" t="s">
        <v>576</v>
      </c>
      <c r="J124" s="630" t="s">
        <v>591</v>
      </c>
      <c r="K124" s="619"/>
      <c r="L124" s="682">
        <v>0</v>
      </c>
      <c r="M124" s="683">
        <v>0</v>
      </c>
      <c r="N124" s="683">
        <v>0</v>
      </c>
      <c r="O124" s="683">
        <v>86.661069999999995</v>
      </c>
      <c r="P124" s="683">
        <v>81.840069999999997</v>
      </c>
      <c r="Q124" s="683">
        <v>79.491299999999995</v>
      </c>
      <c r="R124" s="683">
        <v>79.491299999999995</v>
      </c>
      <c r="S124" s="683">
        <v>79.491299999999995</v>
      </c>
      <c r="T124" s="683">
        <v>79.491299999999995</v>
      </c>
      <c r="U124" s="683">
        <v>79.491299999999995</v>
      </c>
      <c r="V124" s="683">
        <v>79.271000000000001</v>
      </c>
      <c r="W124" s="683">
        <v>79.271000000000001</v>
      </c>
      <c r="X124" s="683">
        <v>70.224580000000003</v>
      </c>
      <c r="Y124" s="683">
        <v>50.77637</v>
      </c>
      <c r="Z124" s="683">
        <v>48.599989999999998</v>
      </c>
      <c r="AA124" s="683">
        <v>48.599989999999998</v>
      </c>
      <c r="AB124" s="683">
        <v>48.504309999999997</v>
      </c>
      <c r="AC124" s="683">
        <v>48.504309999999997</v>
      </c>
      <c r="AD124" s="683">
        <v>48.350810000000003</v>
      </c>
      <c r="AE124" s="683">
        <v>21.748830000000002</v>
      </c>
      <c r="AF124" s="683">
        <v>21.748830000000002</v>
      </c>
      <c r="AG124" s="683">
        <v>21.748830000000002</v>
      </c>
      <c r="AH124" s="683">
        <v>21.748830000000002</v>
      </c>
      <c r="AI124" s="683">
        <v>0</v>
      </c>
      <c r="AJ124" s="683">
        <v>0</v>
      </c>
      <c r="AK124" s="683">
        <v>0</v>
      </c>
      <c r="AL124" s="683">
        <v>0</v>
      </c>
      <c r="AM124" s="683">
        <v>0</v>
      </c>
      <c r="AN124" s="683">
        <v>0</v>
      </c>
      <c r="AO124" s="684">
        <v>0</v>
      </c>
      <c r="AP124" s="619"/>
      <c r="AQ124" s="682">
        <v>0</v>
      </c>
      <c r="AR124" s="683">
        <v>0</v>
      </c>
      <c r="AS124" s="683">
        <v>0</v>
      </c>
      <c r="AT124" s="683">
        <v>1166247</v>
      </c>
      <c r="AU124" s="683">
        <v>1089769</v>
      </c>
      <c r="AV124" s="683">
        <v>1052672</v>
      </c>
      <c r="AW124" s="683">
        <v>1052672</v>
      </c>
      <c r="AX124" s="683">
        <v>1052672</v>
      </c>
      <c r="AY124" s="683">
        <v>1052672</v>
      </c>
      <c r="AZ124" s="683">
        <v>1052672</v>
      </c>
      <c r="BA124" s="683">
        <v>1050742</v>
      </c>
      <c r="BB124" s="683">
        <v>1050742</v>
      </c>
      <c r="BC124" s="683">
        <v>906023.9</v>
      </c>
      <c r="BD124" s="683">
        <v>819144.9</v>
      </c>
      <c r="BE124" s="683">
        <v>774664.2</v>
      </c>
      <c r="BF124" s="683">
        <v>774664.2</v>
      </c>
      <c r="BG124" s="683">
        <v>770030.7</v>
      </c>
      <c r="BH124" s="683">
        <v>770030.7</v>
      </c>
      <c r="BI124" s="683">
        <v>768931.7</v>
      </c>
      <c r="BJ124" s="683">
        <v>346444.1</v>
      </c>
      <c r="BK124" s="683">
        <v>346444.1</v>
      </c>
      <c r="BL124" s="683">
        <v>346444.1</v>
      </c>
      <c r="BM124" s="683">
        <v>346444.1</v>
      </c>
      <c r="BN124" s="683">
        <v>0</v>
      </c>
      <c r="BO124" s="683">
        <v>0</v>
      </c>
      <c r="BP124" s="683">
        <v>0</v>
      </c>
      <c r="BQ124" s="683">
        <v>0</v>
      </c>
      <c r="BR124" s="683">
        <v>0</v>
      </c>
      <c r="BS124" s="683">
        <v>0</v>
      </c>
      <c r="BT124" s="684">
        <v>0</v>
      </c>
      <c r="BU124" s="160"/>
    </row>
    <row r="125" spans="2:73" ht="15.75">
      <c r="B125" s="675" t="s">
        <v>208</v>
      </c>
      <c r="C125" s="675" t="s">
        <v>1080</v>
      </c>
      <c r="D125" s="675" t="s">
        <v>14</v>
      </c>
      <c r="E125" s="675" t="s">
        <v>1071</v>
      </c>
      <c r="F125" s="675" t="s">
        <v>29</v>
      </c>
      <c r="G125" s="675" t="s">
        <v>1072</v>
      </c>
      <c r="H125" s="675">
        <v>2012</v>
      </c>
      <c r="I125" s="630" t="s">
        <v>574</v>
      </c>
      <c r="J125" s="630" t="s">
        <v>584</v>
      </c>
      <c r="K125" s="619"/>
      <c r="L125" s="682">
        <v>7</v>
      </c>
      <c r="M125" s="683">
        <v>7.1593090000000004</v>
      </c>
      <c r="N125" s="683">
        <v>7.1593090000000004</v>
      </c>
      <c r="O125" s="683">
        <v>7.1355839999999997</v>
      </c>
      <c r="P125" s="683">
        <v>7.1334280000000003</v>
      </c>
      <c r="Q125" s="683">
        <v>6.9903009999999997</v>
      </c>
      <c r="R125" s="683">
        <v>6.8233649999999999</v>
      </c>
      <c r="S125" s="683">
        <v>6.7604290000000002</v>
      </c>
      <c r="T125" s="683">
        <v>6.6869290000000001</v>
      </c>
      <c r="U125" s="683">
        <v>6.6869290000000001</v>
      </c>
      <c r="V125" s="683">
        <v>5.8774090000000001</v>
      </c>
      <c r="W125" s="683">
        <v>5.8774090000000001</v>
      </c>
      <c r="X125" s="683">
        <v>5.8677089999999996</v>
      </c>
      <c r="Y125" s="683">
        <v>5.8677089999999996</v>
      </c>
      <c r="Z125" s="683">
        <v>5.5866090000000002</v>
      </c>
      <c r="AA125" s="683">
        <v>5.5866090000000002</v>
      </c>
      <c r="AB125" s="683">
        <v>4.5193089999999998</v>
      </c>
      <c r="AC125" s="683">
        <v>4.4866089999999996</v>
      </c>
      <c r="AD125" s="683">
        <v>4.4866089999999996</v>
      </c>
      <c r="AE125" s="683">
        <v>4.4866089999999996</v>
      </c>
      <c r="AF125" s="683">
        <v>4.4866089999999996</v>
      </c>
      <c r="AG125" s="683">
        <v>4.4866089999999996</v>
      </c>
      <c r="AH125" s="683">
        <v>0.25769999999999998</v>
      </c>
      <c r="AI125" s="683">
        <v>0</v>
      </c>
      <c r="AJ125" s="683">
        <v>0</v>
      </c>
      <c r="AK125" s="683">
        <v>0</v>
      </c>
      <c r="AL125" s="683">
        <v>0</v>
      </c>
      <c r="AM125" s="683">
        <v>0</v>
      </c>
      <c r="AN125" s="683">
        <v>0</v>
      </c>
      <c r="AO125" s="684">
        <v>0</v>
      </c>
      <c r="AP125" s="619"/>
      <c r="AQ125" s="682">
        <v>47873.52</v>
      </c>
      <c r="AR125" s="683">
        <v>47873.52</v>
      </c>
      <c r="AS125" s="683">
        <v>47873.52</v>
      </c>
      <c r="AT125" s="683">
        <v>47411.519999999997</v>
      </c>
      <c r="AU125" s="683">
        <v>47369.52</v>
      </c>
      <c r="AV125" s="683">
        <v>44620.97</v>
      </c>
      <c r="AW125" s="683">
        <v>41394.69</v>
      </c>
      <c r="AX125" s="683">
        <v>40188.42</v>
      </c>
      <c r="AY125" s="683">
        <v>38778.42</v>
      </c>
      <c r="AZ125" s="683">
        <v>38186.42</v>
      </c>
      <c r="BA125" s="683">
        <v>22659.52</v>
      </c>
      <c r="BB125" s="683">
        <v>22659.52</v>
      </c>
      <c r="BC125" s="683">
        <v>22579.52</v>
      </c>
      <c r="BD125" s="683">
        <v>22579.52</v>
      </c>
      <c r="BE125" s="683">
        <v>21645.52</v>
      </c>
      <c r="BF125" s="683">
        <v>21645.52</v>
      </c>
      <c r="BG125" s="683">
        <v>12870.52</v>
      </c>
      <c r="BH125" s="683">
        <v>12600.52</v>
      </c>
      <c r="BI125" s="683">
        <v>12600.52</v>
      </c>
      <c r="BJ125" s="683">
        <v>12600.52</v>
      </c>
      <c r="BK125" s="683">
        <v>12600.52</v>
      </c>
      <c r="BL125" s="683">
        <v>12600.52</v>
      </c>
      <c r="BM125" s="683">
        <v>1899</v>
      </c>
      <c r="BN125" s="683">
        <v>0</v>
      </c>
      <c r="BO125" s="683">
        <v>0</v>
      </c>
      <c r="BP125" s="683">
        <v>0</v>
      </c>
      <c r="BQ125" s="683">
        <v>0</v>
      </c>
      <c r="BR125" s="683">
        <v>0</v>
      </c>
      <c r="BS125" s="683">
        <v>0</v>
      </c>
      <c r="BT125" s="684">
        <v>0</v>
      </c>
      <c r="BU125" s="160"/>
    </row>
    <row r="126" spans="2:73" ht="15.75">
      <c r="B126" s="675" t="s">
        <v>208</v>
      </c>
      <c r="C126" s="675" t="s">
        <v>1080</v>
      </c>
      <c r="D126" s="675" t="s">
        <v>14</v>
      </c>
      <c r="E126" s="675" t="s">
        <v>1071</v>
      </c>
      <c r="F126" s="675" t="s">
        <v>29</v>
      </c>
      <c r="G126" s="675" t="s">
        <v>1072</v>
      </c>
      <c r="H126" s="675">
        <v>2013</v>
      </c>
      <c r="I126" s="630" t="s">
        <v>575</v>
      </c>
      <c r="J126" s="630" t="s">
        <v>584</v>
      </c>
      <c r="K126" s="619"/>
      <c r="L126" s="682">
        <v>0</v>
      </c>
      <c r="M126" s="683">
        <v>0</v>
      </c>
      <c r="N126" s="683">
        <v>56.019939999999998</v>
      </c>
      <c r="O126" s="683">
        <v>55.661630000000002</v>
      </c>
      <c r="P126" s="683">
        <v>55.628489999999999</v>
      </c>
      <c r="Q126" s="683">
        <v>54.755969999999998</v>
      </c>
      <c r="R126" s="683">
        <v>54.449829999999999</v>
      </c>
      <c r="S126" s="683">
        <v>54.143940000000001</v>
      </c>
      <c r="T126" s="683">
        <v>53.975679999999997</v>
      </c>
      <c r="U126" s="683">
        <v>53.975679999999997</v>
      </c>
      <c r="V126" s="683">
        <v>49.89331</v>
      </c>
      <c r="W126" s="683">
        <v>49.494689999999999</v>
      </c>
      <c r="X126" s="683">
        <v>49.204590000000003</v>
      </c>
      <c r="Y126" s="683">
        <v>49.204590000000003</v>
      </c>
      <c r="Z126" s="683">
        <v>48.681609999999999</v>
      </c>
      <c r="AA126" s="683">
        <v>48.681609999999999</v>
      </c>
      <c r="AB126" s="683">
        <v>44.789409999999997</v>
      </c>
      <c r="AC126" s="683">
        <v>44.697409999999998</v>
      </c>
      <c r="AD126" s="683">
        <v>44.697409999999998</v>
      </c>
      <c r="AE126" s="683">
        <v>44.697409999999998</v>
      </c>
      <c r="AF126" s="683">
        <v>44.697409999999998</v>
      </c>
      <c r="AG126" s="683">
        <v>44.697409999999998</v>
      </c>
      <c r="AH126" s="683">
        <v>0.75275499999999995</v>
      </c>
      <c r="AI126" s="683">
        <v>0</v>
      </c>
      <c r="AJ126" s="683">
        <v>0</v>
      </c>
      <c r="AK126" s="683">
        <v>0</v>
      </c>
      <c r="AL126" s="683">
        <v>0</v>
      </c>
      <c r="AM126" s="683">
        <v>0</v>
      </c>
      <c r="AN126" s="683">
        <v>0</v>
      </c>
      <c r="AO126" s="684">
        <v>0</v>
      </c>
      <c r="AP126" s="619"/>
      <c r="AQ126" s="682">
        <v>0</v>
      </c>
      <c r="AR126" s="683">
        <v>0</v>
      </c>
      <c r="AS126" s="683">
        <v>273583.7</v>
      </c>
      <c r="AT126" s="683">
        <v>266606</v>
      </c>
      <c r="AU126" s="683">
        <v>265960.90000000002</v>
      </c>
      <c r="AV126" s="683">
        <v>249157.5</v>
      </c>
      <c r="AW126" s="683">
        <v>243289.9</v>
      </c>
      <c r="AX126" s="683">
        <v>237426.9</v>
      </c>
      <c r="AY126" s="683">
        <v>234199.1</v>
      </c>
      <c r="AZ126" s="683">
        <v>232773.7</v>
      </c>
      <c r="BA126" s="683">
        <v>154230.29999999999</v>
      </c>
      <c r="BB126" s="683">
        <v>153858.1</v>
      </c>
      <c r="BC126" s="683">
        <v>151253.5</v>
      </c>
      <c r="BD126" s="683">
        <v>151253.5</v>
      </c>
      <c r="BE126" s="683">
        <v>149515.79999999999</v>
      </c>
      <c r="BF126" s="683">
        <v>149515.79999999999</v>
      </c>
      <c r="BG126" s="683">
        <v>117511.8</v>
      </c>
      <c r="BH126" s="683">
        <v>116751.8</v>
      </c>
      <c r="BI126" s="683">
        <v>116751.8</v>
      </c>
      <c r="BJ126" s="683">
        <v>116751.8</v>
      </c>
      <c r="BK126" s="683">
        <v>116751.8</v>
      </c>
      <c r="BL126" s="683">
        <v>116751.8</v>
      </c>
      <c r="BM126" s="683">
        <v>5547.0789999999997</v>
      </c>
      <c r="BN126" s="683">
        <v>0</v>
      </c>
      <c r="BO126" s="683">
        <v>0</v>
      </c>
      <c r="BP126" s="683">
        <v>0</v>
      </c>
      <c r="BQ126" s="683">
        <v>0</v>
      </c>
      <c r="BR126" s="683">
        <v>0</v>
      </c>
      <c r="BS126" s="683">
        <v>0</v>
      </c>
      <c r="BT126" s="684">
        <v>0</v>
      </c>
      <c r="BU126" s="160"/>
    </row>
    <row r="127" spans="2:73" ht="15.75">
      <c r="B127" s="675" t="s">
        <v>208</v>
      </c>
      <c r="C127" s="675" t="s">
        <v>1080</v>
      </c>
      <c r="D127" s="675" t="s">
        <v>14</v>
      </c>
      <c r="E127" s="675" t="s">
        <v>1071</v>
      </c>
      <c r="F127" s="675" t="s">
        <v>29</v>
      </c>
      <c r="G127" s="675" t="s">
        <v>1072</v>
      </c>
      <c r="H127" s="675">
        <v>2014</v>
      </c>
      <c r="I127" s="630" t="s">
        <v>576</v>
      </c>
      <c r="J127" s="630" t="s">
        <v>591</v>
      </c>
      <c r="K127" s="619"/>
      <c r="L127" s="682">
        <v>0</v>
      </c>
      <c r="M127" s="683">
        <v>0</v>
      </c>
      <c r="N127" s="683">
        <v>0</v>
      </c>
      <c r="O127" s="683">
        <v>59.37144</v>
      </c>
      <c r="P127" s="683">
        <v>59.212200000000003</v>
      </c>
      <c r="Q127" s="683">
        <v>55.237490000000001</v>
      </c>
      <c r="R127" s="683">
        <v>53.887079999999997</v>
      </c>
      <c r="S127" s="683">
        <v>52.459739999999996</v>
      </c>
      <c r="T127" s="683">
        <v>52.459739999999996</v>
      </c>
      <c r="U127" s="683">
        <v>52.11797</v>
      </c>
      <c r="V127" s="683">
        <v>52.11797</v>
      </c>
      <c r="W127" s="683">
        <v>35.78501</v>
      </c>
      <c r="X127" s="683">
        <v>35.262610000000002</v>
      </c>
      <c r="Y127" s="683">
        <v>34.358870000000003</v>
      </c>
      <c r="Z127" s="683">
        <v>34.358870000000003</v>
      </c>
      <c r="AA127" s="683">
        <v>32.340890000000002</v>
      </c>
      <c r="AB127" s="683">
        <v>32.340890000000002</v>
      </c>
      <c r="AC127" s="683">
        <v>5.8765919999999996</v>
      </c>
      <c r="AD127" s="683">
        <v>5.4302489999999999</v>
      </c>
      <c r="AE127" s="683">
        <v>5.4302489999999999</v>
      </c>
      <c r="AF127" s="683">
        <v>5.4302489999999999</v>
      </c>
      <c r="AG127" s="683">
        <v>5.4302489999999999</v>
      </c>
      <c r="AH127" s="683">
        <v>5.4302489999999999</v>
      </c>
      <c r="AI127" s="683">
        <v>3.0065</v>
      </c>
      <c r="AJ127" s="683">
        <v>0</v>
      </c>
      <c r="AK127" s="683">
        <v>0</v>
      </c>
      <c r="AL127" s="683">
        <v>0</v>
      </c>
      <c r="AM127" s="683">
        <v>0</v>
      </c>
      <c r="AN127" s="683">
        <v>0</v>
      </c>
      <c r="AO127" s="684">
        <v>0</v>
      </c>
      <c r="AP127" s="619"/>
      <c r="AQ127" s="682">
        <v>0</v>
      </c>
      <c r="AR127" s="683">
        <v>0</v>
      </c>
      <c r="AS127" s="683">
        <v>0</v>
      </c>
      <c r="AT127" s="683">
        <v>724043</v>
      </c>
      <c r="AU127" s="683">
        <v>720942.1</v>
      </c>
      <c r="AV127" s="683">
        <v>644368.9</v>
      </c>
      <c r="AW127" s="683">
        <v>618486.19999999995</v>
      </c>
      <c r="AX127" s="683">
        <v>589777.5</v>
      </c>
      <c r="AY127" s="683">
        <v>589777.5</v>
      </c>
      <c r="AZ127" s="683">
        <v>583221.1</v>
      </c>
      <c r="BA127" s="683">
        <v>580457.9</v>
      </c>
      <c r="BB127" s="683">
        <v>265860.09999999998</v>
      </c>
      <c r="BC127" s="683">
        <v>265372.09999999998</v>
      </c>
      <c r="BD127" s="683">
        <v>256270.2</v>
      </c>
      <c r="BE127" s="683">
        <v>256270.2</v>
      </c>
      <c r="BF127" s="683">
        <v>249560.6</v>
      </c>
      <c r="BG127" s="683">
        <v>249560.6</v>
      </c>
      <c r="BH127" s="683">
        <v>31975.64</v>
      </c>
      <c r="BI127" s="683">
        <v>28288.45</v>
      </c>
      <c r="BJ127" s="683">
        <v>28288.45</v>
      </c>
      <c r="BK127" s="683">
        <v>28288.45</v>
      </c>
      <c r="BL127" s="683">
        <v>28288.45</v>
      </c>
      <c r="BM127" s="683">
        <v>28288.45</v>
      </c>
      <c r="BN127" s="683">
        <v>22155</v>
      </c>
      <c r="BO127" s="683">
        <v>0</v>
      </c>
      <c r="BP127" s="683">
        <v>0</v>
      </c>
      <c r="BQ127" s="683">
        <v>0</v>
      </c>
      <c r="BR127" s="683">
        <v>0</v>
      </c>
      <c r="BS127" s="683">
        <v>0</v>
      </c>
      <c r="BT127" s="684">
        <v>0</v>
      </c>
      <c r="BU127" s="160"/>
    </row>
    <row r="128" spans="2:73" ht="15.75">
      <c r="B128" s="675" t="s">
        <v>208</v>
      </c>
      <c r="C128" s="675" t="s">
        <v>1070</v>
      </c>
      <c r="D128" s="675" t="s">
        <v>3</v>
      </c>
      <c r="E128" s="675" t="s">
        <v>1071</v>
      </c>
      <c r="F128" s="675" t="s">
        <v>29</v>
      </c>
      <c r="G128" s="675" t="s">
        <v>1073</v>
      </c>
      <c r="H128" s="675">
        <v>2013</v>
      </c>
      <c r="I128" s="630" t="s">
        <v>575</v>
      </c>
      <c r="J128" s="630" t="s">
        <v>584</v>
      </c>
      <c r="K128" s="619"/>
      <c r="L128" s="682">
        <v>0</v>
      </c>
      <c r="M128" s="683">
        <v>0</v>
      </c>
      <c r="N128" s="683">
        <v>68.382990000000007</v>
      </c>
      <c r="O128" s="683">
        <v>68.382990000000007</v>
      </c>
      <c r="P128" s="683">
        <v>68.382990000000007</v>
      </c>
      <c r="Q128" s="683">
        <v>68.382990000000007</v>
      </c>
      <c r="R128" s="683">
        <v>68.382990000000007</v>
      </c>
      <c r="S128" s="683">
        <v>68.382990000000007</v>
      </c>
      <c r="T128" s="683">
        <v>68.382990000000007</v>
      </c>
      <c r="U128" s="683">
        <v>68.382990000000007</v>
      </c>
      <c r="V128" s="683">
        <v>68.382990000000007</v>
      </c>
      <c r="W128" s="683">
        <v>68.382990000000007</v>
      </c>
      <c r="X128" s="683">
        <v>68.382990000000007</v>
      </c>
      <c r="Y128" s="683">
        <v>68.382990000000007</v>
      </c>
      <c r="Z128" s="683">
        <v>68.382990000000007</v>
      </c>
      <c r="AA128" s="683">
        <v>68.382990000000007</v>
      </c>
      <c r="AB128" s="683">
        <v>68.382990000000007</v>
      </c>
      <c r="AC128" s="683">
        <v>68.382990000000007</v>
      </c>
      <c r="AD128" s="683">
        <v>68.382990000000007</v>
      </c>
      <c r="AE128" s="683">
        <v>68.382990000000007</v>
      </c>
      <c r="AF128" s="683">
        <v>56.268509999999999</v>
      </c>
      <c r="AG128" s="683">
        <v>0</v>
      </c>
      <c r="AH128" s="683">
        <v>0</v>
      </c>
      <c r="AI128" s="683">
        <v>0</v>
      </c>
      <c r="AJ128" s="683">
        <v>0</v>
      </c>
      <c r="AK128" s="683">
        <v>0</v>
      </c>
      <c r="AL128" s="683">
        <v>0</v>
      </c>
      <c r="AM128" s="683">
        <v>0</v>
      </c>
      <c r="AN128" s="683">
        <v>0</v>
      </c>
      <c r="AO128" s="684">
        <v>0</v>
      </c>
      <c r="AP128" s="619"/>
      <c r="AQ128" s="682">
        <v>0</v>
      </c>
      <c r="AR128" s="683">
        <v>0</v>
      </c>
      <c r="AS128" s="683">
        <v>120091.6</v>
      </c>
      <c r="AT128" s="683">
        <v>120091.6</v>
      </c>
      <c r="AU128" s="683">
        <v>120091.6</v>
      </c>
      <c r="AV128" s="683">
        <v>120091.6</v>
      </c>
      <c r="AW128" s="683">
        <v>120091.6</v>
      </c>
      <c r="AX128" s="683">
        <v>120091.6</v>
      </c>
      <c r="AY128" s="683">
        <v>120091.6</v>
      </c>
      <c r="AZ128" s="683">
        <v>120091.6</v>
      </c>
      <c r="BA128" s="683">
        <v>120091.6</v>
      </c>
      <c r="BB128" s="683">
        <v>120091.6</v>
      </c>
      <c r="BC128" s="683">
        <v>120091.6</v>
      </c>
      <c r="BD128" s="683">
        <v>120091.6</v>
      </c>
      <c r="BE128" s="683">
        <v>120091.6</v>
      </c>
      <c r="BF128" s="683">
        <v>120091.6</v>
      </c>
      <c r="BG128" s="683">
        <v>120091.6</v>
      </c>
      <c r="BH128" s="683">
        <v>120091.6</v>
      </c>
      <c r="BI128" s="683">
        <v>120091.6</v>
      </c>
      <c r="BJ128" s="683">
        <v>120091.6</v>
      </c>
      <c r="BK128" s="683">
        <v>109258.2</v>
      </c>
      <c r="BL128" s="683">
        <v>0</v>
      </c>
      <c r="BM128" s="683">
        <v>0</v>
      </c>
      <c r="BN128" s="683">
        <v>0</v>
      </c>
      <c r="BO128" s="683">
        <v>0</v>
      </c>
      <c r="BP128" s="683">
        <v>0</v>
      </c>
      <c r="BQ128" s="683">
        <v>0</v>
      </c>
      <c r="BR128" s="683">
        <v>0</v>
      </c>
      <c r="BS128" s="683">
        <v>0</v>
      </c>
      <c r="BT128" s="684">
        <v>0</v>
      </c>
      <c r="BU128" s="160"/>
    </row>
    <row r="129" spans="2:73" ht="15.75">
      <c r="B129" s="675" t="s">
        <v>208</v>
      </c>
      <c r="C129" s="675" t="s">
        <v>1070</v>
      </c>
      <c r="D129" s="675" t="s">
        <v>3</v>
      </c>
      <c r="E129" s="675" t="s">
        <v>1071</v>
      </c>
      <c r="F129" s="675" t="s">
        <v>29</v>
      </c>
      <c r="G129" s="675" t="s">
        <v>1072</v>
      </c>
      <c r="H129" s="675">
        <v>2012</v>
      </c>
      <c r="I129" s="630" t="s">
        <v>574</v>
      </c>
      <c r="J129" s="630" t="s">
        <v>584</v>
      </c>
      <c r="K129" s="619"/>
      <c r="L129" s="682">
        <v>0</v>
      </c>
      <c r="M129" s="683">
        <v>1.1377630000000001</v>
      </c>
      <c r="N129" s="683">
        <v>1.1377630000000001</v>
      </c>
      <c r="O129" s="683">
        <v>1.1377630000000001</v>
      </c>
      <c r="P129" s="683">
        <v>1.1377630000000001</v>
      </c>
      <c r="Q129" s="683">
        <v>1.1377630000000001</v>
      </c>
      <c r="R129" s="683">
        <v>1.1377630000000001</v>
      </c>
      <c r="S129" s="683">
        <v>1.1377630000000001</v>
      </c>
      <c r="T129" s="683">
        <v>1.1377630000000001</v>
      </c>
      <c r="U129" s="683">
        <v>1.1377630000000001</v>
      </c>
      <c r="V129" s="683">
        <v>1.1377630000000001</v>
      </c>
      <c r="W129" s="683">
        <v>1.1377630000000001</v>
      </c>
      <c r="X129" s="683">
        <v>1.1377630000000001</v>
      </c>
      <c r="Y129" s="683">
        <v>1.1377630000000001</v>
      </c>
      <c r="Z129" s="683">
        <v>1.1377630000000001</v>
      </c>
      <c r="AA129" s="683">
        <v>1.1377630000000001</v>
      </c>
      <c r="AB129" s="683">
        <v>1.1377630000000001</v>
      </c>
      <c r="AC129" s="683">
        <v>1.1377630000000001</v>
      </c>
      <c r="AD129" s="683">
        <v>1.1377630000000001</v>
      </c>
      <c r="AE129" s="683">
        <v>1.1377630000000001</v>
      </c>
      <c r="AF129" s="683">
        <v>0</v>
      </c>
      <c r="AG129" s="683">
        <v>0</v>
      </c>
      <c r="AH129" s="683">
        <v>0</v>
      </c>
      <c r="AI129" s="683">
        <v>0</v>
      </c>
      <c r="AJ129" s="683">
        <v>0</v>
      </c>
      <c r="AK129" s="683">
        <v>0</v>
      </c>
      <c r="AL129" s="683">
        <v>0</v>
      </c>
      <c r="AM129" s="683">
        <v>0</v>
      </c>
      <c r="AN129" s="683">
        <v>0</v>
      </c>
      <c r="AO129" s="684">
        <v>0</v>
      </c>
      <c r="AP129" s="619"/>
      <c r="AQ129" s="682">
        <v>0</v>
      </c>
      <c r="AR129" s="683">
        <v>2205.0300000000002</v>
      </c>
      <c r="AS129" s="683">
        <v>2205.0300000000002</v>
      </c>
      <c r="AT129" s="683">
        <v>2205.0300000000002</v>
      </c>
      <c r="AU129" s="683">
        <v>2205.0300000000002</v>
      </c>
      <c r="AV129" s="683">
        <v>2205.0300000000002</v>
      </c>
      <c r="AW129" s="683">
        <v>2205.0300000000002</v>
      </c>
      <c r="AX129" s="683">
        <v>2205.0300000000002</v>
      </c>
      <c r="AY129" s="683">
        <v>2205.0300000000002</v>
      </c>
      <c r="AZ129" s="683">
        <v>2205.0300000000002</v>
      </c>
      <c r="BA129" s="683">
        <v>2205.0300000000002</v>
      </c>
      <c r="BB129" s="683">
        <v>2205.0300000000002</v>
      </c>
      <c r="BC129" s="683">
        <v>2205.0300000000002</v>
      </c>
      <c r="BD129" s="683">
        <v>2205.0300000000002</v>
      </c>
      <c r="BE129" s="683">
        <v>2205.0300000000002</v>
      </c>
      <c r="BF129" s="683">
        <v>2205.0300000000002</v>
      </c>
      <c r="BG129" s="683">
        <v>2205.0300000000002</v>
      </c>
      <c r="BH129" s="683">
        <v>2205.0300000000002</v>
      </c>
      <c r="BI129" s="683">
        <v>2205.0300000000002</v>
      </c>
      <c r="BJ129" s="683">
        <v>2205.0300000000002</v>
      </c>
      <c r="BK129" s="683">
        <v>0</v>
      </c>
      <c r="BL129" s="683">
        <v>0</v>
      </c>
      <c r="BM129" s="683">
        <v>0</v>
      </c>
      <c r="BN129" s="683">
        <v>0</v>
      </c>
      <c r="BO129" s="683">
        <v>0</v>
      </c>
      <c r="BP129" s="683">
        <v>0</v>
      </c>
      <c r="BQ129" s="683">
        <v>0</v>
      </c>
      <c r="BR129" s="683">
        <v>0</v>
      </c>
      <c r="BS129" s="683">
        <v>0</v>
      </c>
      <c r="BT129" s="684">
        <v>0</v>
      </c>
      <c r="BU129" s="160"/>
    </row>
    <row r="130" spans="2:73" ht="15.75">
      <c r="B130" s="675" t="s">
        <v>208</v>
      </c>
      <c r="C130" s="675" t="s">
        <v>1070</v>
      </c>
      <c r="D130" s="675" t="s">
        <v>3</v>
      </c>
      <c r="E130" s="675" t="s">
        <v>1071</v>
      </c>
      <c r="F130" s="675" t="s">
        <v>29</v>
      </c>
      <c r="G130" s="675" t="s">
        <v>1072</v>
      </c>
      <c r="H130" s="675">
        <v>2014</v>
      </c>
      <c r="I130" s="630" t="s">
        <v>576</v>
      </c>
      <c r="J130" s="630" t="s">
        <v>591</v>
      </c>
      <c r="K130" s="619"/>
      <c r="L130" s="682">
        <v>0</v>
      </c>
      <c r="M130" s="683">
        <v>0</v>
      </c>
      <c r="N130" s="683">
        <v>0</v>
      </c>
      <c r="O130" s="683">
        <v>1397.8240000000001</v>
      </c>
      <c r="P130" s="683">
        <v>1397.8240000000001</v>
      </c>
      <c r="Q130" s="683">
        <v>1397.8240000000001</v>
      </c>
      <c r="R130" s="683">
        <v>1397.8240000000001</v>
      </c>
      <c r="S130" s="683">
        <v>1397.8240000000001</v>
      </c>
      <c r="T130" s="683">
        <v>1397.8240000000001</v>
      </c>
      <c r="U130" s="683">
        <v>1397.8240000000001</v>
      </c>
      <c r="V130" s="683">
        <v>1397.8240000000001</v>
      </c>
      <c r="W130" s="683">
        <v>1397.8240000000001</v>
      </c>
      <c r="X130" s="683">
        <v>1397.8240000000001</v>
      </c>
      <c r="Y130" s="683">
        <v>1397.8240000000001</v>
      </c>
      <c r="Z130" s="683">
        <v>1397.8240000000001</v>
      </c>
      <c r="AA130" s="683">
        <v>1397.8240000000001</v>
      </c>
      <c r="AB130" s="683">
        <v>1397.8240000000001</v>
      </c>
      <c r="AC130" s="683">
        <v>1397.8240000000001</v>
      </c>
      <c r="AD130" s="683">
        <v>1397.8240000000001</v>
      </c>
      <c r="AE130" s="683">
        <v>1397.8240000000001</v>
      </c>
      <c r="AF130" s="683">
        <v>1397.8240000000001</v>
      </c>
      <c r="AG130" s="683">
        <v>1254.867</v>
      </c>
      <c r="AH130" s="683">
        <v>0</v>
      </c>
      <c r="AI130" s="683">
        <v>0</v>
      </c>
      <c r="AJ130" s="683">
        <v>0</v>
      </c>
      <c r="AK130" s="683">
        <v>0</v>
      </c>
      <c r="AL130" s="683">
        <v>0</v>
      </c>
      <c r="AM130" s="683">
        <v>0</v>
      </c>
      <c r="AN130" s="683">
        <v>0</v>
      </c>
      <c r="AO130" s="684">
        <v>0</v>
      </c>
      <c r="AP130" s="619"/>
      <c r="AQ130" s="682">
        <v>0</v>
      </c>
      <c r="AR130" s="683">
        <v>0</v>
      </c>
      <c r="AS130" s="683">
        <v>0</v>
      </c>
      <c r="AT130" s="683">
        <v>2581153</v>
      </c>
      <c r="AU130" s="683">
        <v>2581153</v>
      </c>
      <c r="AV130" s="683">
        <v>2581153</v>
      </c>
      <c r="AW130" s="683">
        <v>2581153</v>
      </c>
      <c r="AX130" s="683">
        <v>2581153</v>
      </c>
      <c r="AY130" s="683">
        <v>2581153</v>
      </c>
      <c r="AZ130" s="683">
        <v>2581153</v>
      </c>
      <c r="BA130" s="683">
        <v>2581153</v>
      </c>
      <c r="BB130" s="683">
        <v>2581153</v>
      </c>
      <c r="BC130" s="683">
        <v>2581153</v>
      </c>
      <c r="BD130" s="683">
        <v>2581153</v>
      </c>
      <c r="BE130" s="683">
        <v>2581153</v>
      </c>
      <c r="BF130" s="683">
        <v>2581153</v>
      </c>
      <c r="BG130" s="683">
        <v>2581153</v>
      </c>
      <c r="BH130" s="683">
        <v>2581153</v>
      </c>
      <c r="BI130" s="683">
        <v>2581153</v>
      </c>
      <c r="BJ130" s="683">
        <v>2581153</v>
      </c>
      <c r="BK130" s="683">
        <v>2581153</v>
      </c>
      <c r="BL130" s="683">
        <v>2453313</v>
      </c>
      <c r="BM130" s="683">
        <v>0</v>
      </c>
      <c r="BN130" s="683">
        <v>0</v>
      </c>
      <c r="BO130" s="683">
        <v>0</v>
      </c>
      <c r="BP130" s="683">
        <v>0</v>
      </c>
      <c r="BQ130" s="683">
        <v>0</v>
      </c>
      <c r="BR130" s="683">
        <v>0</v>
      </c>
      <c r="BS130" s="683">
        <v>0</v>
      </c>
      <c r="BT130" s="684">
        <v>0</v>
      </c>
      <c r="BU130" s="160"/>
    </row>
    <row r="131" spans="2:73" ht="15.75">
      <c r="B131" s="675" t="s">
        <v>208</v>
      </c>
      <c r="C131" s="675" t="s">
        <v>1070</v>
      </c>
      <c r="D131" s="675" t="s">
        <v>7</v>
      </c>
      <c r="E131" s="675" t="s">
        <v>1071</v>
      </c>
      <c r="F131" s="675" t="s">
        <v>29</v>
      </c>
      <c r="G131" s="675" t="s">
        <v>1072</v>
      </c>
      <c r="H131" s="675">
        <v>2014</v>
      </c>
      <c r="I131" s="630" t="s">
        <v>576</v>
      </c>
      <c r="J131" s="630" t="s">
        <v>591</v>
      </c>
      <c r="K131" s="619"/>
      <c r="L131" s="682">
        <v>0</v>
      </c>
      <c r="M131" s="683">
        <v>0</v>
      </c>
      <c r="N131" s="683">
        <v>0</v>
      </c>
      <c r="O131" s="683">
        <v>8.7381E-2</v>
      </c>
      <c r="P131" s="683">
        <v>8.7381E-2</v>
      </c>
      <c r="Q131" s="683">
        <v>8.7381E-2</v>
      </c>
      <c r="R131" s="683">
        <v>8.7381E-2</v>
      </c>
      <c r="S131" s="683">
        <v>8.7381E-2</v>
      </c>
      <c r="T131" s="683">
        <v>8.7381E-2</v>
      </c>
      <c r="U131" s="683">
        <v>8.7381E-2</v>
      </c>
      <c r="V131" s="683">
        <v>8.7381E-2</v>
      </c>
      <c r="W131" s="683">
        <v>8.7381E-2</v>
      </c>
      <c r="X131" s="683">
        <v>8.7381E-2</v>
      </c>
      <c r="Y131" s="683">
        <v>8.7381E-2</v>
      </c>
      <c r="Z131" s="683">
        <v>8.7381E-2</v>
      </c>
      <c r="AA131" s="683">
        <v>8.7381E-2</v>
      </c>
      <c r="AB131" s="683">
        <v>8.7381E-2</v>
      </c>
      <c r="AC131" s="683">
        <v>8.7381E-2</v>
      </c>
      <c r="AD131" s="683">
        <v>8.7381E-2</v>
      </c>
      <c r="AE131" s="683">
        <v>8.7381E-2</v>
      </c>
      <c r="AF131" s="683">
        <v>8.7381E-2</v>
      </c>
      <c r="AG131" s="683">
        <v>8.7381E-2</v>
      </c>
      <c r="AH131" s="683">
        <v>8.7381E-2</v>
      </c>
      <c r="AI131" s="683">
        <v>0</v>
      </c>
      <c r="AJ131" s="683">
        <v>0</v>
      </c>
      <c r="AK131" s="683">
        <v>0</v>
      </c>
      <c r="AL131" s="683">
        <v>0</v>
      </c>
      <c r="AM131" s="683">
        <v>0</v>
      </c>
      <c r="AN131" s="683">
        <v>0</v>
      </c>
      <c r="AO131" s="684">
        <v>0</v>
      </c>
      <c r="AP131" s="619"/>
      <c r="AQ131" s="682">
        <v>0</v>
      </c>
      <c r="AR131" s="683">
        <v>0</v>
      </c>
      <c r="AS131" s="683">
        <v>0</v>
      </c>
      <c r="AT131" s="683">
        <v>1304.0999999999999</v>
      </c>
      <c r="AU131" s="683">
        <v>1304.0999999999999</v>
      </c>
      <c r="AV131" s="683">
        <v>1304.0999999999999</v>
      </c>
      <c r="AW131" s="683">
        <v>1304.0999999999999</v>
      </c>
      <c r="AX131" s="683">
        <v>1304.0999999999999</v>
      </c>
      <c r="AY131" s="683">
        <v>1304.0999999999999</v>
      </c>
      <c r="AZ131" s="683">
        <v>1304.0999999999999</v>
      </c>
      <c r="BA131" s="683">
        <v>1304.0999999999999</v>
      </c>
      <c r="BB131" s="683">
        <v>1304.0999999999999</v>
      </c>
      <c r="BC131" s="683">
        <v>1304.0999999999999</v>
      </c>
      <c r="BD131" s="683">
        <v>1304.0999999999999</v>
      </c>
      <c r="BE131" s="683">
        <v>1304.0999999999999</v>
      </c>
      <c r="BF131" s="683">
        <v>1304.0999999999999</v>
      </c>
      <c r="BG131" s="683">
        <v>1304.0999999999999</v>
      </c>
      <c r="BH131" s="683">
        <v>1304.0999999999999</v>
      </c>
      <c r="BI131" s="683">
        <v>1304.0999999999999</v>
      </c>
      <c r="BJ131" s="683">
        <v>1304.0999999999999</v>
      </c>
      <c r="BK131" s="683">
        <v>1304.0999999999999</v>
      </c>
      <c r="BL131" s="683">
        <v>1304.0999999999999</v>
      </c>
      <c r="BM131" s="683">
        <v>1304.0999999999999</v>
      </c>
      <c r="BN131" s="683">
        <v>0</v>
      </c>
      <c r="BO131" s="683">
        <v>0</v>
      </c>
      <c r="BP131" s="683">
        <v>0</v>
      </c>
      <c r="BQ131" s="683">
        <v>0</v>
      </c>
      <c r="BR131" s="683">
        <v>0</v>
      </c>
      <c r="BS131" s="683">
        <v>0</v>
      </c>
      <c r="BT131" s="684">
        <v>0</v>
      </c>
      <c r="BU131" s="160"/>
    </row>
    <row r="132" spans="2:73" ht="15.75">
      <c r="B132" s="675" t="s">
        <v>208</v>
      </c>
      <c r="C132" s="675" t="s">
        <v>487</v>
      </c>
      <c r="D132" s="675" t="s">
        <v>490</v>
      </c>
      <c r="E132" s="675" t="s">
        <v>1071</v>
      </c>
      <c r="F132" s="675" t="s">
        <v>1093</v>
      </c>
      <c r="G132" s="675" t="s">
        <v>1072</v>
      </c>
      <c r="H132" s="675">
        <v>2014</v>
      </c>
      <c r="I132" s="630" t="s">
        <v>576</v>
      </c>
      <c r="J132" s="630" t="s">
        <v>591</v>
      </c>
      <c r="K132" s="619"/>
      <c r="L132" s="682">
        <v>0</v>
      </c>
      <c r="M132" s="683">
        <v>0</v>
      </c>
      <c r="N132" s="683">
        <v>0</v>
      </c>
      <c r="O132" s="683">
        <v>24.17071</v>
      </c>
      <c r="P132" s="683">
        <v>0</v>
      </c>
      <c r="Q132" s="683">
        <v>0</v>
      </c>
      <c r="R132" s="683">
        <v>0</v>
      </c>
      <c r="S132" s="683">
        <v>0</v>
      </c>
      <c r="T132" s="683">
        <v>0</v>
      </c>
      <c r="U132" s="683">
        <v>0</v>
      </c>
      <c r="V132" s="683">
        <v>0</v>
      </c>
      <c r="W132" s="683">
        <v>0</v>
      </c>
      <c r="X132" s="683">
        <v>0</v>
      </c>
      <c r="Y132" s="683">
        <v>0</v>
      </c>
      <c r="Z132" s="683">
        <v>0</v>
      </c>
      <c r="AA132" s="683">
        <v>0</v>
      </c>
      <c r="AB132" s="683">
        <v>0</v>
      </c>
      <c r="AC132" s="683">
        <v>0</v>
      </c>
      <c r="AD132" s="683">
        <v>0</v>
      </c>
      <c r="AE132" s="683">
        <v>0</v>
      </c>
      <c r="AF132" s="683">
        <v>0</v>
      </c>
      <c r="AG132" s="683">
        <v>0</v>
      </c>
      <c r="AH132" s="683">
        <v>0</v>
      </c>
      <c r="AI132" s="683">
        <v>0</v>
      </c>
      <c r="AJ132" s="683">
        <v>0</v>
      </c>
      <c r="AK132" s="683">
        <v>0</v>
      </c>
      <c r="AL132" s="683">
        <v>0</v>
      </c>
      <c r="AM132" s="683">
        <v>0</v>
      </c>
      <c r="AN132" s="683">
        <v>0</v>
      </c>
      <c r="AO132" s="684">
        <v>0</v>
      </c>
      <c r="AP132" s="619"/>
      <c r="AQ132" s="682">
        <v>0</v>
      </c>
      <c r="AR132" s="683">
        <v>0</v>
      </c>
      <c r="AS132" s="683">
        <v>0</v>
      </c>
      <c r="AT132" s="683">
        <v>184241.2</v>
      </c>
      <c r="AU132" s="683">
        <v>0</v>
      </c>
      <c r="AV132" s="683">
        <v>0</v>
      </c>
      <c r="AW132" s="683">
        <v>0</v>
      </c>
      <c r="AX132" s="683">
        <v>0</v>
      </c>
      <c r="AY132" s="683">
        <v>0</v>
      </c>
      <c r="AZ132" s="683">
        <v>0</v>
      </c>
      <c r="BA132" s="683">
        <v>0</v>
      </c>
      <c r="BB132" s="683">
        <v>0</v>
      </c>
      <c r="BC132" s="683">
        <v>0</v>
      </c>
      <c r="BD132" s="683">
        <v>0</v>
      </c>
      <c r="BE132" s="683">
        <v>0</v>
      </c>
      <c r="BF132" s="683">
        <v>0</v>
      </c>
      <c r="BG132" s="683">
        <v>0</v>
      </c>
      <c r="BH132" s="683">
        <v>0</v>
      </c>
      <c r="BI132" s="683">
        <v>0</v>
      </c>
      <c r="BJ132" s="683">
        <v>0</v>
      </c>
      <c r="BK132" s="683">
        <v>0</v>
      </c>
      <c r="BL132" s="683">
        <v>0</v>
      </c>
      <c r="BM132" s="683">
        <v>0</v>
      </c>
      <c r="BN132" s="683">
        <v>0</v>
      </c>
      <c r="BO132" s="683">
        <v>0</v>
      </c>
      <c r="BP132" s="683">
        <v>0</v>
      </c>
      <c r="BQ132" s="683">
        <v>0</v>
      </c>
      <c r="BR132" s="683">
        <v>0</v>
      </c>
      <c r="BS132" s="683">
        <v>0</v>
      </c>
      <c r="BT132" s="684">
        <v>0</v>
      </c>
      <c r="BU132" s="160"/>
    </row>
    <row r="133" spans="2:73" ht="15.75">
      <c r="B133" s="675" t="s">
        <v>208</v>
      </c>
      <c r="C133" s="675" t="s">
        <v>487</v>
      </c>
      <c r="D133" s="675" t="s">
        <v>1094</v>
      </c>
      <c r="E133" s="675" t="s">
        <v>1071</v>
      </c>
      <c r="F133" s="675" t="s">
        <v>487</v>
      </c>
      <c r="G133" s="675" t="s">
        <v>1073</v>
      </c>
      <c r="H133" s="675">
        <v>2014</v>
      </c>
      <c r="I133" s="630" t="s">
        <v>576</v>
      </c>
      <c r="J133" s="630" t="s">
        <v>591</v>
      </c>
      <c r="K133" s="619"/>
      <c r="L133" s="682">
        <v>0</v>
      </c>
      <c r="M133" s="683">
        <v>0</v>
      </c>
      <c r="N133" s="683">
        <v>0</v>
      </c>
      <c r="O133" s="683">
        <v>3830.62</v>
      </c>
      <c r="P133" s="683">
        <v>0</v>
      </c>
      <c r="Q133" s="683">
        <v>0</v>
      </c>
      <c r="R133" s="683">
        <v>0</v>
      </c>
      <c r="S133" s="683">
        <v>0</v>
      </c>
      <c r="T133" s="683">
        <v>0</v>
      </c>
      <c r="U133" s="683">
        <v>0</v>
      </c>
      <c r="V133" s="683">
        <v>0</v>
      </c>
      <c r="W133" s="683">
        <v>0</v>
      </c>
      <c r="X133" s="683">
        <v>0</v>
      </c>
      <c r="Y133" s="683">
        <v>0</v>
      </c>
      <c r="Z133" s="683">
        <v>0</v>
      </c>
      <c r="AA133" s="683">
        <v>0</v>
      </c>
      <c r="AB133" s="683">
        <v>0</v>
      </c>
      <c r="AC133" s="683">
        <v>0</v>
      </c>
      <c r="AD133" s="683">
        <v>0</v>
      </c>
      <c r="AE133" s="683">
        <v>0</v>
      </c>
      <c r="AF133" s="683">
        <v>0</v>
      </c>
      <c r="AG133" s="683">
        <v>0</v>
      </c>
      <c r="AH133" s="683">
        <v>0</v>
      </c>
      <c r="AI133" s="683">
        <v>0</v>
      </c>
      <c r="AJ133" s="683">
        <v>0</v>
      </c>
      <c r="AK133" s="683">
        <v>0</v>
      </c>
      <c r="AL133" s="683">
        <v>0</v>
      </c>
      <c r="AM133" s="683">
        <v>0</v>
      </c>
      <c r="AN133" s="683">
        <v>0</v>
      </c>
      <c r="AO133" s="684">
        <v>0</v>
      </c>
      <c r="AP133" s="619"/>
      <c r="AQ133" s="682">
        <v>0</v>
      </c>
      <c r="AR133" s="683">
        <v>0</v>
      </c>
      <c r="AS133" s="683">
        <v>0</v>
      </c>
      <c r="AT133" s="683">
        <v>0</v>
      </c>
      <c r="AU133" s="683">
        <v>0</v>
      </c>
      <c r="AV133" s="683">
        <v>0</v>
      </c>
      <c r="AW133" s="683">
        <v>0</v>
      </c>
      <c r="AX133" s="683">
        <v>0</v>
      </c>
      <c r="AY133" s="683">
        <v>0</v>
      </c>
      <c r="AZ133" s="683">
        <v>0</v>
      </c>
      <c r="BA133" s="683">
        <v>0</v>
      </c>
      <c r="BB133" s="683">
        <v>0</v>
      </c>
      <c r="BC133" s="683">
        <v>0</v>
      </c>
      <c r="BD133" s="683">
        <v>0</v>
      </c>
      <c r="BE133" s="683">
        <v>0</v>
      </c>
      <c r="BF133" s="683">
        <v>0</v>
      </c>
      <c r="BG133" s="683">
        <v>0</v>
      </c>
      <c r="BH133" s="683">
        <v>0</v>
      </c>
      <c r="BI133" s="683">
        <v>0</v>
      </c>
      <c r="BJ133" s="683">
        <v>0</v>
      </c>
      <c r="BK133" s="683">
        <v>0</v>
      </c>
      <c r="BL133" s="683">
        <v>0</v>
      </c>
      <c r="BM133" s="683">
        <v>0</v>
      </c>
      <c r="BN133" s="683">
        <v>0</v>
      </c>
      <c r="BO133" s="683">
        <v>0</v>
      </c>
      <c r="BP133" s="683">
        <v>0</v>
      </c>
      <c r="BQ133" s="683">
        <v>0</v>
      </c>
      <c r="BR133" s="683">
        <v>0</v>
      </c>
      <c r="BS133" s="683">
        <v>0</v>
      </c>
      <c r="BT133" s="684">
        <v>0</v>
      </c>
      <c r="BU133" s="160"/>
    </row>
    <row r="134" spans="2:73" ht="15.75">
      <c r="B134" s="675" t="s">
        <v>1095</v>
      </c>
      <c r="C134" s="675" t="s">
        <v>1074</v>
      </c>
      <c r="D134" s="675" t="s">
        <v>1096</v>
      </c>
      <c r="E134" s="675" t="s">
        <v>1071</v>
      </c>
      <c r="F134" s="675" t="s">
        <v>1093</v>
      </c>
      <c r="G134" s="675" t="s">
        <v>1073</v>
      </c>
      <c r="H134" s="675">
        <v>2007</v>
      </c>
      <c r="I134" s="630"/>
      <c r="J134" s="630" t="s">
        <v>584</v>
      </c>
      <c r="K134" s="619"/>
      <c r="L134" s="682">
        <v>0</v>
      </c>
      <c r="M134" s="683">
        <v>0</v>
      </c>
      <c r="N134" s="683">
        <v>0</v>
      </c>
      <c r="O134" s="683">
        <v>3.9902160000000002</v>
      </c>
      <c r="P134" s="683">
        <v>0</v>
      </c>
      <c r="Q134" s="683">
        <v>0</v>
      </c>
      <c r="R134" s="683">
        <v>0</v>
      </c>
      <c r="S134" s="683">
        <v>0</v>
      </c>
      <c r="T134" s="683">
        <v>0</v>
      </c>
      <c r="U134" s="683">
        <v>0</v>
      </c>
      <c r="V134" s="683">
        <v>0</v>
      </c>
      <c r="W134" s="683">
        <v>0</v>
      </c>
      <c r="X134" s="683">
        <v>0</v>
      </c>
      <c r="Y134" s="683">
        <v>0</v>
      </c>
      <c r="Z134" s="683">
        <v>0</v>
      </c>
      <c r="AA134" s="683">
        <v>0</v>
      </c>
      <c r="AB134" s="683">
        <v>0</v>
      </c>
      <c r="AC134" s="683">
        <v>0</v>
      </c>
      <c r="AD134" s="683">
        <v>0</v>
      </c>
      <c r="AE134" s="683">
        <v>0</v>
      </c>
      <c r="AF134" s="683">
        <v>0</v>
      </c>
      <c r="AG134" s="683">
        <v>0</v>
      </c>
      <c r="AH134" s="683">
        <v>0</v>
      </c>
      <c r="AI134" s="683">
        <v>0</v>
      </c>
      <c r="AJ134" s="683">
        <v>0</v>
      </c>
      <c r="AK134" s="683">
        <v>0</v>
      </c>
      <c r="AL134" s="683">
        <v>0</v>
      </c>
      <c r="AM134" s="683">
        <v>0</v>
      </c>
      <c r="AN134" s="683">
        <v>0</v>
      </c>
      <c r="AO134" s="684">
        <v>0</v>
      </c>
      <c r="AP134" s="619"/>
      <c r="AQ134" s="682">
        <v>0</v>
      </c>
      <c r="AR134" s="683">
        <v>0</v>
      </c>
      <c r="AS134" s="683">
        <v>0</v>
      </c>
      <c r="AT134" s="683">
        <v>0</v>
      </c>
      <c r="AU134" s="683">
        <v>0</v>
      </c>
      <c r="AV134" s="683">
        <v>0</v>
      </c>
      <c r="AW134" s="683">
        <v>0</v>
      </c>
      <c r="AX134" s="683">
        <v>0</v>
      </c>
      <c r="AY134" s="683">
        <v>0</v>
      </c>
      <c r="AZ134" s="683">
        <v>0</v>
      </c>
      <c r="BA134" s="683">
        <v>0</v>
      </c>
      <c r="BB134" s="683">
        <v>0</v>
      </c>
      <c r="BC134" s="683">
        <v>0</v>
      </c>
      <c r="BD134" s="683">
        <v>0</v>
      </c>
      <c r="BE134" s="683">
        <v>0</v>
      </c>
      <c r="BF134" s="683">
        <v>0</v>
      </c>
      <c r="BG134" s="683">
        <v>0</v>
      </c>
      <c r="BH134" s="683">
        <v>0</v>
      </c>
      <c r="BI134" s="683">
        <v>0</v>
      </c>
      <c r="BJ134" s="683">
        <v>0</v>
      </c>
      <c r="BK134" s="683">
        <v>0</v>
      </c>
      <c r="BL134" s="683">
        <v>0</v>
      </c>
      <c r="BM134" s="683">
        <v>0</v>
      </c>
      <c r="BN134" s="683">
        <v>0</v>
      </c>
      <c r="BO134" s="683">
        <v>0</v>
      </c>
      <c r="BP134" s="683">
        <v>0</v>
      </c>
      <c r="BQ134" s="683">
        <v>0</v>
      </c>
      <c r="BR134" s="683">
        <v>0</v>
      </c>
      <c r="BS134" s="683">
        <v>0</v>
      </c>
      <c r="BT134" s="684">
        <v>0</v>
      </c>
      <c r="BU134" s="160"/>
    </row>
    <row r="135" spans="2:73" ht="15.75">
      <c r="B135" s="675" t="s">
        <v>1095</v>
      </c>
      <c r="C135" s="675" t="s">
        <v>1070</v>
      </c>
      <c r="D135" s="675" t="s">
        <v>42</v>
      </c>
      <c r="E135" s="675" t="s">
        <v>1071</v>
      </c>
      <c r="F135" s="675" t="s">
        <v>29</v>
      </c>
      <c r="G135" s="675" t="s">
        <v>1073</v>
      </c>
      <c r="H135" s="675">
        <v>2006</v>
      </c>
      <c r="I135" s="630"/>
      <c r="J135" s="630" t="s">
        <v>584</v>
      </c>
      <c r="K135" s="619"/>
      <c r="L135" s="682">
        <v>0</v>
      </c>
      <c r="M135" s="683">
        <v>0</v>
      </c>
      <c r="N135" s="683">
        <v>0</v>
      </c>
      <c r="O135" s="683">
        <v>57.347639999999998</v>
      </c>
      <c r="P135" s="683">
        <v>0</v>
      </c>
      <c r="Q135" s="683">
        <v>0</v>
      </c>
      <c r="R135" s="683">
        <v>0</v>
      </c>
      <c r="S135" s="683">
        <v>0</v>
      </c>
      <c r="T135" s="683">
        <v>0</v>
      </c>
      <c r="U135" s="683">
        <v>0</v>
      </c>
      <c r="V135" s="683">
        <v>0</v>
      </c>
      <c r="W135" s="683">
        <v>0</v>
      </c>
      <c r="X135" s="683">
        <v>0</v>
      </c>
      <c r="Y135" s="683">
        <v>0</v>
      </c>
      <c r="Z135" s="683">
        <v>0</v>
      </c>
      <c r="AA135" s="683">
        <v>0</v>
      </c>
      <c r="AB135" s="683">
        <v>0</v>
      </c>
      <c r="AC135" s="683">
        <v>0</v>
      </c>
      <c r="AD135" s="683">
        <v>0</v>
      </c>
      <c r="AE135" s="683">
        <v>0</v>
      </c>
      <c r="AF135" s="683">
        <v>0</v>
      </c>
      <c r="AG135" s="683">
        <v>0</v>
      </c>
      <c r="AH135" s="683">
        <v>0</v>
      </c>
      <c r="AI135" s="683">
        <v>0</v>
      </c>
      <c r="AJ135" s="683">
        <v>0</v>
      </c>
      <c r="AK135" s="683">
        <v>0</v>
      </c>
      <c r="AL135" s="683">
        <v>0</v>
      </c>
      <c r="AM135" s="683">
        <v>0</v>
      </c>
      <c r="AN135" s="683">
        <v>0</v>
      </c>
      <c r="AO135" s="684">
        <v>0</v>
      </c>
      <c r="AP135" s="619"/>
      <c r="AQ135" s="682">
        <v>0</v>
      </c>
      <c r="AR135" s="683">
        <v>0</v>
      </c>
      <c r="AS135" s="683">
        <v>0</v>
      </c>
      <c r="AT135" s="683">
        <v>15.69942</v>
      </c>
      <c r="AU135" s="683">
        <v>0</v>
      </c>
      <c r="AV135" s="683">
        <v>0</v>
      </c>
      <c r="AW135" s="683">
        <v>0</v>
      </c>
      <c r="AX135" s="683">
        <v>0</v>
      </c>
      <c r="AY135" s="683">
        <v>0</v>
      </c>
      <c r="AZ135" s="683">
        <v>0</v>
      </c>
      <c r="BA135" s="683">
        <v>0</v>
      </c>
      <c r="BB135" s="683">
        <v>0</v>
      </c>
      <c r="BC135" s="683">
        <v>0</v>
      </c>
      <c r="BD135" s="683">
        <v>0</v>
      </c>
      <c r="BE135" s="683">
        <v>0</v>
      </c>
      <c r="BF135" s="683">
        <v>0</v>
      </c>
      <c r="BG135" s="683">
        <v>0</v>
      </c>
      <c r="BH135" s="683">
        <v>0</v>
      </c>
      <c r="BI135" s="683">
        <v>0</v>
      </c>
      <c r="BJ135" s="683">
        <v>0</v>
      </c>
      <c r="BK135" s="683">
        <v>0</v>
      </c>
      <c r="BL135" s="683">
        <v>0</v>
      </c>
      <c r="BM135" s="683">
        <v>0</v>
      </c>
      <c r="BN135" s="683">
        <v>0</v>
      </c>
      <c r="BO135" s="683">
        <v>0</v>
      </c>
      <c r="BP135" s="683">
        <v>0</v>
      </c>
      <c r="BQ135" s="683">
        <v>0</v>
      </c>
      <c r="BR135" s="683">
        <v>0</v>
      </c>
      <c r="BS135" s="683">
        <v>0</v>
      </c>
      <c r="BT135" s="684">
        <v>0</v>
      </c>
      <c r="BU135" s="160"/>
    </row>
    <row r="136" spans="2:73" ht="15.75">
      <c r="B136" s="675" t="s">
        <v>1095</v>
      </c>
      <c r="C136" s="675" t="s">
        <v>1070</v>
      </c>
      <c r="D136" s="675" t="s">
        <v>42</v>
      </c>
      <c r="E136" s="675" t="s">
        <v>1071</v>
      </c>
      <c r="F136" s="675" t="s">
        <v>29</v>
      </c>
      <c r="G136" s="675" t="s">
        <v>1073</v>
      </c>
      <c r="H136" s="675">
        <v>2007</v>
      </c>
      <c r="I136" s="630"/>
      <c r="J136" s="630" t="s">
        <v>584</v>
      </c>
      <c r="K136" s="619"/>
      <c r="L136" s="682">
        <v>0</v>
      </c>
      <c r="M136" s="683">
        <v>0</v>
      </c>
      <c r="N136" s="683">
        <v>0</v>
      </c>
      <c r="O136" s="683">
        <v>970.1069</v>
      </c>
      <c r="P136" s="683">
        <v>0</v>
      </c>
      <c r="Q136" s="683">
        <v>0</v>
      </c>
      <c r="R136" s="683">
        <v>0</v>
      </c>
      <c r="S136" s="683">
        <v>0</v>
      </c>
      <c r="T136" s="683">
        <v>0</v>
      </c>
      <c r="U136" s="683">
        <v>0</v>
      </c>
      <c r="V136" s="683">
        <v>0</v>
      </c>
      <c r="W136" s="683">
        <v>0</v>
      </c>
      <c r="X136" s="683">
        <v>0</v>
      </c>
      <c r="Y136" s="683">
        <v>0</v>
      </c>
      <c r="Z136" s="683">
        <v>0</v>
      </c>
      <c r="AA136" s="683">
        <v>0</v>
      </c>
      <c r="AB136" s="683">
        <v>0</v>
      </c>
      <c r="AC136" s="683">
        <v>0</v>
      </c>
      <c r="AD136" s="683">
        <v>0</v>
      </c>
      <c r="AE136" s="683">
        <v>0</v>
      </c>
      <c r="AF136" s="683">
        <v>0</v>
      </c>
      <c r="AG136" s="683">
        <v>0</v>
      </c>
      <c r="AH136" s="683">
        <v>0</v>
      </c>
      <c r="AI136" s="683">
        <v>0</v>
      </c>
      <c r="AJ136" s="683">
        <v>0</v>
      </c>
      <c r="AK136" s="683">
        <v>0</v>
      </c>
      <c r="AL136" s="683">
        <v>0</v>
      </c>
      <c r="AM136" s="683">
        <v>0</v>
      </c>
      <c r="AN136" s="683">
        <v>0</v>
      </c>
      <c r="AO136" s="684">
        <v>0</v>
      </c>
      <c r="AP136" s="619"/>
      <c r="AQ136" s="682">
        <v>0</v>
      </c>
      <c r="AR136" s="683">
        <v>0</v>
      </c>
      <c r="AS136" s="683">
        <v>0</v>
      </c>
      <c r="AT136" s="683">
        <v>243.99510000000001</v>
      </c>
      <c r="AU136" s="683">
        <v>0</v>
      </c>
      <c r="AV136" s="683">
        <v>0</v>
      </c>
      <c r="AW136" s="683">
        <v>0</v>
      </c>
      <c r="AX136" s="683">
        <v>0</v>
      </c>
      <c r="AY136" s="683">
        <v>0</v>
      </c>
      <c r="AZ136" s="683">
        <v>0</v>
      </c>
      <c r="BA136" s="683">
        <v>0</v>
      </c>
      <c r="BB136" s="683">
        <v>0</v>
      </c>
      <c r="BC136" s="683">
        <v>0</v>
      </c>
      <c r="BD136" s="683">
        <v>0</v>
      </c>
      <c r="BE136" s="683">
        <v>0</v>
      </c>
      <c r="BF136" s="683">
        <v>0</v>
      </c>
      <c r="BG136" s="683">
        <v>0</v>
      </c>
      <c r="BH136" s="683">
        <v>0</v>
      </c>
      <c r="BI136" s="683">
        <v>0</v>
      </c>
      <c r="BJ136" s="683">
        <v>0</v>
      </c>
      <c r="BK136" s="683">
        <v>0</v>
      </c>
      <c r="BL136" s="683">
        <v>0</v>
      </c>
      <c r="BM136" s="683">
        <v>0</v>
      </c>
      <c r="BN136" s="683">
        <v>0</v>
      </c>
      <c r="BO136" s="683">
        <v>0</v>
      </c>
      <c r="BP136" s="683">
        <v>0</v>
      </c>
      <c r="BQ136" s="683">
        <v>0</v>
      </c>
      <c r="BR136" s="683">
        <v>0</v>
      </c>
      <c r="BS136" s="683">
        <v>0</v>
      </c>
      <c r="BT136" s="684">
        <v>0</v>
      </c>
      <c r="BU136" s="160"/>
    </row>
    <row r="137" spans="2:73" ht="15.75">
      <c r="B137" s="675" t="s">
        <v>1095</v>
      </c>
      <c r="C137" s="675" t="s">
        <v>1070</v>
      </c>
      <c r="D137" s="675" t="s">
        <v>42</v>
      </c>
      <c r="E137" s="675" t="s">
        <v>1071</v>
      </c>
      <c r="F137" s="675" t="s">
        <v>29</v>
      </c>
      <c r="G137" s="675" t="s">
        <v>1073</v>
      </c>
      <c r="H137" s="675">
        <v>2008</v>
      </c>
      <c r="I137" s="630"/>
      <c r="J137" s="630" t="s">
        <v>584</v>
      </c>
      <c r="K137" s="619"/>
      <c r="L137" s="682">
        <v>0</v>
      </c>
      <c r="M137" s="683">
        <v>0</v>
      </c>
      <c r="N137" s="683">
        <v>0</v>
      </c>
      <c r="O137" s="683">
        <v>668.80539999999996</v>
      </c>
      <c r="P137" s="683">
        <v>0</v>
      </c>
      <c r="Q137" s="683">
        <v>0</v>
      </c>
      <c r="R137" s="683">
        <v>0</v>
      </c>
      <c r="S137" s="683">
        <v>0</v>
      </c>
      <c r="T137" s="683">
        <v>0</v>
      </c>
      <c r="U137" s="683">
        <v>0</v>
      </c>
      <c r="V137" s="683">
        <v>0</v>
      </c>
      <c r="W137" s="683">
        <v>0</v>
      </c>
      <c r="X137" s="683">
        <v>0</v>
      </c>
      <c r="Y137" s="683">
        <v>0</v>
      </c>
      <c r="Z137" s="683">
        <v>0</v>
      </c>
      <c r="AA137" s="683">
        <v>0</v>
      </c>
      <c r="AB137" s="683">
        <v>0</v>
      </c>
      <c r="AC137" s="683">
        <v>0</v>
      </c>
      <c r="AD137" s="683">
        <v>0</v>
      </c>
      <c r="AE137" s="683">
        <v>0</v>
      </c>
      <c r="AF137" s="683">
        <v>0</v>
      </c>
      <c r="AG137" s="683">
        <v>0</v>
      </c>
      <c r="AH137" s="683">
        <v>0</v>
      </c>
      <c r="AI137" s="683">
        <v>0</v>
      </c>
      <c r="AJ137" s="683">
        <v>0</v>
      </c>
      <c r="AK137" s="683">
        <v>0</v>
      </c>
      <c r="AL137" s="683">
        <v>0</v>
      </c>
      <c r="AM137" s="683">
        <v>0</v>
      </c>
      <c r="AN137" s="683">
        <v>0</v>
      </c>
      <c r="AO137" s="684">
        <v>0</v>
      </c>
      <c r="AP137" s="619"/>
      <c r="AQ137" s="682">
        <v>0</v>
      </c>
      <c r="AR137" s="683">
        <v>0</v>
      </c>
      <c r="AS137" s="683">
        <v>0</v>
      </c>
      <c r="AT137" s="683">
        <v>168.7687</v>
      </c>
      <c r="AU137" s="683">
        <v>0</v>
      </c>
      <c r="AV137" s="683">
        <v>0</v>
      </c>
      <c r="AW137" s="683">
        <v>0</v>
      </c>
      <c r="AX137" s="683">
        <v>0</v>
      </c>
      <c r="AY137" s="683">
        <v>0</v>
      </c>
      <c r="AZ137" s="683">
        <v>0</v>
      </c>
      <c r="BA137" s="683">
        <v>0</v>
      </c>
      <c r="BB137" s="683">
        <v>0</v>
      </c>
      <c r="BC137" s="683">
        <v>0</v>
      </c>
      <c r="BD137" s="683">
        <v>0</v>
      </c>
      <c r="BE137" s="683">
        <v>0</v>
      </c>
      <c r="BF137" s="683">
        <v>0</v>
      </c>
      <c r="BG137" s="683">
        <v>0</v>
      </c>
      <c r="BH137" s="683">
        <v>0</v>
      </c>
      <c r="BI137" s="683">
        <v>0</v>
      </c>
      <c r="BJ137" s="683">
        <v>0</v>
      </c>
      <c r="BK137" s="683">
        <v>0</v>
      </c>
      <c r="BL137" s="683">
        <v>0</v>
      </c>
      <c r="BM137" s="683">
        <v>0</v>
      </c>
      <c r="BN137" s="683">
        <v>0</v>
      </c>
      <c r="BO137" s="683">
        <v>0</v>
      </c>
      <c r="BP137" s="683">
        <v>0</v>
      </c>
      <c r="BQ137" s="683">
        <v>0</v>
      </c>
      <c r="BR137" s="683">
        <v>0</v>
      </c>
      <c r="BS137" s="683">
        <v>0</v>
      </c>
      <c r="BT137" s="684">
        <v>0</v>
      </c>
      <c r="BU137" s="160"/>
    </row>
    <row r="138" spans="2:73" ht="15.75">
      <c r="B138" s="675" t="s">
        <v>1095</v>
      </c>
      <c r="C138" s="675" t="s">
        <v>1070</v>
      </c>
      <c r="D138" s="675" t="s">
        <v>42</v>
      </c>
      <c r="E138" s="675" t="s">
        <v>1071</v>
      </c>
      <c r="F138" s="675" t="s">
        <v>29</v>
      </c>
      <c r="G138" s="675" t="s">
        <v>1073</v>
      </c>
      <c r="H138" s="675">
        <v>2009</v>
      </c>
      <c r="I138" s="630"/>
      <c r="J138" s="630" t="s">
        <v>584</v>
      </c>
      <c r="K138" s="619"/>
      <c r="L138" s="682">
        <v>0</v>
      </c>
      <c r="M138" s="683">
        <v>0</v>
      </c>
      <c r="N138" s="683">
        <v>0</v>
      </c>
      <c r="O138" s="683">
        <v>713.77149999999995</v>
      </c>
      <c r="P138" s="683">
        <v>0</v>
      </c>
      <c r="Q138" s="683">
        <v>0</v>
      </c>
      <c r="R138" s="683">
        <v>0</v>
      </c>
      <c r="S138" s="683">
        <v>0</v>
      </c>
      <c r="T138" s="683">
        <v>0</v>
      </c>
      <c r="U138" s="683">
        <v>0</v>
      </c>
      <c r="V138" s="683">
        <v>0</v>
      </c>
      <c r="W138" s="683">
        <v>0</v>
      </c>
      <c r="X138" s="683">
        <v>0</v>
      </c>
      <c r="Y138" s="683">
        <v>0</v>
      </c>
      <c r="Z138" s="683">
        <v>0</v>
      </c>
      <c r="AA138" s="683">
        <v>0</v>
      </c>
      <c r="AB138" s="683">
        <v>0</v>
      </c>
      <c r="AC138" s="683">
        <v>0</v>
      </c>
      <c r="AD138" s="683">
        <v>0</v>
      </c>
      <c r="AE138" s="683">
        <v>0</v>
      </c>
      <c r="AF138" s="683">
        <v>0</v>
      </c>
      <c r="AG138" s="683">
        <v>0</v>
      </c>
      <c r="AH138" s="683">
        <v>0</v>
      </c>
      <c r="AI138" s="683">
        <v>0</v>
      </c>
      <c r="AJ138" s="683">
        <v>0</v>
      </c>
      <c r="AK138" s="683">
        <v>0</v>
      </c>
      <c r="AL138" s="683">
        <v>0</v>
      </c>
      <c r="AM138" s="683">
        <v>0</v>
      </c>
      <c r="AN138" s="683">
        <v>0</v>
      </c>
      <c r="AO138" s="684">
        <v>0</v>
      </c>
      <c r="AP138" s="619"/>
      <c r="AQ138" s="682">
        <v>0</v>
      </c>
      <c r="AR138" s="683">
        <v>0</v>
      </c>
      <c r="AS138" s="683">
        <v>0</v>
      </c>
      <c r="AT138" s="683">
        <v>186.4306</v>
      </c>
      <c r="AU138" s="683">
        <v>0</v>
      </c>
      <c r="AV138" s="683">
        <v>0</v>
      </c>
      <c r="AW138" s="683">
        <v>0</v>
      </c>
      <c r="AX138" s="683">
        <v>0</v>
      </c>
      <c r="AY138" s="683">
        <v>0</v>
      </c>
      <c r="AZ138" s="683">
        <v>0</v>
      </c>
      <c r="BA138" s="683">
        <v>0</v>
      </c>
      <c r="BB138" s="683">
        <v>0</v>
      </c>
      <c r="BC138" s="683">
        <v>0</v>
      </c>
      <c r="BD138" s="683">
        <v>0</v>
      </c>
      <c r="BE138" s="683">
        <v>0</v>
      </c>
      <c r="BF138" s="683">
        <v>0</v>
      </c>
      <c r="BG138" s="683">
        <v>0</v>
      </c>
      <c r="BH138" s="683">
        <v>0</v>
      </c>
      <c r="BI138" s="683">
        <v>0</v>
      </c>
      <c r="BJ138" s="683">
        <v>0</v>
      </c>
      <c r="BK138" s="683">
        <v>0</v>
      </c>
      <c r="BL138" s="683">
        <v>0</v>
      </c>
      <c r="BM138" s="683">
        <v>0</v>
      </c>
      <c r="BN138" s="683">
        <v>0</v>
      </c>
      <c r="BO138" s="683">
        <v>0</v>
      </c>
      <c r="BP138" s="683">
        <v>0</v>
      </c>
      <c r="BQ138" s="683">
        <v>0</v>
      </c>
      <c r="BR138" s="683">
        <v>0</v>
      </c>
      <c r="BS138" s="683">
        <v>0</v>
      </c>
      <c r="BT138" s="684">
        <v>0</v>
      </c>
      <c r="BU138" s="160"/>
    </row>
    <row r="139" spans="2:73" ht="15.75">
      <c r="B139" s="675" t="s">
        <v>1095</v>
      </c>
      <c r="C139" s="675" t="s">
        <v>1070</v>
      </c>
      <c r="D139" s="675" t="s">
        <v>42</v>
      </c>
      <c r="E139" s="675" t="s">
        <v>1071</v>
      </c>
      <c r="F139" s="675" t="s">
        <v>29</v>
      </c>
      <c r="G139" s="675" t="s">
        <v>1073</v>
      </c>
      <c r="H139" s="675">
        <v>2010</v>
      </c>
      <c r="I139" s="630"/>
      <c r="J139" s="630" t="s">
        <v>584</v>
      </c>
      <c r="K139" s="619"/>
      <c r="L139" s="682">
        <v>0</v>
      </c>
      <c r="M139" s="683">
        <v>0</v>
      </c>
      <c r="N139" s="683">
        <v>0</v>
      </c>
      <c r="O139" s="683">
        <v>749.90539999999999</v>
      </c>
      <c r="P139" s="683">
        <v>0</v>
      </c>
      <c r="Q139" s="683">
        <v>0</v>
      </c>
      <c r="R139" s="683">
        <v>0</v>
      </c>
      <c r="S139" s="683">
        <v>0</v>
      </c>
      <c r="T139" s="683">
        <v>0</v>
      </c>
      <c r="U139" s="683">
        <v>0</v>
      </c>
      <c r="V139" s="683">
        <v>0</v>
      </c>
      <c r="W139" s="683">
        <v>0</v>
      </c>
      <c r="X139" s="683">
        <v>0</v>
      </c>
      <c r="Y139" s="683">
        <v>0</v>
      </c>
      <c r="Z139" s="683">
        <v>0</v>
      </c>
      <c r="AA139" s="683">
        <v>0</v>
      </c>
      <c r="AB139" s="683">
        <v>0</v>
      </c>
      <c r="AC139" s="683">
        <v>0</v>
      </c>
      <c r="AD139" s="683">
        <v>0</v>
      </c>
      <c r="AE139" s="683">
        <v>0</v>
      </c>
      <c r="AF139" s="683">
        <v>0</v>
      </c>
      <c r="AG139" s="683">
        <v>0</v>
      </c>
      <c r="AH139" s="683">
        <v>0</v>
      </c>
      <c r="AI139" s="683">
        <v>0</v>
      </c>
      <c r="AJ139" s="683">
        <v>0</v>
      </c>
      <c r="AK139" s="683">
        <v>0</v>
      </c>
      <c r="AL139" s="683">
        <v>0</v>
      </c>
      <c r="AM139" s="683">
        <v>0</v>
      </c>
      <c r="AN139" s="683">
        <v>0</v>
      </c>
      <c r="AO139" s="684">
        <v>0</v>
      </c>
      <c r="AP139" s="619"/>
      <c r="AQ139" s="682">
        <v>0</v>
      </c>
      <c r="AR139" s="683">
        <v>0</v>
      </c>
      <c r="AS139" s="683">
        <v>0</v>
      </c>
      <c r="AT139" s="683">
        <v>185.1223</v>
      </c>
      <c r="AU139" s="683">
        <v>0</v>
      </c>
      <c r="AV139" s="683">
        <v>0</v>
      </c>
      <c r="AW139" s="683">
        <v>0</v>
      </c>
      <c r="AX139" s="683">
        <v>0</v>
      </c>
      <c r="AY139" s="683">
        <v>0</v>
      </c>
      <c r="AZ139" s="683">
        <v>0</v>
      </c>
      <c r="BA139" s="683">
        <v>0</v>
      </c>
      <c r="BB139" s="683">
        <v>0</v>
      </c>
      <c r="BC139" s="683">
        <v>0</v>
      </c>
      <c r="BD139" s="683">
        <v>0</v>
      </c>
      <c r="BE139" s="683">
        <v>0</v>
      </c>
      <c r="BF139" s="683">
        <v>0</v>
      </c>
      <c r="BG139" s="683">
        <v>0</v>
      </c>
      <c r="BH139" s="683">
        <v>0</v>
      </c>
      <c r="BI139" s="683">
        <v>0</v>
      </c>
      <c r="BJ139" s="683">
        <v>0</v>
      </c>
      <c r="BK139" s="683">
        <v>0</v>
      </c>
      <c r="BL139" s="683">
        <v>0</v>
      </c>
      <c r="BM139" s="683">
        <v>0</v>
      </c>
      <c r="BN139" s="683">
        <v>0</v>
      </c>
      <c r="BO139" s="683">
        <v>0</v>
      </c>
      <c r="BP139" s="683">
        <v>0</v>
      </c>
      <c r="BQ139" s="683">
        <v>0</v>
      </c>
      <c r="BR139" s="683">
        <v>0</v>
      </c>
      <c r="BS139" s="683">
        <v>0</v>
      </c>
      <c r="BT139" s="684">
        <v>0</v>
      </c>
      <c r="BU139" s="160"/>
    </row>
    <row r="140" spans="2:73" ht="15.75">
      <c r="B140" s="675" t="s">
        <v>1095</v>
      </c>
      <c r="C140" s="675" t="s">
        <v>1077</v>
      </c>
      <c r="D140" s="675" t="s">
        <v>9</v>
      </c>
      <c r="E140" s="675" t="s">
        <v>1071</v>
      </c>
      <c r="F140" s="675" t="s">
        <v>1077</v>
      </c>
      <c r="G140" s="675" t="s">
        <v>1073</v>
      </c>
      <c r="H140" s="675">
        <v>2014</v>
      </c>
      <c r="I140" s="630" t="s">
        <v>576</v>
      </c>
      <c r="J140" s="630" t="s">
        <v>591</v>
      </c>
      <c r="K140" s="619"/>
      <c r="L140" s="682">
        <v>0</v>
      </c>
      <c r="M140" s="683">
        <v>0</v>
      </c>
      <c r="N140" s="683">
        <v>0</v>
      </c>
      <c r="O140" s="683">
        <v>1225.768</v>
      </c>
      <c r="P140" s="683">
        <v>0</v>
      </c>
      <c r="Q140" s="683">
        <v>0</v>
      </c>
      <c r="R140" s="683">
        <v>0</v>
      </c>
      <c r="S140" s="683">
        <v>0</v>
      </c>
      <c r="T140" s="683">
        <v>0</v>
      </c>
      <c r="U140" s="683">
        <v>0</v>
      </c>
      <c r="V140" s="683">
        <v>0</v>
      </c>
      <c r="W140" s="683">
        <v>0</v>
      </c>
      <c r="X140" s="683">
        <v>0</v>
      </c>
      <c r="Y140" s="683">
        <v>0</v>
      </c>
      <c r="Z140" s="683">
        <v>0</v>
      </c>
      <c r="AA140" s="683">
        <v>0</v>
      </c>
      <c r="AB140" s="683">
        <v>0</v>
      </c>
      <c r="AC140" s="683">
        <v>0</v>
      </c>
      <c r="AD140" s="683">
        <v>0</v>
      </c>
      <c r="AE140" s="683">
        <v>0</v>
      </c>
      <c r="AF140" s="683">
        <v>0</v>
      </c>
      <c r="AG140" s="683">
        <v>0</v>
      </c>
      <c r="AH140" s="683">
        <v>0</v>
      </c>
      <c r="AI140" s="683">
        <v>0</v>
      </c>
      <c r="AJ140" s="683">
        <v>0</v>
      </c>
      <c r="AK140" s="683">
        <v>0</v>
      </c>
      <c r="AL140" s="683">
        <v>0</v>
      </c>
      <c r="AM140" s="683">
        <v>0</v>
      </c>
      <c r="AN140" s="683">
        <v>0</v>
      </c>
      <c r="AO140" s="684">
        <v>0</v>
      </c>
      <c r="AP140" s="619"/>
      <c r="AQ140" s="682">
        <v>0</v>
      </c>
      <c r="AR140" s="683">
        <v>0</v>
      </c>
      <c r="AS140" s="683">
        <v>0</v>
      </c>
      <c r="AT140" s="683">
        <v>0</v>
      </c>
      <c r="AU140" s="683">
        <v>0</v>
      </c>
      <c r="AV140" s="683">
        <v>0</v>
      </c>
      <c r="AW140" s="683">
        <v>0</v>
      </c>
      <c r="AX140" s="683">
        <v>0</v>
      </c>
      <c r="AY140" s="683">
        <v>0</v>
      </c>
      <c r="AZ140" s="683">
        <v>0</v>
      </c>
      <c r="BA140" s="683">
        <v>0</v>
      </c>
      <c r="BB140" s="683">
        <v>0</v>
      </c>
      <c r="BC140" s="683">
        <v>0</v>
      </c>
      <c r="BD140" s="683">
        <v>0</v>
      </c>
      <c r="BE140" s="683">
        <v>0</v>
      </c>
      <c r="BF140" s="683">
        <v>0</v>
      </c>
      <c r="BG140" s="683">
        <v>0</v>
      </c>
      <c r="BH140" s="683">
        <v>0</v>
      </c>
      <c r="BI140" s="683">
        <v>0</v>
      </c>
      <c r="BJ140" s="683">
        <v>0</v>
      </c>
      <c r="BK140" s="683">
        <v>0</v>
      </c>
      <c r="BL140" s="683">
        <v>0</v>
      </c>
      <c r="BM140" s="683">
        <v>0</v>
      </c>
      <c r="BN140" s="683">
        <v>0</v>
      </c>
      <c r="BO140" s="683">
        <v>0</v>
      </c>
      <c r="BP140" s="683">
        <v>0</v>
      </c>
      <c r="BQ140" s="683">
        <v>0</v>
      </c>
      <c r="BR140" s="683">
        <v>0</v>
      </c>
      <c r="BS140" s="683">
        <v>0</v>
      </c>
      <c r="BT140" s="684">
        <v>0</v>
      </c>
      <c r="BU140" s="160"/>
    </row>
    <row r="141" spans="2:73" ht="15.75">
      <c r="B141" s="675" t="s">
        <v>1069</v>
      </c>
      <c r="C141" s="675" t="s">
        <v>1074</v>
      </c>
      <c r="D141" s="675" t="s">
        <v>1097</v>
      </c>
      <c r="E141" s="675" t="s">
        <v>1071</v>
      </c>
      <c r="F141" s="675" t="s">
        <v>1093</v>
      </c>
      <c r="G141" s="675" t="s">
        <v>1073</v>
      </c>
      <c r="H141" s="675">
        <v>2014</v>
      </c>
      <c r="I141" s="630" t="s">
        <v>576</v>
      </c>
      <c r="J141" s="630" t="s">
        <v>591</v>
      </c>
      <c r="K141" s="619"/>
      <c r="L141" s="682">
        <v>0</v>
      </c>
      <c r="M141" s="683">
        <v>0</v>
      </c>
      <c r="N141" s="683">
        <v>0</v>
      </c>
      <c r="O141" s="683">
        <v>903.53340000000003</v>
      </c>
      <c r="P141" s="683">
        <v>0</v>
      </c>
      <c r="Q141" s="683">
        <v>0</v>
      </c>
      <c r="R141" s="683">
        <v>0</v>
      </c>
      <c r="S141" s="683">
        <v>0</v>
      </c>
      <c r="T141" s="683">
        <v>0</v>
      </c>
      <c r="U141" s="683">
        <v>0</v>
      </c>
      <c r="V141" s="683">
        <v>0</v>
      </c>
      <c r="W141" s="683">
        <v>0</v>
      </c>
      <c r="X141" s="683">
        <v>0</v>
      </c>
      <c r="Y141" s="683">
        <v>0</v>
      </c>
      <c r="Z141" s="683">
        <v>0</v>
      </c>
      <c r="AA141" s="683">
        <v>0</v>
      </c>
      <c r="AB141" s="683">
        <v>0</v>
      </c>
      <c r="AC141" s="683">
        <v>0</v>
      </c>
      <c r="AD141" s="683">
        <v>0</v>
      </c>
      <c r="AE141" s="683">
        <v>0</v>
      </c>
      <c r="AF141" s="683">
        <v>0</v>
      </c>
      <c r="AG141" s="683">
        <v>0</v>
      </c>
      <c r="AH141" s="683">
        <v>0</v>
      </c>
      <c r="AI141" s="683">
        <v>0</v>
      </c>
      <c r="AJ141" s="683">
        <v>0</v>
      </c>
      <c r="AK141" s="683">
        <v>0</v>
      </c>
      <c r="AL141" s="683">
        <v>0</v>
      </c>
      <c r="AM141" s="683">
        <v>0</v>
      </c>
      <c r="AN141" s="683">
        <v>0</v>
      </c>
      <c r="AO141" s="684">
        <v>0</v>
      </c>
      <c r="AP141" s="619"/>
      <c r="AQ141" s="682">
        <v>0</v>
      </c>
      <c r="AR141" s="683">
        <v>0</v>
      </c>
      <c r="AS141" s="683">
        <v>0</v>
      </c>
      <c r="AT141" s="683">
        <v>0</v>
      </c>
      <c r="AU141" s="683">
        <v>0</v>
      </c>
      <c r="AV141" s="683">
        <v>0</v>
      </c>
      <c r="AW141" s="683">
        <v>0</v>
      </c>
      <c r="AX141" s="683">
        <v>0</v>
      </c>
      <c r="AY141" s="683">
        <v>0</v>
      </c>
      <c r="AZ141" s="683">
        <v>0</v>
      </c>
      <c r="BA141" s="683">
        <v>0</v>
      </c>
      <c r="BB141" s="683">
        <v>0</v>
      </c>
      <c r="BC141" s="683">
        <v>0</v>
      </c>
      <c r="BD141" s="683">
        <v>0</v>
      </c>
      <c r="BE141" s="683">
        <v>0</v>
      </c>
      <c r="BF141" s="683">
        <v>0</v>
      </c>
      <c r="BG141" s="683">
        <v>0</v>
      </c>
      <c r="BH141" s="683">
        <v>0</v>
      </c>
      <c r="BI141" s="683">
        <v>0</v>
      </c>
      <c r="BJ141" s="683">
        <v>0</v>
      </c>
      <c r="BK141" s="683">
        <v>0</v>
      </c>
      <c r="BL141" s="683">
        <v>0</v>
      </c>
      <c r="BM141" s="683">
        <v>0</v>
      </c>
      <c r="BN141" s="683">
        <v>0</v>
      </c>
      <c r="BO141" s="683">
        <v>0</v>
      </c>
      <c r="BP141" s="683">
        <v>0</v>
      </c>
      <c r="BQ141" s="683">
        <v>0</v>
      </c>
      <c r="BR141" s="683">
        <v>0</v>
      </c>
      <c r="BS141" s="683">
        <v>0</v>
      </c>
      <c r="BT141" s="684">
        <v>0</v>
      </c>
      <c r="BU141" s="160"/>
    </row>
    <row r="142" spans="2:73" ht="15.75">
      <c r="B142" s="675" t="s">
        <v>1069</v>
      </c>
      <c r="C142" s="675" t="s">
        <v>1074</v>
      </c>
      <c r="D142" s="675" t="s">
        <v>1096</v>
      </c>
      <c r="E142" s="675" t="s">
        <v>1071</v>
      </c>
      <c r="F142" s="675" t="s">
        <v>1093</v>
      </c>
      <c r="G142" s="675" t="s">
        <v>1073</v>
      </c>
      <c r="H142" s="675">
        <v>2014</v>
      </c>
      <c r="I142" s="630" t="s">
        <v>576</v>
      </c>
      <c r="J142" s="630" t="s">
        <v>591</v>
      </c>
      <c r="K142" s="619"/>
      <c r="L142" s="682">
        <v>0</v>
      </c>
      <c r="M142" s="683">
        <v>0</v>
      </c>
      <c r="N142" s="683">
        <v>0</v>
      </c>
      <c r="O142" s="683">
        <v>242.75970000000001</v>
      </c>
      <c r="P142" s="683">
        <v>0</v>
      </c>
      <c r="Q142" s="683">
        <v>0</v>
      </c>
      <c r="R142" s="683">
        <v>0</v>
      </c>
      <c r="S142" s="683">
        <v>0</v>
      </c>
      <c r="T142" s="683">
        <v>0</v>
      </c>
      <c r="U142" s="683">
        <v>0</v>
      </c>
      <c r="V142" s="683">
        <v>0</v>
      </c>
      <c r="W142" s="683">
        <v>0</v>
      </c>
      <c r="X142" s="683">
        <v>0</v>
      </c>
      <c r="Y142" s="683">
        <v>0</v>
      </c>
      <c r="Z142" s="683">
        <v>0</v>
      </c>
      <c r="AA142" s="683">
        <v>0</v>
      </c>
      <c r="AB142" s="683">
        <v>0</v>
      </c>
      <c r="AC142" s="683">
        <v>0</v>
      </c>
      <c r="AD142" s="683">
        <v>0</v>
      </c>
      <c r="AE142" s="683">
        <v>0</v>
      </c>
      <c r="AF142" s="683">
        <v>0</v>
      </c>
      <c r="AG142" s="683">
        <v>0</v>
      </c>
      <c r="AH142" s="683">
        <v>0</v>
      </c>
      <c r="AI142" s="683">
        <v>0</v>
      </c>
      <c r="AJ142" s="683">
        <v>0</v>
      </c>
      <c r="AK142" s="683">
        <v>0</v>
      </c>
      <c r="AL142" s="683">
        <v>0</v>
      </c>
      <c r="AM142" s="683">
        <v>0</v>
      </c>
      <c r="AN142" s="683">
        <v>0</v>
      </c>
      <c r="AO142" s="684">
        <v>0</v>
      </c>
      <c r="AP142" s="619"/>
      <c r="AQ142" s="682">
        <v>0</v>
      </c>
      <c r="AR142" s="683">
        <v>0</v>
      </c>
      <c r="AS142" s="683">
        <v>0</v>
      </c>
      <c r="AT142" s="683">
        <v>0</v>
      </c>
      <c r="AU142" s="683">
        <v>0</v>
      </c>
      <c r="AV142" s="683">
        <v>0</v>
      </c>
      <c r="AW142" s="683">
        <v>0</v>
      </c>
      <c r="AX142" s="683">
        <v>0</v>
      </c>
      <c r="AY142" s="683">
        <v>0</v>
      </c>
      <c r="AZ142" s="683">
        <v>0</v>
      </c>
      <c r="BA142" s="683">
        <v>0</v>
      </c>
      <c r="BB142" s="683">
        <v>0</v>
      </c>
      <c r="BC142" s="683">
        <v>0</v>
      </c>
      <c r="BD142" s="683">
        <v>0</v>
      </c>
      <c r="BE142" s="683">
        <v>0</v>
      </c>
      <c r="BF142" s="683">
        <v>0</v>
      </c>
      <c r="BG142" s="683">
        <v>0</v>
      </c>
      <c r="BH142" s="683">
        <v>0</v>
      </c>
      <c r="BI142" s="683">
        <v>0</v>
      </c>
      <c r="BJ142" s="683">
        <v>0</v>
      </c>
      <c r="BK142" s="683">
        <v>0</v>
      </c>
      <c r="BL142" s="683">
        <v>0</v>
      </c>
      <c r="BM142" s="683">
        <v>0</v>
      </c>
      <c r="BN142" s="683">
        <v>0</v>
      </c>
      <c r="BO142" s="683">
        <v>0</v>
      </c>
      <c r="BP142" s="683">
        <v>0</v>
      </c>
      <c r="BQ142" s="683">
        <v>0</v>
      </c>
      <c r="BR142" s="683">
        <v>0</v>
      </c>
      <c r="BS142" s="683">
        <v>0</v>
      </c>
      <c r="BT142" s="684">
        <v>0</v>
      </c>
      <c r="BU142" s="160"/>
    </row>
    <row r="143" spans="2:73" ht="15.75">
      <c r="B143" s="675" t="s">
        <v>1069</v>
      </c>
      <c r="C143" s="675" t="s">
        <v>1070</v>
      </c>
      <c r="D143" s="675" t="s">
        <v>42</v>
      </c>
      <c r="E143" s="675" t="s">
        <v>1071</v>
      </c>
      <c r="F143" s="675" t="s">
        <v>29</v>
      </c>
      <c r="G143" s="675" t="s">
        <v>1073</v>
      </c>
      <c r="H143" s="675">
        <v>2006</v>
      </c>
      <c r="I143" s="630"/>
      <c r="J143" s="630" t="s">
        <v>584</v>
      </c>
      <c r="K143" s="619"/>
      <c r="L143" s="682">
        <v>0</v>
      </c>
      <c r="M143" s="683">
        <v>0</v>
      </c>
      <c r="N143" s="683">
        <v>0</v>
      </c>
      <c r="O143" s="683">
        <v>22.224599999999999</v>
      </c>
      <c r="P143" s="683">
        <v>0</v>
      </c>
      <c r="Q143" s="683">
        <v>0</v>
      </c>
      <c r="R143" s="683">
        <v>0</v>
      </c>
      <c r="S143" s="683">
        <v>0</v>
      </c>
      <c r="T143" s="683">
        <v>0</v>
      </c>
      <c r="U143" s="683">
        <v>0</v>
      </c>
      <c r="V143" s="683">
        <v>0</v>
      </c>
      <c r="W143" s="683">
        <v>0</v>
      </c>
      <c r="X143" s="683">
        <v>0</v>
      </c>
      <c r="Y143" s="683">
        <v>0</v>
      </c>
      <c r="Z143" s="683">
        <v>0</v>
      </c>
      <c r="AA143" s="683">
        <v>0</v>
      </c>
      <c r="AB143" s="683">
        <v>0</v>
      </c>
      <c r="AC143" s="683">
        <v>0</v>
      </c>
      <c r="AD143" s="683">
        <v>0</v>
      </c>
      <c r="AE143" s="683">
        <v>0</v>
      </c>
      <c r="AF143" s="683">
        <v>0</v>
      </c>
      <c r="AG143" s="683">
        <v>0</v>
      </c>
      <c r="AH143" s="683">
        <v>0</v>
      </c>
      <c r="AI143" s="683">
        <v>0</v>
      </c>
      <c r="AJ143" s="683">
        <v>0</v>
      </c>
      <c r="AK143" s="683">
        <v>0</v>
      </c>
      <c r="AL143" s="683">
        <v>0</v>
      </c>
      <c r="AM143" s="683">
        <v>0</v>
      </c>
      <c r="AN143" s="683">
        <v>0</v>
      </c>
      <c r="AO143" s="684">
        <v>0</v>
      </c>
      <c r="AP143" s="619"/>
      <c r="AQ143" s="682">
        <v>0</v>
      </c>
      <c r="AR143" s="683">
        <v>0</v>
      </c>
      <c r="AS143" s="683">
        <v>0</v>
      </c>
      <c r="AT143" s="683">
        <v>1.9624269999999999</v>
      </c>
      <c r="AU143" s="683">
        <v>0</v>
      </c>
      <c r="AV143" s="683">
        <v>0</v>
      </c>
      <c r="AW143" s="683">
        <v>0</v>
      </c>
      <c r="AX143" s="683">
        <v>0</v>
      </c>
      <c r="AY143" s="683">
        <v>0</v>
      </c>
      <c r="AZ143" s="683">
        <v>0</v>
      </c>
      <c r="BA143" s="683">
        <v>0</v>
      </c>
      <c r="BB143" s="683">
        <v>0</v>
      </c>
      <c r="BC143" s="683">
        <v>0</v>
      </c>
      <c r="BD143" s="683">
        <v>0</v>
      </c>
      <c r="BE143" s="683">
        <v>0</v>
      </c>
      <c r="BF143" s="683">
        <v>0</v>
      </c>
      <c r="BG143" s="683">
        <v>0</v>
      </c>
      <c r="BH143" s="683">
        <v>0</v>
      </c>
      <c r="BI143" s="683">
        <v>0</v>
      </c>
      <c r="BJ143" s="683">
        <v>0</v>
      </c>
      <c r="BK143" s="683">
        <v>0</v>
      </c>
      <c r="BL143" s="683">
        <v>0</v>
      </c>
      <c r="BM143" s="683">
        <v>0</v>
      </c>
      <c r="BN143" s="683">
        <v>0</v>
      </c>
      <c r="BO143" s="683">
        <v>0</v>
      </c>
      <c r="BP143" s="683">
        <v>0</v>
      </c>
      <c r="BQ143" s="683">
        <v>0</v>
      </c>
      <c r="BR143" s="683">
        <v>0</v>
      </c>
      <c r="BS143" s="683">
        <v>0</v>
      </c>
      <c r="BT143" s="684">
        <v>0</v>
      </c>
      <c r="BU143" s="160"/>
    </row>
    <row r="144" spans="2:73" ht="15.75">
      <c r="B144" s="675" t="s">
        <v>1069</v>
      </c>
      <c r="C144" s="675" t="s">
        <v>1070</v>
      </c>
      <c r="D144" s="675" t="s">
        <v>42</v>
      </c>
      <c r="E144" s="675" t="s">
        <v>1071</v>
      </c>
      <c r="F144" s="675" t="s">
        <v>29</v>
      </c>
      <c r="G144" s="675" t="s">
        <v>1073</v>
      </c>
      <c r="H144" s="675">
        <v>2007</v>
      </c>
      <c r="I144" s="630"/>
      <c r="J144" s="630" t="s">
        <v>584</v>
      </c>
      <c r="K144" s="619"/>
      <c r="L144" s="682">
        <v>0</v>
      </c>
      <c r="M144" s="683">
        <v>0</v>
      </c>
      <c r="N144" s="683">
        <v>0</v>
      </c>
      <c r="O144" s="683">
        <v>507.54790000000003</v>
      </c>
      <c r="P144" s="683">
        <v>0</v>
      </c>
      <c r="Q144" s="683">
        <v>0</v>
      </c>
      <c r="R144" s="683">
        <v>0</v>
      </c>
      <c r="S144" s="683">
        <v>0</v>
      </c>
      <c r="T144" s="683">
        <v>0</v>
      </c>
      <c r="U144" s="683">
        <v>0</v>
      </c>
      <c r="V144" s="683">
        <v>0</v>
      </c>
      <c r="W144" s="683">
        <v>0</v>
      </c>
      <c r="X144" s="683">
        <v>0</v>
      </c>
      <c r="Y144" s="683">
        <v>0</v>
      </c>
      <c r="Z144" s="683">
        <v>0</v>
      </c>
      <c r="AA144" s="683">
        <v>0</v>
      </c>
      <c r="AB144" s="683">
        <v>0</v>
      </c>
      <c r="AC144" s="683">
        <v>0</v>
      </c>
      <c r="AD144" s="683">
        <v>0</v>
      </c>
      <c r="AE144" s="683">
        <v>0</v>
      </c>
      <c r="AF144" s="683">
        <v>0</v>
      </c>
      <c r="AG144" s="683">
        <v>0</v>
      </c>
      <c r="AH144" s="683">
        <v>0</v>
      </c>
      <c r="AI144" s="683">
        <v>0</v>
      </c>
      <c r="AJ144" s="683">
        <v>0</v>
      </c>
      <c r="AK144" s="683">
        <v>0</v>
      </c>
      <c r="AL144" s="683">
        <v>0</v>
      </c>
      <c r="AM144" s="683">
        <v>0</v>
      </c>
      <c r="AN144" s="683">
        <v>0</v>
      </c>
      <c r="AO144" s="684">
        <v>0</v>
      </c>
      <c r="AP144" s="619"/>
      <c r="AQ144" s="682">
        <v>0</v>
      </c>
      <c r="AR144" s="683">
        <v>0</v>
      </c>
      <c r="AS144" s="683">
        <v>0</v>
      </c>
      <c r="AT144" s="683">
        <v>111.8583</v>
      </c>
      <c r="AU144" s="683">
        <v>0</v>
      </c>
      <c r="AV144" s="683">
        <v>0</v>
      </c>
      <c r="AW144" s="683">
        <v>0</v>
      </c>
      <c r="AX144" s="683">
        <v>0</v>
      </c>
      <c r="AY144" s="683">
        <v>0</v>
      </c>
      <c r="AZ144" s="683">
        <v>0</v>
      </c>
      <c r="BA144" s="683">
        <v>0</v>
      </c>
      <c r="BB144" s="683">
        <v>0</v>
      </c>
      <c r="BC144" s="683">
        <v>0</v>
      </c>
      <c r="BD144" s="683">
        <v>0</v>
      </c>
      <c r="BE144" s="683">
        <v>0</v>
      </c>
      <c r="BF144" s="683">
        <v>0</v>
      </c>
      <c r="BG144" s="683">
        <v>0</v>
      </c>
      <c r="BH144" s="683">
        <v>0</v>
      </c>
      <c r="BI144" s="683">
        <v>0</v>
      </c>
      <c r="BJ144" s="683">
        <v>0</v>
      </c>
      <c r="BK144" s="683">
        <v>0</v>
      </c>
      <c r="BL144" s="683">
        <v>0</v>
      </c>
      <c r="BM144" s="683">
        <v>0</v>
      </c>
      <c r="BN144" s="683">
        <v>0</v>
      </c>
      <c r="BO144" s="683">
        <v>0</v>
      </c>
      <c r="BP144" s="683">
        <v>0</v>
      </c>
      <c r="BQ144" s="683">
        <v>0</v>
      </c>
      <c r="BR144" s="683">
        <v>0</v>
      </c>
      <c r="BS144" s="683">
        <v>0</v>
      </c>
      <c r="BT144" s="684">
        <v>0</v>
      </c>
      <c r="BU144" s="160"/>
    </row>
    <row r="145" spans="2:73" ht="15.75">
      <c r="B145" s="675" t="s">
        <v>1069</v>
      </c>
      <c r="C145" s="675" t="s">
        <v>1070</v>
      </c>
      <c r="D145" s="675" t="s">
        <v>42</v>
      </c>
      <c r="E145" s="675" t="s">
        <v>1071</v>
      </c>
      <c r="F145" s="675" t="s">
        <v>29</v>
      </c>
      <c r="G145" s="675" t="s">
        <v>1073</v>
      </c>
      <c r="H145" s="675">
        <v>2008</v>
      </c>
      <c r="I145" s="630"/>
      <c r="J145" s="630" t="s">
        <v>584</v>
      </c>
      <c r="K145" s="619"/>
      <c r="L145" s="682">
        <v>0</v>
      </c>
      <c r="M145" s="683">
        <v>0</v>
      </c>
      <c r="N145" s="683">
        <v>0</v>
      </c>
      <c r="O145" s="683">
        <v>432.08760000000001</v>
      </c>
      <c r="P145" s="683">
        <v>0</v>
      </c>
      <c r="Q145" s="683">
        <v>0</v>
      </c>
      <c r="R145" s="683">
        <v>0</v>
      </c>
      <c r="S145" s="683">
        <v>0</v>
      </c>
      <c r="T145" s="683">
        <v>0</v>
      </c>
      <c r="U145" s="683">
        <v>0</v>
      </c>
      <c r="V145" s="683">
        <v>0</v>
      </c>
      <c r="W145" s="683">
        <v>0</v>
      </c>
      <c r="X145" s="683">
        <v>0</v>
      </c>
      <c r="Y145" s="683">
        <v>0</v>
      </c>
      <c r="Z145" s="683">
        <v>0</v>
      </c>
      <c r="AA145" s="683">
        <v>0</v>
      </c>
      <c r="AB145" s="683">
        <v>0</v>
      </c>
      <c r="AC145" s="683">
        <v>0</v>
      </c>
      <c r="AD145" s="683">
        <v>0</v>
      </c>
      <c r="AE145" s="683">
        <v>0</v>
      </c>
      <c r="AF145" s="683">
        <v>0</v>
      </c>
      <c r="AG145" s="683">
        <v>0</v>
      </c>
      <c r="AH145" s="683">
        <v>0</v>
      </c>
      <c r="AI145" s="683">
        <v>0</v>
      </c>
      <c r="AJ145" s="683">
        <v>0</v>
      </c>
      <c r="AK145" s="683">
        <v>0</v>
      </c>
      <c r="AL145" s="683">
        <v>0</v>
      </c>
      <c r="AM145" s="683">
        <v>0</v>
      </c>
      <c r="AN145" s="683">
        <v>0</v>
      </c>
      <c r="AO145" s="684">
        <v>0</v>
      </c>
      <c r="AP145" s="619"/>
      <c r="AQ145" s="682">
        <v>0</v>
      </c>
      <c r="AR145" s="683">
        <v>0</v>
      </c>
      <c r="AS145" s="683">
        <v>0</v>
      </c>
      <c r="AT145" s="683">
        <v>93.542360000000002</v>
      </c>
      <c r="AU145" s="683">
        <v>0</v>
      </c>
      <c r="AV145" s="683">
        <v>0</v>
      </c>
      <c r="AW145" s="683">
        <v>0</v>
      </c>
      <c r="AX145" s="683">
        <v>0</v>
      </c>
      <c r="AY145" s="683">
        <v>0</v>
      </c>
      <c r="AZ145" s="683">
        <v>0</v>
      </c>
      <c r="BA145" s="683">
        <v>0</v>
      </c>
      <c r="BB145" s="683">
        <v>0</v>
      </c>
      <c r="BC145" s="683">
        <v>0</v>
      </c>
      <c r="BD145" s="683">
        <v>0</v>
      </c>
      <c r="BE145" s="683">
        <v>0</v>
      </c>
      <c r="BF145" s="683">
        <v>0</v>
      </c>
      <c r="BG145" s="683">
        <v>0</v>
      </c>
      <c r="BH145" s="683">
        <v>0</v>
      </c>
      <c r="BI145" s="683">
        <v>0</v>
      </c>
      <c r="BJ145" s="683">
        <v>0</v>
      </c>
      <c r="BK145" s="683">
        <v>0</v>
      </c>
      <c r="BL145" s="683">
        <v>0</v>
      </c>
      <c r="BM145" s="683">
        <v>0</v>
      </c>
      <c r="BN145" s="683">
        <v>0</v>
      </c>
      <c r="BO145" s="683">
        <v>0</v>
      </c>
      <c r="BP145" s="683">
        <v>0</v>
      </c>
      <c r="BQ145" s="683">
        <v>0</v>
      </c>
      <c r="BR145" s="683">
        <v>0</v>
      </c>
      <c r="BS145" s="683">
        <v>0</v>
      </c>
      <c r="BT145" s="684">
        <v>0</v>
      </c>
      <c r="BU145" s="160"/>
    </row>
    <row r="146" spans="2:73" ht="15.75">
      <c r="B146" s="675" t="s">
        <v>1069</v>
      </c>
      <c r="C146" s="675" t="s">
        <v>1070</v>
      </c>
      <c r="D146" s="675" t="s">
        <v>42</v>
      </c>
      <c r="E146" s="675" t="s">
        <v>1071</v>
      </c>
      <c r="F146" s="675" t="s">
        <v>29</v>
      </c>
      <c r="G146" s="675" t="s">
        <v>1073</v>
      </c>
      <c r="H146" s="675">
        <v>2009</v>
      </c>
      <c r="I146" s="630"/>
      <c r="J146" s="630" t="s">
        <v>584</v>
      </c>
      <c r="K146" s="619"/>
      <c r="L146" s="682">
        <v>0</v>
      </c>
      <c r="M146" s="683">
        <v>0</v>
      </c>
      <c r="N146" s="683">
        <v>0</v>
      </c>
      <c r="O146" s="683">
        <v>631.07529999999997</v>
      </c>
      <c r="P146" s="683">
        <v>0</v>
      </c>
      <c r="Q146" s="683">
        <v>0</v>
      </c>
      <c r="R146" s="683">
        <v>0</v>
      </c>
      <c r="S146" s="683">
        <v>0</v>
      </c>
      <c r="T146" s="683">
        <v>0</v>
      </c>
      <c r="U146" s="683">
        <v>0</v>
      </c>
      <c r="V146" s="683">
        <v>0</v>
      </c>
      <c r="W146" s="683">
        <v>0</v>
      </c>
      <c r="X146" s="683">
        <v>0</v>
      </c>
      <c r="Y146" s="683">
        <v>0</v>
      </c>
      <c r="Z146" s="683">
        <v>0</v>
      </c>
      <c r="AA146" s="683">
        <v>0</v>
      </c>
      <c r="AB146" s="683">
        <v>0</v>
      </c>
      <c r="AC146" s="683">
        <v>0</v>
      </c>
      <c r="AD146" s="683">
        <v>0</v>
      </c>
      <c r="AE146" s="683">
        <v>0</v>
      </c>
      <c r="AF146" s="683">
        <v>0</v>
      </c>
      <c r="AG146" s="683">
        <v>0</v>
      </c>
      <c r="AH146" s="683">
        <v>0</v>
      </c>
      <c r="AI146" s="683">
        <v>0</v>
      </c>
      <c r="AJ146" s="683">
        <v>0</v>
      </c>
      <c r="AK146" s="683">
        <v>0</v>
      </c>
      <c r="AL146" s="683">
        <v>0</v>
      </c>
      <c r="AM146" s="683">
        <v>0</v>
      </c>
      <c r="AN146" s="683">
        <v>0</v>
      </c>
      <c r="AO146" s="684">
        <v>0</v>
      </c>
      <c r="AP146" s="619"/>
      <c r="AQ146" s="682">
        <v>0</v>
      </c>
      <c r="AR146" s="683">
        <v>0</v>
      </c>
      <c r="AS146" s="683">
        <v>0</v>
      </c>
      <c r="AT146" s="683">
        <v>141.29480000000001</v>
      </c>
      <c r="AU146" s="683">
        <v>0</v>
      </c>
      <c r="AV146" s="683">
        <v>0</v>
      </c>
      <c r="AW146" s="683">
        <v>0</v>
      </c>
      <c r="AX146" s="683">
        <v>0</v>
      </c>
      <c r="AY146" s="683">
        <v>0</v>
      </c>
      <c r="AZ146" s="683">
        <v>0</v>
      </c>
      <c r="BA146" s="683">
        <v>0</v>
      </c>
      <c r="BB146" s="683">
        <v>0</v>
      </c>
      <c r="BC146" s="683">
        <v>0</v>
      </c>
      <c r="BD146" s="683">
        <v>0</v>
      </c>
      <c r="BE146" s="683">
        <v>0</v>
      </c>
      <c r="BF146" s="683">
        <v>0</v>
      </c>
      <c r="BG146" s="683">
        <v>0</v>
      </c>
      <c r="BH146" s="683">
        <v>0</v>
      </c>
      <c r="BI146" s="683">
        <v>0</v>
      </c>
      <c r="BJ146" s="683">
        <v>0</v>
      </c>
      <c r="BK146" s="683">
        <v>0</v>
      </c>
      <c r="BL146" s="683">
        <v>0</v>
      </c>
      <c r="BM146" s="683">
        <v>0</v>
      </c>
      <c r="BN146" s="683">
        <v>0</v>
      </c>
      <c r="BO146" s="683">
        <v>0</v>
      </c>
      <c r="BP146" s="683">
        <v>0</v>
      </c>
      <c r="BQ146" s="683">
        <v>0</v>
      </c>
      <c r="BR146" s="683">
        <v>0</v>
      </c>
      <c r="BS146" s="683">
        <v>0</v>
      </c>
      <c r="BT146" s="684">
        <v>0</v>
      </c>
      <c r="BU146" s="160"/>
    </row>
    <row r="147" spans="2:73" ht="15.75">
      <c r="B147" s="675" t="s">
        <v>1069</v>
      </c>
      <c r="C147" s="675" t="s">
        <v>1070</v>
      </c>
      <c r="D147" s="675" t="s">
        <v>42</v>
      </c>
      <c r="E147" s="675" t="s">
        <v>1071</v>
      </c>
      <c r="F147" s="675" t="s">
        <v>29</v>
      </c>
      <c r="G147" s="675" t="s">
        <v>1073</v>
      </c>
      <c r="H147" s="675">
        <v>2010</v>
      </c>
      <c r="I147" s="630"/>
      <c r="J147" s="630" t="s">
        <v>584</v>
      </c>
      <c r="K147" s="619"/>
      <c r="L147" s="682">
        <v>0</v>
      </c>
      <c r="M147" s="683">
        <v>0</v>
      </c>
      <c r="N147" s="683">
        <v>0</v>
      </c>
      <c r="O147" s="683">
        <v>828.46680000000003</v>
      </c>
      <c r="P147" s="683">
        <v>0</v>
      </c>
      <c r="Q147" s="683">
        <v>0</v>
      </c>
      <c r="R147" s="683">
        <v>0</v>
      </c>
      <c r="S147" s="683">
        <v>0</v>
      </c>
      <c r="T147" s="683">
        <v>0</v>
      </c>
      <c r="U147" s="683">
        <v>0</v>
      </c>
      <c r="V147" s="683">
        <v>0</v>
      </c>
      <c r="W147" s="683">
        <v>0</v>
      </c>
      <c r="X147" s="683">
        <v>0</v>
      </c>
      <c r="Y147" s="683">
        <v>0</v>
      </c>
      <c r="Z147" s="683">
        <v>0</v>
      </c>
      <c r="AA147" s="683">
        <v>0</v>
      </c>
      <c r="AB147" s="683">
        <v>0</v>
      </c>
      <c r="AC147" s="683">
        <v>0</v>
      </c>
      <c r="AD147" s="683">
        <v>0</v>
      </c>
      <c r="AE147" s="683">
        <v>0</v>
      </c>
      <c r="AF147" s="683">
        <v>0</v>
      </c>
      <c r="AG147" s="683">
        <v>0</v>
      </c>
      <c r="AH147" s="683">
        <v>0</v>
      </c>
      <c r="AI147" s="683">
        <v>0</v>
      </c>
      <c r="AJ147" s="683">
        <v>0</v>
      </c>
      <c r="AK147" s="683">
        <v>0</v>
      </c>
      <c r="AL147" s="683">
        <v>0</v>
      </c>
      <c r="AM147" s="683">
        <v>0</v>
      </c>
      <c r="AN147" s="683">
        <v>0</v>
      </c>
      <c r="AO147" s="684">
        <v>0</v>
      </c>
      <c r="AP147" s="619"/>
      <c r="AQ147" s="682">
        <v>0</v>
      </c>
      <c r="AR147" s="683">
        <v>0</v>
      </c>
      <c r="AS147" s="683">
        <v>0</v>
      </c>
      <c r="AT147" s="683">
        <v>168.7687</v>
      </c>
      <c r="AU147" s="683">
        <v>0</v>
      </c>
      <c r="AV147" s="683">
        <v>0</v>
      </c>
      <c r="AW147" s="683">
        <v>0</v>
      </c>
      <c r="AX147" s="683">
        <v>0</v>
      </c>
      <c r="AY147" s="683">
        <v>0</v>
      </c>
      <c r="AZ147" s="683">
        <v>0</v>
      </c>
      <c r="BA147" s="683">
        <v>0</v>
      </c>
      <c r="BB147" s="683">
        <v>0</v>
      </c>
      <c r="BC147" s="683">
        <v>0</v>
      </c>
      <c r="BD147" s="683">
        <v>0</v>
      </c>
      <c r="BE147" s="683">
        <v>0</v>
      </c>
      <c r="BF147" s="683">
        <v>0</v>
      </c>
      <c r="BG147" s="683">
        <v>0</v>
      </c>
      <c r="BH147" s="683">
        <v>0</v>
      </c>
      <c r="BI147" s="683">
        <v>0</v>
      </c>
      <c r="BJ147" s="683">
        <v>0</v>
      </c>
      <c r="BK147" s="683">
        <v>0</v>
      </c>
      <c r="BL147" s="683">
        <v>0</v>
      </c>
      <c r="BM147" s="683">
        <v>0</v>
      </c>
      <c r="BN147" s="683">
        <v>0</v>
      </c>
      <c r="BO147" s="683">
        <v>0</v>
      </c>
      <c r="BP147" s="683">
        <v>0</v>
      </c>
      <c r="BQ147" s="683">
        <v>0</v>
      </c>
      <c r="BR147" s="683">
        <v>0</v>
      </c>
      <c r="BS147" s="683">
        <v>0</v>
      </c>
      <c r="BT147" s="684">
        <v>0</v>
      </c>
      <c r="BU147" s="160"/>
    </row>
    <row r="148" spans="2:73" ht="15.75">
      <c r="B148" s="675" t="s">
        <v>1069</v>
      </c>
      <c r="C148" s="675" t="s">
        <v>1070</v>
      </c>
      <c r="D148" s="675" t="s">
        <v>42</v>
      </c>
      <c r="E148" s="675" t="s">
        <v>1071</v>
      </c>
      <c r="F148" s="675" t="s">
        <v>29</v>
      </c>
      <c r="G148" s="675" t="s">
        <v>1073</v>
      </c>
      <c r="H148" s="675">
        <v>2011</v>
      </c>
      <c r="I148" s="630" t="s">
        <v>573</v>
      </c>
      <c r="J148" s="630" t="s">
        <v>584</v>
      </c>
      <c r="K148" s="619"/>
      <c r="L148" s="682">
        <v>0</v>
      </c>
      <c r="M148" s="683">
        <v>0</v>
      </c>
      <c r="N148" s="683">
        <v>0</v>
      </c>
      <c r="O148" s="683">
        <v>249.63910000000001</v>
      </c>
      <c r="P148" s="683">
        <v>0</v>
      </c>
      <c r="Q148" s="683">
        <v>0</v>
      </c>
      <c r="R148" s="683">
        <v>0</v>
      </c>
      <c r="S148" s="683">
        <v>0</v>
      </c>
      <c r="T148" s="683">
        <v>0</v>
      </c>
      <c r="U148" s="683">
        <v>0</v>
      </c>
      <c r="V148" s="683">
        <v>0</v>
      </c>
      <c r="W148" s="683">
        <v>0</v>
      </c>
      <c r="X148" s="683">
        <v>0</v>
      </c>
      <c r="Y148" s="683">
        <v>0</v>
      </c>
      <c r="Z148" s="683">
        <v>0</v>
      </c>
      <c r="AA148" s="683">
        <v>0</v>
      </c>
      <c r="AB148" s="683">
        <v>0</v>
      </c>
      <c r="AC148" s="683">
        <v>0</v>
      </c>
      <c r="AD148" s="683">
        <v>0</v>
      </c>
      <c r="AE148" s="683">
        <v>0</v>
      </c>
      <c r="AF148" s="683">
        <v>0</v>
      </c>
      <c r="AG148" s="683">
        <v>0</v>
      </c>
      <c r="AH148" s="683">
        <v>0</v>
      </c>
      <c r="AI148" s="683">
        <v>0</v>
      </c>
      <c r="AJ148" s="683">
        <v>0</v>
      </c>
      <c r="AK148" s="683">
        <v>0</v>
      </c>
      <c r="AL148" s="683">
        <v>0</v>
      </c>
      <c r="AM148" s="683">
        <v>0</v>
      </c>
      <c r="AN148" s="683">
        <v>0</v>
      </c>
      <c r="AO148" s="684">
        <v>0</v>
      </c>
      <c r="AP148" s="619"/>
      <c r="AQ148" s="682">
        <v>0</v>
      </c>
      <c r="AR148" s="683">
        <v>0</v>
      </c>
      <c r="AS148" s="683">
        <v>0</v>
      </c>
      <c r="AT148" s="683">
        <v>55.6021</v>
      </c>
      <c r="AU148" s="683">
        <v>0</v>
      </c>
      <c r="AV148" s="683">
        <v>0</v>
      </c>
      <c r="AW148" s="683">
        <v>0</v>
      </c>
      <c r="AX148" s="683">
        <v>0</v>
      </c>
      <c r="AY148" s="683">
        <v>0</v>
      </c>
      <c r="AZ148" s="683">
        <v>0</v>
      </c>
      <c r="BA148" s="683">
        <v>0</v>
      </c>
      <c r="BB148" s="683">
        <v>0</v>
      </c>
      <c r="BC148" s="683">
        <v>0</v>
      </c>
      <c r="BD148" s="683">
        <v>0</v>
      </c>
      <c r="BE148" s="683">
        <v>0</v>
      </c>
      <c r="BF148" s="683">
        <v>0</v>
      </c>
      <c r="BG148" s="683">
        <v>0</v>
      </c>
      <c r="BH148" s="683">
        <v>0</v>
      </c>
      <c r="BI148" s="683">
        <v>0</v>
      </c>
      <c r="BJ148" s="683">
        <v>0</v>
      </c>
      <c r="BK148" s="683">
        <v>0</v>
      </c>
      <c r="BL148" s="683">
        <v>0</v>
      </c>
      <c r="BM148" s="683">
        <v>0</v>
      </c>
      <c r="BN148" s="683">
        <v>0</v>
      </c>
      <c r="BO148" s="683">
        <v>0</v>
      </c>
      <c r="BP148" s="683">
        <v>0</v>
      </c>
      <c r="BQ148" s="683">
        <v>0</v>
      </c>
      <c r="BR148" s="683">
        <v>0</v>
      </c>
      <c r="BS148" s="683">
        <v>0</v>
      </c>
      <c r="BT148" s="684">
        <v>0</v>
      </c>
      <c r="BU148" s="160"/>
    </row>
    <row r="149" spans="2:73" ht="15.75">
      <c r="B149" s="675" t="s">
        <v>1069</v>
      </c>
      <c r="C149" s="675" t="s">
        <v>1070</v>
      </c>
      <c r="D149" s="675" t="s">
        <v>42</v>
      </c>
      <c r="E149" s="675" t="s">
        <v>1071</v>
      </c>
      <c r="F149" s="675" t="s">
        <v>29</v>
      </c>
      <c r="G149" s="675" t="s">
        <v>1073</v>
      </c>
      <c r="H149" s="675">
        <v>2012</v>
      </c>
      <c r="I149" s="630" t="s">
        <v>574</v>
      </c>
      <c r="J149" s="630" t="s">
        <v>584</v>
      </c>
      <c r="K149" s="619"/>
      <c r="L149" s="682">
        <v>0</v>
      </c>
      <c r="M149" s="683">
        <v>0</v>
      </c>
      <c r="N149" s="683">
        <v>0</v>
      </c>
      <c r="O149" s="683">
        <v>132.83070000000001</v>
      </c>
      <c r="P149" s="683">
        <v>0</v>
      </c>
      <c r="Q149" s="683">
        <v>0</v>
      </c>
      <c r="R149" s="683">
        <v>0</v>
      </c>
      <c r="S149" s="683">
        <v>0</v>
      </c>
      <c r="T149" s="683">
        <v>0</v>
      </c>
      <c r="U149" s="683">
        <v>0</v>
      </c>
      <c r="V149" s="683">
        <v>0</v>
      </c>
      <c r="W149" s="683">
        <v>0</v>
      </c>
      <c r="X149" s="683">
        <v>0</v>
      </c>
      <c r="Y149" s="683">
        <v>0</v>
      </c>
      <c r="Z149" s="683">
        <v>0</v>
      </c>
      <c r="AA149" s="683">
        <v>0</v>
      </c>
      <c r="AB149" s="683">
        <v>0</v>
      </c>
      <c r="AC149" s="683">
        <v>0</v>
      </c>
      <c r="AD149" s="683">
        <v>0</v>
      </c>
      <c r="AE149" s="683">
        <v>0</v>
      </c>
      <c r="AF149" s="683">
        <v>0</v>
      </c>
      <c r="AG149" s="683">
        <v>0</v>
      </c>
      <c r="AH149" s="683">
        <v>0</v>
      </c>
      <c r="AI149" s="683">
        <v>0</v>
      </c>
      <c r="AJ149" s="683">
        <v>0</v>
      </c>
      <c r="AK149" s="683">
        <v>0</v>
      </c>
      <c r="AL149" s="683">
        <v>0</v>
      </c>
      <c r="AM149" s="683">
        <v>0</v>
      </c>
      <c r="AN149" s="683">
        <v>0</v>
      </c>
      <c r="AO149" s="684">
        <v>0</v>
      </c>
      <c r="AP149" s="619"/>
      <c r="AQ149" s="682">
        <v>0</v>
      </c>
      <c r="AR149" s="683">
        <v>0</v>
      </c>
      <c r="AS149" s="683">
        <v>0</v>
      </c>
      <c r="AT149" s="683">
        <v>26.819839999999999</v>
      </c>
      <c r="AU149" s="683">
        <v>0</v>
      </c>
      <c r="AV149" s="683">
        <v>0</v>
      </c>
      <c r="AW149" s="683">
        <v>0</v>
      </c>
      <c r="AX149" s="683">
        <v>0</v>
      </c>
      <c r="AY149" s="683">
        <v>0</v>
      </c>
      <c r="AZ149" s="683">
        <v>0</v>
      </c>
      <c r="BA149" s="683">
        <v>0</v>
      </c>
      <c r="BB149" s="683">
        <v>0</v>
      </c>
      <c r="BC149" s="683">
        <v>0</v>
      </c>
      <c r="BD149" s="683">
        <v>0</v>
      </c>
      <c r="BE149" s="683">
        <v>0</v>
      </c>
      <c r="BF149" s="683">
        <v>0</v>
      </c>
      <c r="BG149" s="683">
        <v>0</v>
      </c>
      <c r="BH149" s="683">
        <v>0</v>
      </c>
      <c r="BI149" s="683">
        <v>0</v>
      </c>
      <c r="BJ149" s="683">
        <v>0</v>
      </c>
      <c r="BK149" s="683">
        <v>0</v>
      </c>
      <c r="BL149" s="683">
        <v>0</v>
      </c>
      <c r="BM149" s="683">
        <v>0</v>
      </c>
      <c r="BN149" s="683">
        <v>0</v>
      </c>
      <c r="BO149" s="683">
        <v>0</v>
      </c>
      <c r="BP149" s="683">
        <v>0</v>
      </c>
      <c r="BQ149" s="683">
        <v>0</v>
      </c>
      <c r="BR149" s="683">
        <v>0</v>
      </c>
      <c r="BS149" s="683">
        <v>0</v>
      </c>
      <c r="BT149" s="684">
        <v>0</v>
      </c>
      <c r="BU149" s="160"/>
    </row>
    <row r="150" spans="2:73" ht="15.75">
      <c r="B150" s="675" t="s">
        <v>1069</v>
      </c>
      <c r="C150" s="675" t="s">
        <v>1070</v>
      </c>
      <c r="D150" s="675" t="s">
        <v>42</v>
      </c>
      <c r="E150" s="675" t="s">
        <v>1071</v>
      </c>
      <c r="F150" s="675" t="s">
        <v>29</v>
      </c>
      <c r="G150" s="675" t="s">
        <v>1073</v>
      </c>
      <c r="H150" s="675">
        <v>2013</v>
      </c>
      <c r="I150" s="630" t="s">
        <v>575</v>
      </c>
      <c r="J150" s="630" t="s">
        <v>584</v>
      </c>
      <c r="K150" s="619"/>
      <c r="L150" s="682">
        <v>0</v>
      </c>
      <c r="M150" s="683">
        <v>0</v>
      </c>
      <c r="N150" s="683">
        <v>0</v>
      </c>
      <c r="O150" s="683">
        <v>3152.6179999999999</v>
      </c>
      <c r="P150" s="683">
        <v>0</v>
      </c>
      <c r="Q150" s="683">
        <v>0</v>
      </c>
      <c r="R150" s="683">
        <v>0</v>
      </c>
      <c r="S150" s="683">
        <v>0</v>
      </c>
      <c r="T150" s="683">
        <v>0</v>
      </c>
      <c r="U150" s="683">
        <v>0</v>
      </c>
      <c r="V150" s="683">
        <v>0</v>
      </c>
      <c r="W150" s="683">
        <v>0</v>
      </c>
      <c r="X150" s="683">
        <v>0</v>
      </c>
      <c r="Y150" s="683">
        <v>0</v>
      </c>
      <c r="Z150" s="683">
        <v>0</v>
      </c>
      <c r="AA150" s="683">
        <v>0</v>
      </c>
      <c r="AB150" s="683">
        <v>0</v>
      </c>
      <c r="AC150" s="683">
        <v>0</v>
      </c>
      <c r="AD150" s="683">
        <v>0</v>
      </c>
      <c r="AE150" s="683">
        <v>0</v>
      </c>
      <c r="AF150" s="683">
        <v>0</v>
      </c>
      <c r="AG150" s="683">
        <v>0</v>
      </c>
      <c r="AH150" s="683">
        <v>0</v>
      </c>
      <c r="AI150" s="683">
        <v>0</v>
      </c>
      <c r="AJ150" s="683">
        <v>0</v>
      </c>
      <c r="AK150" s="683">
        <v>0</v>
      </c>
      <c r="AL150" s="683">
        <v>0</v>
      </c>
      <c r="AM150" s="683">
        <v>0</v>
      </c>
      <c r="AN150" s="683">
        <v>0</v>
      </c>
      <c r="AO150" s="684">
        <v>0</v>
      </c>
      <c r="AP150" s="619"/>
      <c r="AQ150" s="682">
        <v>0</v>
      </c>
      <c r="AR150" s="683">
        <v>0</v>
      </c>
      <c r="AS150" s="683">
        <v>0</v>
      </c>
      <c r="AT150" s="683">
        <v>646.94680000000005</v>
      </c>
      <c r="AU150" s="683">
        <v>0</v>
      </c>
      <c r="AV150" s="683">
        <v>0</v>
      </c>
      <c r="AW150" s="683">
        <v>0</v>
      </c>
      <c r="AX150" s="683">
        <v>0</v>
      </c>
      <c r="AY150" s="683">
        <v>0</v>
      </c>
      <c r="AZ150" s="683">
        <v>0</v>
      </c>
      <c r="BA150" s="683">
        <v>0</v>
      </c>
      <c r="BB150" s="683">
        <v>0</v>
      </c>
      <c r="BC150" s="683">
        <v>0</v>
      </c>
      <c r="BD150" s="683">
        <v>0</v>
      </c>
      <c r="BE150" s="683">
        <v>0</v>
      </c>
      <c r="BF150" s="683">
        <v>0</v>
      </c>
      <c r="BG150" s="683">
        <v>0</v>
      </c>
      <c r="BH150" s="683">
        <v>0</v>
      </c>
      <c r="BI150" s="683">
        <v>0</v>
      </c>
      <c r="BJ150" s="683">
        <v>0</v>
      </c>
      <c r="BK150" s="683">
        <v>0</v>
      </c>
      <c r="BL150" s="683">
        <v>0</v>
      </c>
      <c r="BM150" s="683">
        <v>0</v>
      </c>
      <c r="BN150" s="683">
        <v>0</v>
      </c>
      <c r="BO150" s="683">
        <v>0</v>
      </c>
      <c r="BP150" s="683">
        <v>0</v>
      </c>
      <c r="BQ150" s="683">
        <v>0</v>
      </c>
      <c r="BR150" s="683">
        <v>0</v>
      </c>
      <c r="BS150" s="683">
        <v>0</v>
      </c>
      <c r="BT150" s="684">
        <v>0</v>
      </c>
      <c r="BU150" s="160"/>
    </row>
    <row r="151" spans="2:73" ht="15.75">
      <c r="B151" s="675" t="s">
        <v>1069</v>
      </c>
      <c r="C151" s="675" t="s">
        <v>1070</v>
      </c>
      <c r="D151" s="675" t="s">
        <v>42</v>
      </c>
      <c r="E151" s="675" t="s">
        <v>1071</v>
      </c>
      <c r="F151" s="675" t="s">
        <v>29</v>
      </c>
      <c r="G151" s="675" t="s">
        <v>1073</v>
      </c>
      <c r="H151" s="675">
        <v>2014</v>
      </c>
      <c r="I151" s="630" t="s">
        <v>576</v>
      </c>
      <c r="J151" s="630" t="s">
        <v>591</v>
      </c>
      <c r="K151" s="619"/>
      <c r="L151" s="682">
        <v>0</v>
      </c>
      <c r="M151" s="683">
        <v>0</v>
      </c>
      <c r="N151" s="683">
        <v>0</v>
      </c>
      <c r="O151" s="683">
        <v>1658.461</v>
      </c>
      <c r="P151" s="683">
        <v>0</v>
      </c>
      <c r="Q151" s="683">
        <v>0</v>
      </c>
      <c r="R151" s="683">
        <v>0</v>
      </c>
      <c r="S151" s="683">
        <v>0</v>
      </c>
      <c r="T151" s="683">
        <v>0</v>
      </c>
      <c r="U151" s="683">
        <v>0</v>
      </c>
      <c r="V151" s="683">
        <v>0</v>
      </c>
      <c r="W151" s="683">
        <v>0</v>
      </c>
      <c r="X151" s="683">
        <v>0</v>
      </c>
      <c r="Y151" s="683">
        <v>0</v>
      </c>
      <c r="Z151" s="683">
        <v>0</v>
      </c>
      <c r="AA151" s="683">
        <v>0</v>
      </c>
      <c r="AB151" s="683">
        <v>0</v>
      </c>
      <c r="AC151" s="683">
        <v>0</v>
      </c>
      <c r="AD151" s="683">
        <v>0</v>
      </c>
      <c r="AE151" s="683">
        <v>0</v>
      </c>
      <c r="AF151" s="683">
        <v>0</v>
      </c>
      <c r="AG151" s="683">
        <v>0</v>
      </c>
      <c r="AH151" s="683">
        <v>0</v>
      </c>
      <c r="AI151" s="683">
        <v>0</v>
      </c>
      <c r="AJ151" s="683">
        <v>0</v>
      </c>
      <c r="AK151" s="683">
        <v>0</v>
      </c>
      <c r="AL151" s="683">
        <v>0</v>
      </c>
      <c r="AM151" s="683">
        <v>0</v>
      </c>
      <c r="AN151" s="683">
        <v>0</v>
      </c>
      <c r="AO151" s="684">
        <v>0</v>
      </c>
      <c r="AP151" s="619"/>
      <c r="AQ151" s="682">
        <v>0</v>
      </c>
      <c r="AR151" s="683">
        <v>0</v>
      </c>
      <c r="AS151" s="683">
        <v>0</v>
      </c>
      <c r="AT151" s="683">
        <v>0</v>
      </c>
      <c r="AU151" s="683">
        <v>0</v>
      </c>
      <c r="AV151" s="683">
        <v>0</v>
      </c>
      <c r="AW151" s="683">
        <v>0</v>
      </c>
      <c r="AX151" s="683">
        <v>0</v>
      </c>
      <c r="AY151" s="683">
        <v>0</v>
      </c>
      <c r="AZ151" s="683">
        <v>0</v>
      </c>
      <c r="BA151" s="683">
        <v>0</v>
      </c>
      <c r="BB151" s="683">
        <v>0</v>
      </c>
      <c r="BC151" s="683">
        <v>0</v>
      </c>
      <c r="BD151" s="683">
        <v>0</v>
      </c>
      <c r="BE151" s="683">
        <v>0</v>
      </c>
      <c r="BF151" s="683">
        <v>0</v>
      </c>
      <c r="BG151" s="683">
        <v>0</v>
      </c>
      <c r="BH151" s="683">
        <v>0</v>
      </c>
      <c r="BI151" s="683">
        <v>0</v>
      </c>
      <c r="BJ151" s="683">
        <v>0</v>
      </c>
      <c r="BK151" s="683">
        <v>0</v>
      </c>
      <c r="BL151" s="683">
        <v>0</v>
      </c>
      <c r="BM151" s="683">
        <v>0</v>
      </c>
      <c r="BN151" s="683">
        <v>0</v>
      </c>
      <c r="BO151" s="683">
        <v>0</v>
      </c>
      <c r="BP151" s="683">
        <v>0</v>
      </c>
      <c r="BQ151" s="683">
        <v>0</v>
      </c>
      <c r="BR151" s="683">
        <v>0</v>
      </c>
      <c r="BS151" s="683">
        <v>0</v>
      </c>
      <c r="BT151" s="684">
        <v>0</v>
      </c>
      <c r="BU151" s="160"/>
    </row>
    <row r="152" spans="2:73" ht="15.75">
      <c r="B152" s="675" t="s">
        <v>1069</v>
      </c>
      <c r="C152" s="675" t="s">
        <v>1077</v>
      </c>
      <c r="D152" s="675" t="s">
        <v>9</v>
      </c>
      <c r="E152" s="675" t="s">
        <v>1071</v>
      </c>
      <c r="F152" s="675" t="s">
        <v>1077</v>
      </c>
      <c r="G152" s="675" t="s">
        <v>1073</v>
      </c>
      <c r="H152" s="675">
        <v>2014</v>
      </c>
      <c r="I152" s="630" t="s">
        <v>576</v>
      </c>
      <c r="J152" s="630" t="s">
        <v>591</v>
      </c>
      <c r="K152" s="619"/>
      <c r="L152" s="682">
        <v>0</v>
      </c>
      <c r="M152" s="683">
        <v>0</v>
      </c>
      <c r="N152" s="683">
        <v>0</v>
      </c>
      <c r="O152" s="683">
        <v>17243.36</v>
      </c>
      <c r="P152" s="683">
        <v>0</v>
      </c>
      <c r="Q152" s="683">
        <v>0</v>
      </c>
      <c r="R152" s="683">
        <v>0</v>
      </c>
      <c r="S152" s="683">
        <v>0</v>
      </c>
      <c r="T152" s="683">
        <v>0</v>
      </c>
      <c r="U152" s="683">
        <v>0</v>
      </c>
      <c r="V152" s="683">
        <v>0</v>
      </c>
      <c r="W152" s="683">
        <v>0</v>
      </c>
      <c r="X152" s="683">
        <v>0</v>
      </c>
      <c r="Y152" s="683">
        <v>0</v>
      </c>
      <c r="Z152" s="683">
        <v>0</v>
      </c>
      <c r="AA152" s="683">
        <v>0</v>
      </c>
      <c r="AB152" s="683">
        <v>0</v>
      </c>
      <c r="AC152" s="683">
        <v>0</v>
      </c>
      <c r="AD152" s="683">
        <v>0</v>
      </c>
      <c r="AE152" s="683">
        <v>0</v>
      </c>
      <c r="AF152" s="683">
        <v>0</v>
      </c>
      <c r="AG152" s="683">
        <v>0</v>
      </c>
      <c r="AH152" s="683">
        <v>0</v>
      </c>
      <c r="AI152" s="683">
        <v>0</v>
      </c>
      <c r="AJ152" s="683">
        <v>0</v>
      </c>
      <c r="AK152" s="683">
        <v>0</v>
      </c>
      <c r="AL152" s="683">
        <v>0</v>
      </c>
      <c r="AM152" s="683">
        <v>0</v>
      </c>
      <c r="AN152" s="683">
        <v>0</v>
      </c>
      <c r="AO152" s="684">
        <v>0</v>
      </c>
      <c r="AP152" s="619"/>
      <c r="AQ152" s="682">
        <v>0</v>
      </c>
      <c r="AR152" s="683">
        <v>0</v>
      </c>
      <c r="AS152" s="683">
        <v>0</v>
      </c>
      <c r="AT152" s="683">
        <v>0</v>
      </c>
      <c r="AU152" s="683">
        <v>0</v>
      </c>
      <c r="AV152" s="683">
        <v>0</v>
      </c>
      <c r="AW152" s="683">
        <v>0</v>
      </c>
      <c r="AX152" s="683">
        <v>0</v>
      </c>
      <c r="AY152" s="683">
        <v>0</v>
      </c>
      <c r="AZ152" s="683">
        <v>0</v>
      </c>
      <c r="BA152" s="683">
        <v>0</v>
      </c>
      <c r="BB152" s="683">
        <v>0</v>
      </c>
      <c r="BC152" s="683">
        <v>0</v>
      </c>
      <c r="BD152" s="683">
        <v>0</v>
      </c>
      <c r="BE152" s="683">
        <v>0</v>
      </c>
      <c r="BF152" s="683">
        <v>0</v>
      </c>
      <c r="BG152" s="683">
        <v>0</v>
      </c>
      <c r="BH152" s="683">
        <v>0</v>
      </c>
      <c r="BI152" s="683">
        <v>0</v>
      </c>
      <c r="BJ152" s="683">
        <v>0</v>
      </c>
      <c r="BK152" s="683">
        <v>0</v>
      </c>
      <c r="BL152" s="683">
        <v>0</v>
      </c>
      <c r="BM152" s="683">
        <v>0</v>
      </c>
      <c r="BN152" s="683">
        <v>0</v>
      </c>
      <c r="BO152" s="683">
        <v>0</v>
      </c>
      <c r="BP152" s="683">
        <v>0</v>
      </c>
      <c r="BQ152" s="683">
        <v>0</v>
      </c>
      <c r="BR152" s="683">
        <v>0</v>
      </c>
      <c r="BS152" s="683">
        <v>0</v>
      </c>
      <c r="BT152" s="684">
        <v>0</v>
      </c>
      <c r="BU152" s="160"/>
    </row>
    <row r="153" spans="2:73" ht="15.75">
      <c r="B153" s="675" t="s">
        <v>1069</v>
      </c>
      <c r="C153" s="675" t="s">
        <v>1077</v>
      </c>
      <c r="D153" s="675" t="s">
        <v>1098</v>
      </c>
      <c r="E153" s="675" t="s">
        <v>1071</v>
      </c>
      <c r="F153" s="675" t="s">
        <v>1077</v>
      </c>
      <c r="G153" s="675" t="s">
        <v>1072</v>
      </c>
      <c r="H153" s="675">
        <v>2012</v>
      </c>
      <c r="I153" s="630" t="s">
        <v>574</v>
      </c>
      <c r="J153" s="630" t="s">
        <v>584</v>
      </c>
      <c r="K153" s="619"/>
      <c r="L153" s="682">
        <v>0</v>
      </c>
      <c r="M153" s="683">
        <v>0</v>
      </c>
      <c r="N153" s="683">
        <v>0</v>
      </c>
      <c r="O153" s="683">
        <v>0</v>
      </c>
      <c r="P153" s="683">
        <v>0</v>
      </c>
      <c r="Q153" s="683">
        <v>0</v>
      </c>
      <c r="R153" s="683">
        <v>0</v>
      </c>
      <c r="S153" s="683">
        <v>0</v>
      </c>
      <c r="T153" s="683">
        <v>0</v>
      </c>
      <c r="U153" s="683">
        <v>0</v>
      </c>
      <c r="V153" s="683">
        <v>0</v>
      </c>
      <c r="W153" s="683">
        <v>0</v>
      </c>
      <c r="X153" s="683">
        <v>0</v>
      </c>
      <c r="Y153" s="683">
        <v>0</v>
      </c>
      <c r="Z153" s="683">
        <v>0</v>
      </c>
      <c r="AA153" s="683">
        <v>0</v>
      </c>
      <c r="AB153" s="683">
        <v>0</v>
      </c>
      <c r="AC153" s="683">
        <v>0</v>
      </c>
      <c r="AD153" s="683">
        <v>0</v>
      </c>
      <c r="AE153" s="683">
        <v>0</v>
      </c>
      <c r="AF153" s="683">
        <v>0</v>
      </c>
      <c r="AG153" s="683">
        <v>0</v>
      </c>
      <c r="AH153" s="683">
        <v>0</v>
      </c>
      <c r="AI153" s="683">
        <v>0</v>
      </c>
      <c r="AJ153" s="683">
        <v>0</v>
      </c>
      <c r="AK153" s="683">
        <v>0</v>
      </c>
      <c r="AL153" s="683">
        <v>0</v>
      </c>
      <c r="AM153" s="683">
        <v>0</v>
      </c>
      <c r="AN153" s="683">
        <v>0</v>
      </c>
      <c r="AO153" s="684">
        <v>0</v>
      </c>
      <c r="AP153" s="619"/>
      <c r="AQ153" s="682">
        <v>0</v>
      </c>
      <c r="AR153" s="683">
        <v>0</v>
      </c>
      <c r="AS153" s="683">
        <v>0</v>
      </c>
      <c r="AT153" s="683">
        <v>0</v>
      </c>
      <c r="AU153" s="683">
        <v>0</v>
      </c>
      <c r="AV153" s="683">
        <v>0</v>
      </c>
      <c r="AW153" s="683">
        <v>0</v>
      </c>
      <c r="AX153" s="683">
        <v>0</v>
      </c>
      <c r="AY153" s="683">
        <v>0</v>
      </c>
      <c r="AZ153" s="683">
        <v>0</v>
      </c>
      <c r="BA153" s="683">
        <v>0</v>
      </c>
      <c r="BB153" s="683">
        <v>0</v>
      </c>
      <c r="BC153" s="683">
        <v>0</v>
      </c>
      <c r="BD153" s="683">
        <v>0</v>
      </c>
      <c r="BE153" s="683">
        <v>0</v>
      </c>
      <c r="BF153" s="683">
        <v>0</v>
      </c>
      <c r="BG153" s="683">
        <v>0</v>
      </c>
      <c r="BH153" s="683">
        <v>0</v>
      </c>
      <c r="BI153" s="683">
        <v>0</v>
      </c>
      <c r="BJ153" s="683">
        <v>0</v>
      </c>
      <c r="BK153" s="683">
        <v>0</v>
      </c>
      <c r="BL153" s="683">
        <v>0</v>
      </c>
      <c r="BM153" s="683">
        <v>0</v>
      </c>
      <c r="BN153" s="683">
        <v>0</v>
      </c>
      <c r="BO153" s="683">
        <v>0</v>
      </c>
      <c r="BP153" s="683">
        <v>0</v>
      </c>
      <c r="BQ153" s="683">
        <v>0</v>
      </c>
      <c r="BR153" s="683">
        <v>0</v>
      </c>
      <c r="BS153" s="683">
        <v>0</v>
      </c>
      <c r="BT153" s="684">
        <v>0</v>
      </c>
      <c r="BU153" s="160"/>
    </row>
    <row r="154" spans="2:73" ht="15.75">
      <c r="B154" s="675" t="s">
        <v>1069</v>
      </c>
      <c r="C154" s="675" t="s">
        <v>1077</v>
      </c>
      <c r="D154" s="675" t="s">
        <v>1098</v>
      </c>
      <c r="E154" s="675" t="s">
        <v>1071</v>
      </c>
      <c r="F154" s="675" t="s">
        <v>1077</v>
      </c>
      <c r="G154" s="675" t="s">
        <v>1072</v>
      </c>
      <c r="H154" s="675">
        <v>2013</v>
      </c>
      <c r="I154" s="630" t="s">
        <v>575</v>
      </c>
      <c r="J154" s="630" t="s">
        <v>584</v>
      </c>
      <c r="K154" s="619"/>
      <c r="L154" s="682">
        <v>0</v>
      </c>
      <c r="M154" s="683">
        <v>0</v>
      </c>
      <c r="N154" s="683">
        <v>891.36270000000002</v>
      </c>
      <c r="O154" s="683">
        <v>943.57349999999997</v>
      </c>
      <c r="P154" s="683">
        <v>943.57349999999997</v>
      </c>
      <c r="Q154" s="683">
        <v>943.40700000000004</v>
      </c>
      <c r="R154" s="683">
        <v>1096.047</v>
      </c>
      <c r="S154" s="683">
        <v>1795.077</v>
      </c>
      <c r="T154" s="683">
        <v>1795.077</v>
      </c>
      <c r="U154" s="683">
        <v>1795.077</v>
      </c>
      <c r="V154" s="683">
        <v>1795.077</v>
      </c>
      <c r="W154" s="683">
        <v>1795.077</v>
      </c>
      <c r="X154" s="683">
        <v>1719.4949999999999</v>
      </c>
      <c r="Y154" s="683">
        <v>1744.2</v>
      </c>
      <c r="Z154" s="683">
        <v>829.35</v>
      </c>
      <c r="AA154" s="683">
        <v>829.35</v>
      </c>
      <c r="AB154" s="683">
        <v>829.35</v>
      </c>
      <c r="AC154" s="683">
        <v>820.8</v>
      </c>
      <c r="AD154" s="683">
        <v>820.8</v>
      </c>
      <c r="AE154" s="683">
        <v>820.8</v>
      </c>
      <c r="AF154" s="683">
        <v>820.8</v>
      </c>
      <c r="AG154" s="683">
        <v>820.8</v>
      </c>
      <c r="AH154" s="683">
        <v>0</v>
      </c>
      <c r="AI154" s="683">
        <v>0</v>
      </c>
      <c r="AJ154" s="683">
        <v>0</v>
      </c>
      <c r="AK154" s="683">
        <v>0</v>
      </c>
      <c r="AL154" s="683">
        <v>0</v>
      </c>
      <c r="AM154" s="683">
        <v>0</v>
      </c>
      <c r="AN154" s="683">
        <v>0</v>
      </c>
      <c r="AO154" s="684">
        <v>0</v>
      </c>
      <c r="AP154" s="619"/>
      <c r="AQ154" s="682">
        <v>0</v>
      </c>
      <c r="AR154" s="683">
        <v>0</v>
      </c>
      <c r="AS154" s="683">
        <v>8343933</v>
      </c>
      <c r="AT154" s="683">
        <v>9626653</v>
      </c>
      <c r="AU154" s="683">
        <v>9626653</v>
      </c>
      <c r="AV154" s="683">
        <v>9624763</v>
      </c>
      <c r="AW154" s="683">
        <v>10523554</v>
      </c>
      <c r="AX154" s="683">
        <v>11599054</v>
      </c>
      <c r="AY154" s="683">
        <v>11599054</v>
      </c>
      <c r="AZ154" s="683">
        <v>11599054</v>
      </c>
      <c r="BA154" s="683">
        <v>11590954</v>
      </c>
      <c r="BB154" s="683">
        <v>11590954</v>
      </c>
      <c r="BC154" s="683">
        <v>10995300</v>
      </c>
      <c r="BD154" s="683">
        <v>11021220</v>
      </c>
      <c r="BE154" s="683">
        <v>1666620</v>
      </c>
      <c r="BF154" s="683">
        <v>1666620</v>
      </c>
      <c r="BG154" s="683">
        <v>1666620</v>
      </c>
      <c r="BH154" s="683">
        <v>1521900</v>
      </c>
      <c r="BI154" s="683">
        <v>1521900</v>
      </c>
      <c r="BJ154" s="683">
        <v>1521900</v>
      </c>
      <c r="BK154" s="683">
        <v>1521900</v>
      </c>
      <c r="BL154" s="683">
        <v>1521900</v>
      </c>
      <c r="BM154" s="683">
        <v>0</v>
      </c>
      <c r="BN154" s="683">
        <v>0</v>
      </c>
      <c r="BO154" s="683">
        <v>0</v>
      </c>
      <c r="BP154" s="683">
        <v>0</v>
      </c>
      <c r="BQ154" s="683">
        <v>0</v>
      </c>
      <c r="BR154" s="683">
        <v>0</v>
      </c>
      <c r="BS154" s="683">
        <v>0</v>
      </c>
      <c r="BT154" s="684">
        <v>0</v>
      </c>
      <c r="BU154" s="160"/>
    </row>
    <row r="155" spans="2:73" ht="15.75">
      <c r="B155" s="675" t="s">
        <v>1069</v>
      </c>
      <c r="C155" s="675" t="s">
        <v>1077</v>
      </c>
      <c r="D155" s="675" t="s">
        <v>1098</v>
      </c>
      <c r="E155" s="675" t="s">
        <v>1071</v>
      </c>
      <c r="F155" s="675" t="s">
        <v>1077</v>
      </c>
      <c r="G155" s="675" t="s">
        <v>1072</v>
      </c>
      <c r="H155" s="675">
        <v>2014</v>
      </c>
      <c r="I155" s="630" t="s">
        <v>576</v>
      </c>
      <c r="J155" s="630" t="s">
        <v>591</v>
      </c>
      <c r="K155" s="619"/>
      <c r="L155" s="682">
        <v>0</v>
      </c>
      <c r="M155" s="683">
        <v>0</v>
      </c>
      <c r="N155" s="683">
        <v>0</v>
      </c>
      <c r="O155" s="683">
        <v>477.95190000000002</v>
      </c>
      <c r="P155" s="683">
        <v>385.4049</v>
      </c>
      <c r="Q155" s="683">
        <v>289.51650000000001</v>
      </c>
      <c r="R155" s="683">
        <v>289.51650000000001</v>
      </c>
      <c r="S155" s="683">
        <v>289.51650000000001</v>
      </c>
      <c r="T155" s="683">
        <v>289.51650000000001</v>
      </c>
      <c r="U155" s="683">
        <v>289.51650000000001</v>
      </c>
      <c r="V155" s="683">
        <v>289.51650000000001</v>
      </c>
      <c r="W155" s="683">
        <v>289.51650000000001</v>
      </c>
      <c r="X155" s="683">
        <v>289.51650000000001</v>
      </c>
      <c r="Y155" s="683">
        <v>280.91699999999997</v>
      </c>
      <c r="Z155" s="683">
        <v>280.91699999999997</v>
      </c>
      <c r="AA155" s="683">
        <v>75.347999999999999</v>
      </c>
      <c r="AB155" s="683">
        <v>75.347999999999999</v>
      </c>
      <c r="AC155" s="683">
        <v>75.347999999999999</v>
      </c>
      <c r="AD155" s="683">
        <v>0</v>
      </c>
      <c r="AE155" s="683">
        <v>0</v>
      </c>
      <c r="AF155" s="683">
        <v>0</v>
      </c>
      <c r="AG155" s="683">
        <v>0</v>
      </c>
      <c r="AH155" s="683">
        <v>0</v>
      </c>
      <c r="AI155" s="683">
        <v>0</v>
      </c>
      <c r="AJ155" s="683">
        <v>0</v>
      </c>
      <c r="AK155" s="683">
        <v>0</v>
      </c>
      <c r="AL155" s="683">
        <v>0</v>
      </c>
      <c r="AM155" s="683">
        <v>0</v>
      </c>
      <c r="AN155" s="683">
        <v>0</v>
      </c>
      <c r="AO155" s="684">
        <v>0</v>
      </c>
      <c r="AP155" s="619"/>
      <c r="AQ155" s="682">
        <v>0</v>
      </c>
      <c r="AR155" s="683">
        <v>0</v>
      </c>
      <c r="AS155" s="683">
        <v>0</v>
      </c>
      <c r="AT155" s="683">
        <v>3893879</v>
      </c>
      <c r="AU155" s="683">
        <v>2676503</v>
      </c>
      <c r="AV155" s="683">
        <v>2372464</v>
      </c>
      <c r="AW155" s="683">
        <v>2372464</v>
      </c>
      <c r="AX155" s="683">
        <v>2372464</v>
      </c>
      <c r="AY155" s="683">
        <v>2372464</v>
      </c>
      <c r="AZ155" s="683">
        <v>2372464</v>
      </c>
      <c r="BA155" s="683">
        <v>2372464</v>
      </c>
      <c r="BB155" s="683">
        <v>2372464</v>
      </c>
      <c r="BC155" s="683">
        <v>2372464</v>
      </c>
      <c r="BD155" s="683">
        <v>2130970</v>
      </c>
      <c r="BE155" s="683">
        <v>2130970</v>
      </c>
      <c r="BF155" s="683">
        <v>325728</v>
      </c>
      <c r="BG155" s="683">
        <v>325728</v>
      </c>
      <c r="BH155" s="683">
        <v>325728</v>
      </c>
      <c r="BI155" s="683">
        <v>0</v>
      </c>
      <c r="BJ155" s="683">
        <v>0</v>
      </c>
      <c r="BK155" s="683">
        <v>0</v>
      </c>
      <c r="BL155" s="683">
        <v>0</v>
      </c>
      <c r="BM155" s="683">
        <v>0</v>
      </c>
      <c r="BN155" s="683">
        <v>0</v>
      </c>
      <c r="BO155" s="683">
        <v>0</v>
      </c>
      <c r="BP155" s="683">
        <v>0</v>
      </c>
      <c r="BQ155" s="683">
        <v>0</v>
      </c>
      <c r="BR155" s="683">
        <v>0</v>
      </c>
      <c r="BS155" s="683">
        <v>0</v>
      </c>
      <c r="BT155" s="684">
        <v>0</v>
      </c>
      <c r="BU155" s="160"/>
    </row>
    <row r="156" spans="2:73" ht="15.75">
      <c r="B156" s="675"/>
      <c r="C156" s="675"/>
      <c r="D156" s="675" t="s">
        <v>95</v>
      </c>
      <c r="E156" s="675"/>
      <c r="F156" s="675"/>
      <c r="G156" s="675"/>
      <c r="H156" s="675">
        <v>2015</v>
      </c>
      <c r="I156" s="630" t="s">
        <v>577</v>
      </c>
      <c r="J156" s="630" t="s">
        <v>591</v>
      </c>
      <c r="K156" s="619"/>
      <c r="L156" s="682"/>
      <c r="M156" s="683"/>
      <c r="N156" s="683"/>
      <c r="O156" s="683"/>
      <c r="P156" s="683">
        <v>141</v>
      </c>
      <c r="Q156" s="683">
        <v>140</v>
      </c>
      <c r="R156" s="683">
        <v>140</v>
      </c>
      <c r="S156" s="683">
        <v>140</v>
      </c>
      <c r="T156" s="683">
        <v>140</v>
      </c>
      <c r="U156" s="683">
        <v>140</v>
      </c>
      <c r="V156" s="683">
        <v>140</v>
      </c>
      <c r="W156" s="683">
        <v>140</v>
      </c>
      <c r="X156" s="683">
        <v>140</v>
      </c>
      <c r="Y156" s="683">
        <v>140</v>
      </c>
      <c r="Z156" s="683">
        <v>124</v>
      </c>
      <c r="AA156" s="683">
        <v>124</v>
      </c>
      <c r="AB156" s="683">
        <v>124</v>
      </c>
      <c r="AC156" s="683">
        <v>124</v>
      </c>
      <c r="AD156" s="683">
        <v>124</v>
      </c>
      <c r="AE156" s="683">
        <v>124</v>
      </c>
      <c r="AF156" s="683">
        <v>46</v>
      </c>
      <c r="AG156" s="683">
        <v>46</v>
      </c>
      <c r="AH156" s="683">
        <v>46</v>
      </c>
      <c r="AI156" s="683">
        <v>46</v>
      </c>
      <c r="AJ156" s="683">
        <v>0</v>
      </c>
      <c r="AK156" s="683">
        <v>0</v>
      </c>
      <c r="AL156" s="683">
        <v>0</v>
      </c>
      <c r="AM156" s="683">
        <v>0</v>
      </c>
      <c r="AN156" s="683">
        <v>0</v>
      </c>
      <c r="AO156" s="684">
        <v>0</v>
      </c>
      <c r="AP156" s="619"/>
      <c r="AQ156" s="682"/>
      <c r="AR156" s="683"/>
      <c r="AS156" s="683"/>
      <c r="AT156" s="683"/>
      <c r="AU156" s="683">
        <v>2173737</v>
      </c>
      <c r="AV156" s="683">
        <v>2154375</v>
      </c>
      <c r="AW156" s="683">
        <v>2154375</v>
      </c>
      <c r="AX156" s="683">
        <v>2154375</v>
      </c>
      <c r="AY156" s="683">
        <v>2154375</v>
      </c>
      <c r="AZ156" s="683">
        <v>2154375</v>
      </c>
      <c r="BA156" s="683">
        <v>2154375</v>
      </c>
      <c r="BB156" s="683">
        <v>2153946</v>
      </c>
      <c r="BC156" s="683">
        <v>2153946</v>
      </c>
      <c r="BD156" s="683">
        <v>2153946</v>
      </c>
      <c r="BE156" s="683">
        <v>1988960</v>
      </c>
      <c r="BF156" s="683">
        <v>1982034</v>
      </c>
      <c r="BG156" s="683">
        <v>1982034</v>
      </c>
      <c r="BH156" s="683">
        <v>1974981</v>
      </c>
      <c r="BI156" s="683">
        <v>1974981</v>
      </c>
      <c r="BJ156" s="683">
        <v>1974178</v>
      </c>
      <c r="BK156" s="683">
        <v>740712</v>
      </c>
      <c r="BL156" s="683">
        <v>740712</v>
      </c>
      <c r="BM156" s="683">
        <v>740712</v>
      </c>
      <c r="BN156" s="683">
        <v>740712</v>
      </c>
      <c r="BO156" s="683">
        <v>0</v>
      </c>
      <c r="BP156" s="683">
        <v>0</v>
      </c>
      <c r="BQ156" s="683">
        <v>0</v>
      </c>
      <c r="BR156" s="683">
        <v>0</v>
      </c>
      <c r="BS156" s="683">
        <v>0</v>
      </c>
      <c r="BT156" s="684">
        <v>0</v>
      </c>
      <c r="BU156" s="160"/>
    </row>
    <row r="157" spans="2:73" ht="15.75">
      <c r="B157" s="675"/>
      <c r="C157" s="675"/>
      <c r="D157" s="675" t="s">
        <v>96</v>
      </c>
      <c r="E157" s="675"/>
      <c r="F157" s="675"/>
      <c r="G157" s="675"/>
      <c r="H157" s="675">
        <v>2015</v>
      </c>
      <c r="I157" s="630" t="s">
        <v>577</v>
      </c>
      <c r="J157" s="630" t="s">
        <v>591</v>
      </c>
      <c r="K157" s="619"/>
      <c r="L157" s="682"/>
      <c r="M157" s="683"/>
      <c r="N157" s="683"/>
      <c r="O157" s="683"/>
      <c r="P157" s="683">
        <v>248</v>
      </c>
      <c r="Q157" s="683">
        <v>244</v>
      </c>
      <c r="R157" s="683">
        <v>244</v>
      </c>
      <c r="S157" s="683">
        <v>244</v>
      </c>
      <c r="T157" s="683">
        <v>244</v>
      </c>
      <c r="U157" s="683">
        <v>244</v>
      </c>
      <c r="V157" s="683">
        <v>244</v>
      </c>
      <c r="W157" s="683">
        <v>244</v>
      </c>
      <c r="X157" s="683">
        <v>244</v>
      </c>
      <c r="Y157" s="683">
        <v>244</v>
      </c>
      <c r="Z157" s="683">
        <v>206</v>
      </c>
      <c r="AA157" s="683">
        <v>195</v>
      </c>
      <c r="AB157" s="683">
        <v>195</v>
      </c>
      <c r="AC157" s="683">
        <v>194</v>
      </c>
      <c r="AD157" s="683">
        <v>194</v>
      </c>
      <c r="AE157" s="683">
        <v>194</v>
      </c>
      <c r="AF157" s="683">
        <v>72</v>
      </c>
      <c r="AG157" s="683">
        <v>72</v>
      </c>
      <c r="AH157" s="683">
        <v>72</v>
      </c>
      <c r="AI157" s="683">
        <v>72</v>
      </c>
      <c r="AJ157" s="683">
        <v>0</v>
      </c>
      <c r="AK157" s="683">
        <v>0</v>
      </c>
      <c r="AL157" s="683">
        <v>0</v>
      </c>
      <c r="AM157" s="683">
        <v>0</v>
      </c>
      <c r="AN157" s="683">
        <v>0</v>
      </c>
      <c r="AO157" s="684">
        <v>0</v>
      </c>
      <c r="AP157" s="619"/>
      <c r="AQ157" s="682"/>
      <c r="AR157" s="683"/>
      <c r="AS157" s="683"/>
      <c r="AT157" s="683"/>
      <c r="AU157" s="683">
        <v>3679485</v>
      </c>
      <c r="AV157" s="683">
        <v>3614091</v>
      </c>
      <c r="AW157" s="683">
        <v>3614091</v>
      </c>
      <c r="AX157" s="683">
        <v>3614091</v>
      </c>
      <c r="AY157" s="683">
        <v>3614091</v>
      </c>
      <c r="AZ157" s="683">
        <v>3614091</v>
      </c>
      <c r="BA157" s="683">
        <v>3614091</v>
      </c>
      <c r="BB157" s="683">
        <v>3612200</v>
      </c>
      <c r="BC157" s="683">
        <v>3612200</v>
      </c>
      <c r="BD157" s="683">
        <v>3612200</v>
      </c>
      <c r="BE157" s="683">
        <v>3330966</v>
      </c>
      <c r="BF157" s="683">
        <v>3159456</v>
      </c>
      <c r="BG157" s="683">
        <v>3159456</v>
      </c>
      <c r="BH157" s="683">
        <v>3091498</v>
      </c>
      <c r="BI157" s="683">
        <v>3091498</v>
      </c>
      <c r="BJ157" s="683">
        <v>3084291</v>
      </c>
      <c r="BK157" s="683">
        <v>1142616</v>
      </c>
      <c r="BL157" s="683">
        <v>1142616</v>
      </c>
      <c r="BM157" s="683">
        <v>1142616</v>
      </c>
      <c r="BN157" s="683">
        <v>1142616</v>
      </c>
      <c r="BO157" s="683">
        <v>0</v>
      </c>
      <c r="BP157" s="683">
        <v>0</v>
      </c>
      <c r="BQ157" s="683">
        <v>0</v>
      </c>
      <c r="BR157" s="683">
        <v>0</v>
      </c>
      <c r="BS157" s="683">
        <v>0</v>
      </c>
      <c r="BT157" s="684">
        <v>0</v>
      </c>
      <c r="BU157" s="160"/>
    </row>
    <row r="158" spans="2:73" ht="15.75">
      <c r="B158" s="675"/>
      <c r="C158" s="675"/>
      <c r="D158" s="675" t="s">
        <v>97</v>
      </c>
      <c r="E158" s="675"/>
      <c r="F158" s="675"/>
      <c r="G158" s="675"/>
      <c r="H158" s="675">
        <v>2015</v>
      </c>
      <c r="I158" s="630" t="s">
        <v>577</v>
      </c>
      <c r="J158" s="630" t="s">
        <v>591</v>
      </c>
      <c r="K158" s="619"/>
      <c r="L158" s="682"/>
      <c r="M158" s="683"/>
      <c r="N158" s="683"/>
      <c r="O158" s="683"/>
      <c r="P158" s="683">
        <v>9</v>
      </c>
      <c r="Q158" s="683">
        <v>9</v>
      </c>
      <c r="R158" s="683">
        <v>9</v>
      </c>
      <c r="S158" s="683">
        <v>9</v>
      </c>
      <c r="T158" s="683">
        <v>5</v>
      </c>
      <c r="U158" s="683">
        <v>0</v>
      </c>
      <c r="V158" s="683">
        <v>0</v>
      </c>
      <c r="W158" s="683">
        <v>0</v>
      </c>
      <c r="X158" s="683">
        <v>0</v>
      </c>
      <c r="Y158" s="683">
        <v>0</v>
      </c>
      <c r="Z158" s="683">
        <v>0</v>
      </c>
      <c r="AA158" s="683">
        <v>0</v>
      </c>
      <c r="AB158" s="683">
        <v>0</v>
      </c>
      <c r="AC158" s="683">
        <v>0</v>
      </c>
      <c r="AD158" s="683">
        <v>0</v>
      </c>
      <c r="AE158" s="683">
        <v>0</v>
      </c>
      <c r="AF158" s="683">
        <v>0</v>
      </c>
      <c r="AG158" s="683">
        <v>0</v>
      </c>
      <c r="AH158" s="683">
        <v>0</v>
      </c>
      <c r="AI158" s="683">
        <v>0</v>
      </c>
      <c r="AJ158" s="683">
        <v>0</v>
      </c>
      <c r="AK158" s="683">
        <v>0</v>
      </c>
      <c r="AL158" s="683">
        <v>0</v>
      </c>
      <c r="AM158" s="683">
        <v>0</v>
      </c>
      <c r="AN158" s="683">
        <v>0</v>
      </c>
      <c r="AO158" s="684">
        <v>0</v>
      </c>
      <c r="AP158" s="619"/>
      <c r="AQ158" s="682"/>
      <c r="AR158" s="683"/>
      <c r="AS158" s="683"/>
      <c r="AT158" s="683"/>
      <c r="AU158" s="683">
        <v>60261</v>
      </c>
      <c r="AV158" s="683">
        <v>60261</v>
      </c>
      <c r="AW158" s="683">
        <v>60261</v>
      </c>
      <c r="AX158" s="683">
        <v>60261</v>
      </c>
      <c r="AY158" s="683">
        <v>37035</v>
      </c>
      <c r="AZ158" s="683">
        <v>0</v>
      </c>
      <c r="BA158" s="683">
        <v>0</v>
      </c>
      <c r="BB158" s="683">
        <v>0</v>
      </c>
      <c r="BC158" s="683">
        <v>0</v>
      </c>
      <c r="BD158" s="683">
        <v>0</v>
      </c>
      <c r="BE158" s="683">
        <v>0</v>
      </c>
      <c r="BF158" s="683">
        <v>0</v>
      </c>
      <c r="BG158" s="683">
        <v>0</v>
      </c>
      <c r="BH158" s="683">
        <v>0</v>
      </c>
      <c r="BI158" s="683">
        <v>0</v>
      </c>
      <c r="BJ158" s="683">
        <v>0</v>
      </c>
      <c r="BK158" s="683">
        <v>0</v>
      </c>
      <c r="BL158" s="683">
        <v>0</v>
      </c>
      <c r="BM158" s="683">
        <v>0</v>
      </c>
      <c r="BN158" s="683">
        <v>0</v>
      </c>
      <c r="BO158" s="683">
        <v>0</v>
      </c>
      <c r="BP158" s="683">
        <v>0</v>
      </c>
      <c r="BQ158" s="683">
        <v>0</v>
      </c>
      <c r="BR158" s="683">
        <v>0</v>
      </c>
      <c r="BS158" s="683">
        <v>0</v>
      </c>
      <c r="BT158" s="684">
        <v>0</v>
      </c>
      <c r="BU158" s="160"/>
    </row>
    <row r="159" spans="2:73" ht="15.75">
      <c r="B159" s="675"/>
      <c r="C159" s="675"/>
      <c r="D159" s="675" t="s">
        <v>663</v>
      </c>
      <c r="E159" s="675"/>
      <c r="F159" s="675"/>
      <c r="G159" s="675"/>
      <c r="H159" s="675">
        <v>2015</v>
      </c>
      <c r="I159" s="630" t="s">
        <v>577</v>
      </c>
      <c r="J159" s="630" t="s">
        <v>591</v>
      </c>
      <c r="K159" s="619"/>
      <c r="L159" s="682"/>
      <c r="M159" s="683"/>
      <c r="N159" s="683"/>
      <c r="O159" s="683"/>
      <c r="P159" s="683">
        <v>1355</v>
      </c>
      <c r="Q159" s="683">
        <v>1355</v>
      </c>
      <c r="R159" s="683">
        <v>1355</v>
      </c>
      <c r="S159" s="683">
        <v>1355</v>
      </c>
      <c r="T159" s="683">
        <v>1355</v>
      </c>
      <c r="U159" s="683">
        <v>1355</v>
      </c>
      <c r="V159" s="683">
        <v>1355</v>
      </c>
      <c r="W159" s="683">
        <v>1355</v>
      </c>
      <c r="X159" s="683">
        <v>1355</v>
      </c>
      <c r="Y159" s="683">
        <v>1355</v>
      </c>
      <c r="Z159" s="683">
        <v>1355</v>
      </c>
      <c r="AA159" s="683">
        <v>1355</v>
      </c>
      <c r="AB159" s="683">
        <v>1355</v>
      </c>
      <c r="AC159" s="683">
        <v>1355</v>
      </c>
      <c r="AD159" s="683">
        <v>1355</v>
      </c>
      <c r="AE159" s="683">
        <v>1355</v>
      </c>
      <c r="AF159" s="683">
        <v>1355</v>
      </c>
      <c r="AG159" s="683">
        <v>1355</v>
      </c>
      <c r="AH159" s="683">
        <v>1229</v>
      </c>
      <c r="AI159" s="683">
        <v>0</v>
      </c>
      <c r="AJ159" s="683">
        <v>0</v>
      </c>
      <c r="AK159" s="683">
        <v>0</v>
      </c>
      <c r="AL159" s="683">
        <v>0</v>
      </c>
      <c r="AM159" s="683">
        <v>0</v>
      </c>
      <c r="AN159" s="683">
        <v>0</v>
      </c>
      <c r="AO159" s="684">
        <v>0</v>
      </c>
      <c r="AP159" s="619"/>
      <c r="AQ159" s="682"/>
      <c r="AR159" s="683"/>
      <c r="AS159" s="683"/>
      <c r="AT159" s="683"/>
      <c r="AU159" s="683">
        <v>2584003</v>
      </c>
      <c r="AV159" s="683">
        <v>2584003</v>
      </c>
      <c r="AW159" s="683">
        <v>2584003</v>
      </c>
      <c r="AX159" s="683">
        <v>2584003</v>
      </c>
      <c r="AY159" s="683">
        <v>2584003</v>
      </c>
      <c r="AZ159" s="683">
        <v>2584003</v>
      </c>
      <c r="BA159" s="683">
        <v>2584003</v>
      </c>
      <c r="BB159" s="683">
        <v>2584003</v>
      </c>
      <c r="BC159" s="683">
        <v>2584003</v>
      </c>
      <c r="BD159" s="683">
        <v>2584003</v>
      </c>
      <c r="BE159" s="683">
        <v>2584003</v>
      </c>
      <c r="BF159" s="683">
        <v>2584003</v>
      </c>
      <c r="BG159" s="683">
        <v>2584003</v>
      </c>
      <c r="BH159" s="683">
        <v>2584003</v>
      </c>
      <c r="BI159" s="683">
        <v>2584003</v>
      </c>
      <c r="BJ159" s="683">
        <v>2584003</v>
      </c>
      <c r="BK159" s="683">
        <v>2584003</v>
      </c>
      <c r="BL159" s="683">
        <v>2584003</v>
      </c>
      <c r="BM159" s="683">
        <v>2471373</v>
      </c>
      <c r="BN159" s="683">
        <v>0</v>
      </c>
      <c r="BO159" s="683">
        <v>0</v>
      </c>
      <c r="BP159" s="683">
        <v>0</v>
      </c>
      <c r="BQ159" s="683">
        <v>0</v>
      </c>
      <c r="BR159" s="683">
        <v>0</v>
      </c>
      <c r="BS159" s="683">
        <v>0</v>
      </c>
      <c r="BT159" s="684">
        <v>0</v>
      </c>
      <c r="BU159" s="160"/>
    </row>
    <row r="160" spans="2:73" ht="15.75">
      <c r="B160" s="675"/>
      <c r="C160" s="675"/>
      <c r="D160" s="675" t="s">
        <v>98</v>
      </c>
      <c r="E160" s="675"/>
      <c r="F160" s="675"/>
      <c r="G160" s="675"/>
      <c r="H160" s="675">
        <v>2015</v>
      </c>
      <c r="I160" s="630" t="s">
        <v>577</v>
      </c>
      <c r="J160" s="630" t="s">
        <v>591</v>
      </c>
      <c r="K160" s="619"/>
      <c r="L160" s="682"/>
      <c r="M160" s="683"/>
      <c r="N160" s="683"/>
      <c r="O160" s="683"/>
      <c r="P160" s="683">
        <v>0</v>
      </c>
      <c r="Q160" s="683">
        <v>0</v>
      </c>
      <c r="R160" s="683">
        <v>0</v>
      </c>
      <c r="S160" s="683">
        <v>0</v>
      </c>
      <c r="T160" s="683">
        <v>0</v>
      </c>
      <c r="U160" s="683">
        <v>0</v>
      </c>
      <c r="V160" s="683">
        <v>0</v>
      </c>
      <c r="W160" s="683">
        <v>0</v>
      </c>
      <c r="X160" s="683">
        <v>0</v>
      </c>
      <c r="Y160" s="683">
        <v>0</v>
      </c>
      <c r="Z160" s="683">
        <v>0</v>
      </c>
      <c r="AA160" s="683">
        <v>0</v>
      </c>
      <c r="AB160" s="683">
        <v>0</v>
      </c>
      <c r="AC160" s="683">
        <v>0</v>
      </c>
      <c r="AD160" s="683">
        <v>0</v>
      </c>
      <c r="AE160" s="683">
        <v>0</v>
      </c>
      <c r="AF160" s="683">
        <v>0</v>
      </c>
      <c r="AG160" s="683">
        <v>0</v>
      </c>
      <c r="AH160" s="683">
        <v>0</v>
      </c>
      <c r="AI160" s="683">
        <v>0</v>
      </c>
      <c r="AJ160" s="683">
        <v>0</v>
      </c>
      <c r="AK160" s="683">
        <v>0</v>
      </c>
      <c r="AL160" s="683">
        <v>0</v>
      </c>
      <c r="AM160" s="683">
        <v>0</v>
      </c>
      <c r="AN160" s="683">
        <v>0</v>
      </c>
      <c r="AO160" s="684">
        <v>0</v>
      </c>
      <c r="AP160" s="619"/>
      <c r="AQ160" s="682"/>
      <c r="AR160" s="683"/>
      <c r="AS160" s="683"/>
      <c r="AT160" s="683"/>
      <c r="AU160" s="683">
        <v>0</v>
      </c>
      <c r="AV160" s="683">
        <v>0</v>
      </c>
      <c r="AW160" s="683">
        <v>0</v>
      </c>
      <c r="AX160" s="683">
        <v>0</v>
      </c>
      <c r="AY160" s="683">
        <v>0</v>
      </c>
      <c r="AZ160" s="683">
        <v>0</v>
      </c>
      <c r="BA160" s="683">
        <v>0</v>
      </c>
      <c r="BB160" s="683">
        <v>0</v>
      </c>
      <c r="BC160" s="683">
        <v>0</v>
      </c>
      <c r="BD160" s="683">
        <v>0</v>
      </c>
      <c r="BE160" s="683">
        <v>0</v>
      </c>
      <c r="BF160" s="683">
        <v>0</v>
      </c>
      <c r="BG160" s="683">
        <v>0</v>
      </c>
      <c r="BH160" s="683">
        <v>0</v>
      </c>
      <c r="BI160" s="683">
        <v>0</v>
      </c>
      <c r="BJ160" s="683">
        <v>0</v>
      </c>
      <c r="BK160" s="683">
        <v>0</v>
      </c>
      <c r="BL160" s="683">
        <v>0</v>
      </c>
      <c r="BM160" s="683">
        <v>0</v>
      </c>
      <c r="BN160" s="683">
        <v>0</v>
      </c>
      <c r="BO160" s="683">
        <v>0</v>
      </c>
      <c r="BP160" s="683">
        <v>0</v>
      </c>
      <c r="BQ160" s="683">
        <v>0</v>
      </c>
      <c r="BR160" s="683">
        <v>0</v>
      </c>
      <c r="BS160" s="683">
        <v>0</v>
      </c>
      <c r="BT160" s="684">
        <v>0</v>
      </c>
      <c r="BU160" s="160"/>
    </row>
    <row r="161" spans="2:73" ht="15.75">
      <c r="B161" s="675"/>
      <c r="C161" s="675"/>
      <c r="D161" s="675" t="s">
        <v>99</v>
      </c>
      <c r="E161" s="675"/>
      <c r="F161" s="675"/>
      <c r="G161" s="675"/>
      <c r="H161" s="675">
        <v>2015</v>
      </c>
      <c r="I161" s="630" t="s">
        <v>577</v>
      </c>
      <c r="J161" s="630" t="s">
        <v>591</v>
      </c>
      <c r="K161" s="619"/>
      <c r="L161" s="682"/>
      <c r="M161" s="683"/>
      <c r="N161" s="683"/>
      <c r="O161" s="683"/>
      <c r="P161" s="683">
        <v>762</v>
      </c>
      <c r="Q161" s="683">
        <v>762</v>
      </c>
      <c r="R161" s="683">
        <v>762</v>
      </c>
      <c r="S161" s="683">
        <v>762</v>
      </c>
      <c r="T161" s="683">
        <v>0</v>
      </c>
      <c r="U161" s="683">
        <v>0</v>
      </c>
      <c r="V161" s="683">
        <v>0</v>
      </c>
      <c r="W161" s="683">
        <v>0</v>
      </c>
      <c r="X161" s="683">
        <v>0</v>
      </c>
      <c r="Y161" s="683">
        <v>0</v>
      </c>
      <c r="Z161" s="683">
        <v>0</v>
      </c>
      <c r="AA161" s="683">
        <v>0</v>
      </c>
      <c r="AB161" s="683">
        <v>0</v>
      </c>
      <c r="AC161" s="683">
        <v>0</v>
      </c>
      <c r="AD161" s="683">
        <v>0</v>
      </c>
      <c r="AE161" s="683">
        <v>0</v>
      </c>
      <c r="AF161" s="683">
        <v>0</v>
      </c>
      <c r="AG161" s="683">
        <v>0</v>
      </c>
      <c r="AH161" s="683">
        <v>0</v>
      </c>
      <c r="AI161" s="683">
        <v>0</v>
      </c>
      <c r="AJ161" s="683">
        <v>0</v>
      </c>
      <c r="AK161" s="683">
        <v>0</v>
      </c>
      <c r="AL161" s="683">
        <v>0</v>
      </c>
      <c r="AM161" s="683">
        <v>0</v>
      </c>
      <c r="AN161" s="683">
        <v>0</v>
      </c>
      <c r="AO161" s="684">
        <v>0</v>
      </c>
      <c r="AP161" s="619"/>
      <c r="AQ161" s="682"/>
      <c r="AR161" s="683"/>
      <c r="AS161" s="683"/>
      <c r="AT161" s="683"/>
      <c r="AU161" s="683">
        <v>3573385</v>
      </c>
      <c r="AV161" s="683">
        <v>3573385</v>
      </c>
      <c r="AW161" s="683">
        <v>3573385</v>
      </c>
      <c r="AX161" s="683">
        <v>3573385</v>
      </c>
      <c r="AY161" s="683">
        <v>0</v>
      </c>
      <c r="AZ161" s="683">
        <v>0</v>
      </c>
      <c r="BA161" s="683">
        <v>0</v>
      </c>
      <c r="BB161" s="683">
        <v>0</v>
      </c>
      <c r="BC161" s="683">
        <v>0</v>
      </c>
      <c r="BD161" s="683">
        <v>0</v>
      </c>
      <c r="BE161" s="683">
        <v>0</v>
      </c>
      <c r="BF161" s="683">
        <v>0</v>
      </c>
      <c r="BG161" s="683">
        <v>0</v>
      </c>
      <c r="BH161" s="683">
        <v>0</v>
      </c>
      <c r="BI161" s="683">
        <v>0</v>
      </c>
      <c r="BJ161" s="683">
        <v>0</v>
      </c>
      <c r="BK161" s="683">
        <v>0</v>
      </c>
      <c r="BL161" s="683">
        <v>0</v>
      </c>
      <c r="BM161" s="683">
        <v>0</v>
      </c>
      <c r="BN161" s="683">
        <v>0</v>
      </c>
      <c r="BO161" s="683">
        <v>0</v>
      </c>
      <c r="BP161" s="683">
        <v>0</v>
      </c>
      <c r="BQ161" s="683">
        <v>0</v>
      </c>
      <c r="BR161" s="683">
        <v>0</v>
      </c>
      <c r="BS161" s="683">
        <v>0</v>
      </c>
      <c r="BT161" s="684">
        <v>0</v>
      </c>
      <c r="BU161" s="160"/>
    </row>
    <row r="162" spans="2:73" ht="15.75">
      <c r="B162" s="675"/>
      <c r="C162" s="675"/>
      <c r="D162" s="675" t="s">
        <v>100</v>
      </c>
      <c r="E162" s="675"/>
      <c r="F162" s="675"/>
      <c r="G162" s="675"/>
      <c r="H162" s="675">
        <v>2015</v>
      </c>
      <c r="I162" s="630" t="s">
        <v>577</v>
      </c>
      <c r="J162" s="630" t="s">
        <v>591</v>
      </c>
      <c r="K162" s="619"/>
      <c r="L162" s="682"/>
      <c r="M162" s="683"/>
      <c r="N162" s="683"/>
      <c r="O162" s="683"/>
      <c r="P162" s="683">
        <v>6865</v>
      </c>
      <c r="Q162" s="683">
        <v>6865</v>
      </c>
      <c r="R162" s="683">
        <v>6775</v>
      </c>
      <c r="S162" s="683">
        <v>6775</v>
      </c>
      <c r="T162" s="683">
        <v>6775</v>
      </c>
      <c r="U162" s="683">
        <v>6715</v>
      </c>
      <c r="V162" s="683">
        <v>6396</v>
      </c>
      <c r="W162" s="683">
        <v>6396</v>
      </c>
      <c r="X162" s="683">
        <v>6101</v>
      </c>
      <c r="Y162" s="683">
        <v>5063</v>
      </c>
      <c r="Z162" s="683">
        <v>2324</v>
      </c>
      <c r="AA162" s="683">
        <v>2148</v>
      </c>
      <c r="AB162" s="683">
        <v>1246</v>
      </c>
      <c r="AC162" s="683">
        <v>1244</v>
      </c>
      <c r="AD162" s="683">
        <v>1244</v>
      </c>
      <c r="AE162" s="683">
        <v>939</v>
      </c>
      <c r="AF162" s="683">
        <v>327</v>
      </c>
      <c r="AG162" s="683">
        <v>327</v>
      </c>
      <c r="AH162" s="683">
        <v>327</v>
      </c>
      <c r="AI162" s="683">
        <v>327</v>
      </c>
      <c r="AJ162" s="683">
        <v>0</v>
      </c>
      <c r="AK162" s="683">
        <v>0</v>
      </c>
      <c r="AL162" s="683">
        <v>0</v>
      </c>
      <c r="AM162" s="683">
        <v>0</v>
      </c>
      <c r="AN162" s="683">
        <v>0</v>
      </c>
      <c r="AO162" s="684">
        <v>0</v>
      </c>
      <c r="AP162" s="619"/>
      <c r="AQ162" s="682"/>
      <c r="AR162" s="683"/>
      <c r="AS162" s="683"/>
      <c r="AT162" s="683"/>
      <c r="AU162" s="683">
        <v>45320196</v>
      </c>
      <c r="AV162" s="683">
        <v>45320196</v>
      </c>
      <c r="AW162" s="683">
        <v>45034080</v>
      </c>
      <c r="AX162" s="683">
        <v>45032593</v>
      </c>
      <c r="AY162" s="683">
        <v>45032593</v>
      </c>
      <c r="AZ162" s="683">
        <v>44840465</v>
      </c>
      <c r="BA162" s="683">
        <v>42808250</v>
      </c>
      <c r="BB162" s="683">
        <v>42808250</v>
      </c>
      <c r="BC162" s="683">
        <v>41594868</v>
      </c>
      <c r="BD162" s="683">
        <v>34763280</v>
      </c>
      <c r="BE162" s="683">
        <v>16782984</v>
      </c>
      <c r="BF162" s="683">
        <v>15335854</v>
      </c>
      <c r="BG162" s="683">
        <v>8714664</v>
      </c>
      <c r="BH162" s="683">
        <v>8708922</v>
      </c>
      <c r="BI162" s="683">
        <v>8708922</v>
      </c>
      <c r="BJ162" s="683">
        <v>6135314</v>
      </c>
      <c r="BK162" s="683">
        <v>855240</v>
      </c>
      <c r="BL162" s="683">
        <v>855240</v>
      </c>
      <c r="BM162" s="683">
        <v>855240</v>
      </c>
      <c r="BN162" s="683">
        <v>855240</v>
      </c>
      <c r="BO162" s="683">
        <v>0</v>
      </c>
      <c r="BP162" s="683">
        <v>0</v>
      </c>
      <c r="BQ162" s="683">
        <v>0</v>
      </c>
      <c r="BR162" s="683">
        <v>0</v>
      </c>
      <c r="BS162" s="683">
        <v>0</v>
      </c>
      <c r="BT162" s="684">
        <v>0</v>
      </c>
      <c r="BU162" s="160"/>
    </row>
    <row r="163" spans="2:73" ht="15.75">
      <c r="B163" s="675"/>
      <c r="C163" s="675"/>
      <c r="D163" s="675" t="s">
        <v>101</v>
      </c>
      <c r="E163" s="675"/>
      <c r="F163" s="675"/>
      <c r="G163" s="675"/>
      <c r="H163" s="675">
        <v>2015</v>
      </c>
      <c r="I163" s="630" t="s">
        <v>577</v>
      </c>
      <c r="J163" s="630" t="s">
        <v>591</v>
      </c>
      <c r="K163" s="619"/>
      <c r="L163" s="682"/>
      <c r="M163" s="683"/>
      <c r="N163" s="683"/>
      <c r="O163" s="683"/>
      <c r="P163" s="683">
        <v>810</v>
      </c>
      <c r="Q163" s="683">
        <v>778</v>
      </c>
      <c r="R163" s="683">
        <v>441</v>
      </c>
      <c r="S163" s="683">
        <v>441</v>
      </c>
      <c r="T163" s="683">
        <v>441</v>
      </c>
      <c r="U163" s="683">
        <v>441</v>
      </c>
      <c r="V163" s="683">
        <v>441</v>
      </c>
      <c r="W163" s="683">
        <v>441</v>
      </c>
      <c r="X163" s="683">
        <v>441</v>
      </c>
      <c r="Y163" s="683">
        <v>441</v>
      </c>
      <c r="Z163" s="683">
        <v>433</v>
      </c>
      <c r="AA163" s="683">
        <v>193</v>
      </c>
      <c r="AB163" s="683">
        <v>0</v>
      </c>
      <c r="AC163" s="683">
        <v>0</v>
      </c>
      <c r="AD163" s="683">
        <v>0</v>
      </c>
      <c r="AE163" s="683">
        <v>0</v>
      </c>
      <c r="AF163" s="683">
        <v>0</v>
      </c>
      <c r="AG163" s="683">
        <v>0</v>
      </c>
      <c r="AH163" s="683">
        <v>0</v>
      </c>
      <c r="AI163" s="683">
        <v>0</v>
      </c>
      <c r="AJ163" s="683">
        <v>0</v>
      </c>
      <c r="AK163" s="683">
        <v>0</v>
      </c>
      <c r="AL163" s="683">
        <v>0</v>
      </c>
      <c r="AM163" s="683">
        <v>0</v>
      </c>
      <c r="AN163" s="683">
        <v>0</v>
      </c>
      <c r="AO163" s="684">
        <v>0</v>
      </c>
      <c r="AP163" s="619"/>
      <c r="AQ163" s="682"/>
      <c r="AR163" s="683"/>
      <c r="AS163" s="683"/>
      <c r="AT163" s="683"/>
      <c r="AU163" s="683">
        <v>3360796</v>
      </c>
      <c r="AV163" s="683">
        <v>3220399</v>
      </c>
      <c r="AW163" s="683">
        <v>1926026</v>
      </c>
      <c r="AX163" s="683">
        <v>1925910</v>
      </c>
      <c r="AY163" s="683">
        <v>1925910</v>
      </c>
      <c r="AZ163" s="683">
        <v>1925910</v>
      </c>
      <c r="BA163" s="683">
        <v>1925910</v>
      </c>
      <c r="BB163" s="683">
        <v>1925910</v>
      </c>
      <c r="BC163" s="683">
        <v>1925910</v>
      </c>
      <c r="BD163" s="683">
        <v>1925910</v>
      </c>
      <c r="BE163" s="683">
        <v>1847860</v>
      </c>
      <c r="BF163" s="683">
        <v>754172</v>
      </c>
      <c r="BG163" s="683">
        <v>0</v>
      </c>
      <c r="BH163" s="683">
        <v>0</v>
      </c>
      <c r="BI163" s="683">
        <v>0</v>
      </c>
      <c r="BJ163" s="683">
        <v>0</v>
      </c>
      <c r="BK163" s="683">
        <v>0</v>
      </c>
      <c r="BL163" s="683">
        <v>0</v>
      </c>
      <c r="BM163" s="683">
        <v>0</v>
      </c>
      <c r="BN163" s="683">
        <v>0</v>
      </c>
      <c r="BO163" s="683">
        <v>0</v>
      </c>
      <c r="BP163" s="683">
        <v>0</v>
      </c>
      <c r="BQ163" s="683">
        <v>0</v>
      </c>
      <c r="BR163" s="683">
        <v>0</v>
      </c>
      <c r="BS163" s="683">
        <v>0</v>
      </c>
      <c r="BT163" s="684">
        <v>0</v>
      </c>
      <c r="BU163" s="160"/>
    </row>
    <row r="164" spans="2:73" ht="15.75">
      <c r="B164" s="675"/>
      <c r="C164" s="675"/>
      <c r="D164" s="675" t="s">
        <v>102</v>
      </c>
      <c r="E164" s="675"/>
      <c r="F164" s="675"/>
      <c r="G164" s="675"/>
      <c r="H164" s="675">
        <v>2015</v>
      </c>
      <c r="I164" s="630" t="s">
        <v>577</v>
      </c>
      <c r="J164" s="630" t="s">
        <v>591</v>
      </c>
      <c r="K164" s="619"/>
      <c r="L164" s="682"/>
      <c r="M164" s="683"/>
      <c r="N164" s="683"/>
      <c r="O164" s="683"/>
      <c r="P164" s="683">
        <v>305</v>
      </c>
      <c r="Q164" s="683">
        <v>305</v>
      </c>
      <c r="R164" s="683">
        <v>305</v>
      </c>
      <c r="S164" s="683">
        <v>305</v>
      </c>
      <c r="T164" s="683">
        <v>305</v>
      </c>
      <c r="U164" s="683">
        <v>305</v>
      </c>
      <c r="V164" s="683">
        <v>305</v>
      </c>
      <c r="W164" s="683">
        <v>305</v>
      </c>
      <c r="X164" s="683">
        <v>305</v>
      </c>
      <c r="Y164" s="683">
        <v>305</v>
      </c>
      <c r="Z164" s="683">
        <v>305</v>
      </c>
      <c r="AA164" s="683">
        <v>305</v>
      </c>
      <c r="AB164" s="683">
        <v>305</v>
      </c>
      <c r="AC164" s="683">
        <v>305</v>
      </c>
      <c r="AD164" s="683">
        <v>246</v>
      </c>
      <c r="AE164" s="683">
        <v>5</v>
      </c>
      <c r="AF164" s="683">
        <v>5</v>
      </c>
      <c r="AG164" s="683">
        <v>0</v>
      </c>
      <c r="AH164" s="683">
        <v>0</v>
      </c>
      <c r="AI164" s="683">
        <v>0</v>
      </c>
      <c r="AJ164" s="683">
        <v>0</v>
      </c>
      <c r="AK164" s="683">
        <v>0</v>
      </c>
      <c r="AL164" s="683">
        <v>0</v>
      </c>
      <c r="AM164" s="683">
        <v>0</v>
      </c>
      <c r="AN164" s="683">
        <v>0</v>
      </c>
      <c r="AO164" s="684">
        <v>0</v>
      </c>
      <c r="AP164" s="619"/>
      <c r="AQ164" s="682"/>
      <c r="AR164" s="683"/>
      <c r="AS164" s="683"/>
      <c r="AT164" s="683"/>
      <c r="AU164" s="683">
        <v>931231</v>
      </c>
      <c r="AV164" s="683">
        <v>931231</v>
      </c>
      <c r="AW164" s="683">
        <v>931231</v>
      </c>
      <c r="AX164" s="683">
        <v>931231</v>
      </c>
      <c r="AY164" s="683">
        <v>931231</v>
      </c>
      <c r="AZ164" s="683">
        <v>931231</v>
      </c>
      <c r="BA164" s="683">
        <v>931231</v>
      </c>
      <c r="BB164" s="683">
        <v>931231</v>
      </c>
      <c r="BC164" s="683">
        <v>930086</v>
      </c>
      <c r="BD164" s="683">
        <v>930086</v>
      </c>
      <c r="BE164" s="683">
        <v>930086</v>
      </c>
      <c r="BF164" s="683">
        <v>930086</v>
      </c>
      <c r="BG164" s="683">
        <v>930086</v>
      </c>
      <c r="BH164" s="683">
        <v>930086</v>
      </c>
      <c r="BI164" s="683">
        <v>601904</v>
      </c>
      <c r="BJ164" s="683">
        <v>33362</v>
      </c>
      <c r="BK164" s="683">
        <v>32934</v>
      </c>
      <c r="BL164" s="683">
        <v>0</v>
      </c>
      <c r="BM164" s="683">
        <v>0</v>
      </c>
      <c r="BN164" s="683">
        <v>0</v>
      </c>
      <c r="BO164" s="683">
        <v>0</v>
      </c>
      <c r="BP164" s="683">
        <v>0</v>
      </c>
      <c r="BQ164" s="683">
        <v>0</v>
      </c>
      <c r="BR164" s="683">
        <v>0</v>
      </c>
      <c r="BS164" s="683">
        <v>0</v>
      </c>
      <c r="BT164" s="684">
        <v>0</v>
      </c>
      <c r="BU164" s="160"/>
    </row>
    <row r="165" spans="2:73" ht="15.75">
      <c r="B165" s="675"/>
      <c r="C165" s="675"/>
      <c r="D165" s="675" t="s">
        <v>103</v>
      </c>
      <c r="E165" s="675"/>
      <c r="F165" s="675"/>
      <c r="G165" s="675"/>
      <c r="H165" s="675">
        <v>2015</v>
      </c>
      <c r="I165" s="630" t="s">
        <v>577</v>
      </c>
      <c r="J165" s="630" t="s">
        <v>591</v>
      </c>
      <c r="K165" s="619"/>
      <c r="L165" s="682"/>
      <c r="M165" s="683"/>
      <c r="N165" s="683"/>
      <c r="O165" s="683"/>
      <c r="P165" s="683">
        <v>0</v>
      </c>
      <c r="Q165" s="683">
        <v>0</v>
      </c>
      <c r="R165" s="683">
        <v>0</v>
      </c>
      <c r="S165" s="683">
        <v>0</v>
      </c>
      <c r="T165" s="683">
        <v>0</v>
      </c>
      <c r="U165" s="683">
        <v>0</v>
      </c>
      <c r="V165" s="683">
        <v>0</v>
      </c>
      <c r="W165" s="683">
        <v>0</v>
      </c>
      <c r="X165" s="683">
        <v>0</v>
      </c>
      <c r="Y165" s="683">
        <v>0</v>
      </c>
      <c r="Z165" s="683">
        <v>0</v>
      </c>
      <c r="AA165" s="683">
        <v>0</v>
      </c>
      <c r="AB165" s="683">
        <v>0</v>
      </c>
      <c r="AC165" s="683">
        <v>0</v>
      </c>
      <c r="AD165" s="683">
        <v>0</v>
      </c>
      <c r="AE165" s="683">
        <v>0</v>
      </c>
      <c r="AF165" s="683">
        <v>0</v>
      </c>
      <c r="AG165" s="683">
        <v>0</v>
      </c>
      <c r="AH165" s="683">
        <v>0</v>
      </c>
      <c r="AI165" s="683">
        <v>0</v>
      </c>
      <c r="AJ165" s="683">
        <v>0</v>
      </c>
      <c r="AK165" s="683">
        <v>0</v>
      </c>
      <c r="AL165" s="683">
        <v>0</v>
      </c>
      <c r="AM165" s="683">
        <v>0</v>
      </c>
      <c r="AN165" s="683">
        <v>0</v>
      </c>
      <c r="AO165" s="684">
        <v>0</v>
      </c>
      <c r="AP165" s="619"/>
      <c r="AQ165" s="682"/>
      <c r="AR165" s="683"/>
      <c r="AS165" s="683"/>
      <c r="AT165" s="683"/>
      <c r="AU165" s="683">
        <v>0</v>
      </c>
      <c r="AV165" s="683">
        <v>0</v>
      </c>
      <c r="AW165" s="683">
        <v>0</v>
      </c>
      <c r="AX165" s="683">
        <v>0</v>
      </c>
      <c r="AY165" s="683">
        <v>0</v>
      </c>
      <c r="AZ165" s="683">
        <v>0</v>
      </c>
      <c r="BA165" s="683">
        <v>0</v>
      </c>
      <c r="BB165" s="683">
        <v>0</v>
      </c>
      <c r="BC165" s="683">
        <v>0</v>
      </c>
      <c r="BD165" s="683">
        <v>0</v>
      </c>
      <c r="BE165" s="683">
        <v>0</v>
      </c>
      <c r="BF165" s="683">
        <v>0</v>
      </c>
      <c r="BG165" s="683">
        <v>0</v>
      </c>
      <c r="BH165" s="683">
        <v>0</v>
      </c>
      <c r="BI165" s="683">
        <v>0</v>
      </c>
      <c r="BJ165" s="683">
        <v>0</v>
      </c>
      <c r="BK165" s="683">
        <v>0</v>
      </c>
      <c r="BL165" s="683">
        <v>0</v>
      </c>
      <c r="BM165" s="683">
        <v>0</v>
      </c>
      <c r="BN165" s="683">
        <v>0</v>
      </c>
      <c r="BO165" s="683">
        <v>0</v>
      </c>
      <c r="BP165" s="683">
        <v>0</v>
      </c>
      <c r="BQ165" s="683">
        <v>0</v>
      </c>
      <c r="BR165" s="683">
        <v>0</v>
      </c>
      <c r="BS165" s="683">
        <v>0</v>
      </c>
      <c r="BT165" s="684">
        <v>0</v>
      </c>
      <c r="BU165" s="160"/>
    </row>
    <row r="166" spans="2:73" ht="15.75">
      <c r="B166" s="675"/>
      <c r="C166" s="675"/>
      <c r="D166" s="675" t="s">
        <v>104</v>
      </c>
      <c r="E166" s="675"/>
      <c r="F166" s="675"/>
      <c r="G166" s="675"/>
      <c r="H166" s="675">
        <v>2015</v>
      </c>
      <c r="I166" s="630" t="s">
        <v>577</v>
      </c>
      <c r="J166" s="630" t="s">
        <v>591</v>
      </c>
      <c r="K166" s="619"/>
      <c r="L166" s="682"/>
      <c r="M166" s="683"/>
      <c r="N166" s="683"/>
      <c r="O166" s="683"/>
      <c r="P166" s="683">
        <v>0</v>
      </c>
      <c r="Q166" s="683">
        <v>0</v>
      </c>
      <c r="R166" s="683">
        <v>0</v>
      </c>
      <c r="S166" s="683">
        <v>0</v>
      </c>
      <c r="T166" s="683">
        <v>0</v>
      </c>
      <c r="U166" s="683">
        <v>0</v>
      </c>
      <c r="V166" s="683">
        <v>0</v>
      </c>
      <c r="W166" s="683">
        <v>0</v>
      </c>
      <c r="X166" s="683">
        <v>0</v>
      </c>
      <c r="Y166" s="683">
        <v>0</v>
      </c>
      <c r="Z166" s="683">
        <v>0</v>
      </c>
      <c r="AA166" s="683">
        <v>0</v>
      </c>
      <c r="AB166" s="683">
        <v>0</v>
      </c>
      <c r="AC166" s="683">
        <v>0</v>
      </c>
      <c r="AD166" s="683">
        <v>0</v>
      </c>
      <c r="AE166" s="683">
        <v>0</v>
      </c>
      <c r="AF166" s="683">
        <v>0</v>
      </c>
      <c r="AG166" s="683">
        <v>0</v>
      </c>
      <c r="AH166" s="683">
        <v>0</v>
      </c>
      <c r="AI166" s="683">
        <v>0</v>
      </c>
      <c r="AJ166" s="683">
        <v>0</v>
      </c>
      <c r="AK166" s="683">
        <v>0</v>
      </c>
      <c r="AL166" s="683">
        <v>0</v>
      </c>
      <c r="AM166" s="683">
        <v>0</v>
      </c>
      <c r="AN166" s="683">
        <v>0</v>
      </c>
      <c r="AO166" s="684">
        <v>0</v>
      </c>
      <c r="AP166" s="619"/>
      <c r="AQ166" s="682"/>
      <c r="AR166" s="683"/>
      <c r="AS166" s="683"/>
      <c r="AT166" s="683"/>
      <c r="AU166" s="683">
        <v>0</v>
      </c>
      <c r="AV166" s="683">
        <v>0</v>
      </c>
      <c r="AW166" s="683">
        <v>0</v>
      </c>
      <c r="AX166" s="683">
        <v>0</v>
      </c>
      <c r="AY166" s="683">
        <v>0</v>
      </c>
      <c r="AZ166" s="683">
        <v>0</v>
      </c>
      <c r="BA166" s="683">
        <v>0</v>
      </c>
      <c r="BB166" s="683">
        <v>0</v>
      </c>
      <c r="BC166" s="683">
        <v>0</v>
      </c>
      <c r="BD166" s="683">
        <v>0</v>
      </c>
      <c r="BE166" s="683">
        <v>0</v>
      </c>
      <c r="BF166" s="683">
        <v>0</v>
      </c>
      <c r="BG166" s="683">
        <v>0</v>
      </c>
      <c r="BH166" s="683">
        <v>0</v>
      </c>
      <c r="BI166" s="683">
        <v>0</v>
      </c>
      <c r="BJ166" s="683">
        <v>0</v>
      </c>
      <c r="BK166" s="683">
        <v>0</v>
      </c>
      <c r="BL166" s="683">
        <v>0</v>
      </c>
      <c r="BM166" s="683">
        <v>0</v>
      </c>
      <c r="BN166" s="683">
        <v>0</v>
      </c>
      <c r="BO166" s="683">
        <v>0</v>
      </c>
      <c r="BP166" s="683">
        <v>0</v>
      </c>
      <c r="BQ166" s="683">
        <v>0</v>
      </c>
      <c r="BR166" s="683">
        <v>0</v>
      </c>
      <c r="BS166" s="683">
        <v>0</v>
      </c>
      <c r="BT166" s="684">
        <v>0</v>
      </c>
      <c r="BU166" s="160"/>
    </row>
    <row r="167" spans="2:73" ht="15.75">
      <c r="B167" s="675"/>
      <c r="C167" s="675"/>
      <c r="D167" s="675" t="s">
        <v>106</v>
      </c>
      <c r="E167" s="675"/>
      <c r="F167" s="675"/>
      <c r="G167" s="675"/>
      <c r="H167" s="675">
        <v>2015</v>
      </c>
      <c r="I167" s="630" t="s">
        <v>577</v>
      </c>
      <c r="J167" s="630" t="s">
        <v>591</v>
      </c>
      <c r="K167" s="619"/>
      <c r="L167" s="682"/>
      <c r="M167" s="683"/>
      <c r="N167" s="683"/>
      <c r="O167" s="683"/>
      <c r="P167" s="683">
        <v>1232</v>
      </c>
      <c r="Q167" s="683">
        <v>1146</v>
      </c>
      <c r="R167" s="683">
        <v>1146</v>
      </c>
      <c r="S167" s="683">
        <v>1146</v>
      </c>
      <c r="T167" s="683">
        <v>1127</v>
      </c>
      <c r="U167" s="683">
        <v>1127</v>
      </c>
      <c r="V167" s="683">
        <v>1107</v>
      </c>
      <c r="W167" s="683">
        <v>1089</v>
      </c>
      <c r="X167" s="683">
        <v>1089</v>
      </c>
      <c r="Y167" s="683">
        <v>342</v>
      </c>
      <c r="Z167" s="683">
        <v>324</v>
      </c>
      <c r="AA167" s="683">
        <v>35</v>
      </c>
      <c r="AB167" s="683">
        <v>23</v>
      </c>
      <c r="AC167" s="683">
        <v>23</v>
      </c>
      <c r="AD167" s="683">
        <v>23</v>
      </c>
      <c r="AE167" s="683">
        <v>23</v>
      </c>
      <c r="AF167" s="683">
        <v>23</v>
      </c>
      <c r="AG167" s="683">
        <v>23</v>
      </c>
      <c r="AH167" s="683">
        <v>0</v>
      </c>
      <c r="AI167" s="683">
        <v>0</v>
      </c>
      <c r="AJ167" s="683">
        <v>0</v>
      </c>
      <c r="AK167" s="683">
        <v>0</v>
      </c>
      <c r="AL167" s="683">
        <v>0</v>
      </c>
      <c r="AM167" s="683">
        <v>0</v>
      </c>
      <c r="AN167" s="683">
        <v>0</v>
      </c>
      <c r="AO167" s="684">
        <v>0</v>
      </c>
      <c r="AP167" s="619"/>
      <c r="AQ167" s="682"/>
      <c r="AR167" s="683"/>
      <c r="AS167" s="683"/>
      <c r="AT167" s="683"/>
      <c r="AU167" s="683">
        <v>4040545</v>
      </c>
      <c r="AV167" s="683">
        <v>3202504</v>
      </c>
      <c r="AW167" s="683">
        <v>3202504</v>
      </c>
      <c r="AX167" s="683">
        <v>3202504</v>
      </c>
      <c r="AY167" s="683">
        <v>3095771</v>
      </c>
      <c r="AZ167" s="683">
        <v>3095771</v>
      </c>
      <c r="BA167" s="683">
        <v>3013834</v>
      </c>
      <c r="BB167" s="683">
        <v>2972509</v>
      </c>
      <c r="BC167" s="683">
        <v>2972509</v>
      </c>
      <c r="BD167" s="683">
        <v>1392934</v>
      </c>
      <c r="BE167" s="683">
        <v>1330725</v>
      </c>
      <c r="BF167" s="683">
        <v>475013</v>
      </c>
      <c r="BG167" s="683">
        <v>58425</v>
      </c>
      <c r="BH167" s="683">
        <v>58425</v>
      </c>
      <c r="BI167" s="683">
        <v>58425</v>
      </c>
      <c r="BJ167" s="683">
        <v>58425</v>
      </c>
      <c r="BK167" s="683">
        <v>58425</v>
      </c>
      <c r="BL167" s="683">
        <v>58425</v>
      </c>
      <c r="BM167" s="683">
        <v>0</v>
      </c>
      <c r="BN167" s="683">
        <v>0</v>
      </c>
      <c r="BO167" s="683">
        <v>0</v>
      </c>
      <c r="BP167" s="683">
        <v>0</v>
      </c>
      <c r="BQ167" s="683">
        <v>0</v>
      </c>
      <c r="BR167" s="683">
        <v>0</v>
      </c>
      <c r="BS167" s="683">
        <v>0</v>
      </c>
      <c r="BT167" s="684">
        <v>0</v>
      </c>
      <c r="BU167" s="160"/>
    </row>
    <row r="168" spans="2:73" ht="15.75">
      <c r="B168" s="675"/>
      <c r="C168" s="675"/>
      <c r="D168" s="675" t="s">
        <v>105</v>
      </c>
      <c r="E168" s="675"/>
      <c r="F168" s="675"/>
      <c r="G168" s="675"/>
      <c r="H168" s="675">
        <v>2015</v>
      </c>
      <c r="I168" s="630" t="s">
        <v>577</v>
      </c>
      <c r="J168" s="630" t="s">
        <v>591</v>
      </c>
      <c r="K168" s="619"/>
      <c r="L168" s="682"/>
      <c r="M168" s="683"/>
      <c r="N168" s="683"/>
      <c r="O168" s="683"/>
      <c r="P168" s="683">
        <v>0</v>
      </c>
      <c r="Q168" s="683">
        <v>0</v>
      </c>
      <c r="R168" s="683">
        <v>0</v>
      </c>
      <c r="S168" s="683">
        <v>0</v>
      </c>
      <c r="T168" s="683">
        <v>0</v>
      </c>
      <c r="U168" s="683">
        <v>0</v>
      </c>
      <c r="V168" s="683">
        <v>0</v>
      </c>
      <c r="W168" s="683">
        <v>0</v>
      </c>
      <c r="X168" s="683">
        <v>0</v>
      </c>
      <c r="Y168" s="683">
        <v>0</v>
      </c>
      <c r="Z168" s="683">
        <v>0</v>
      </c>
      <c r="AA168" s="683">
        <v>0</v>
      </c>
      <c r="AB168" s="683">
        <v>0</v>
      </c>
      <c r="AC168" s="683">
        <v>0</v>
      </c>
      <c r="AD168" s="683">
        <v>0</v>
      </c>
      <c r="AE168" s="683">
        <v>0</v>
      </c>
      <c r="AF168" s="683">
        <v>0</v>
      </c>
      <c r="AG168" s="683">
        <v>0</v>
      </c>
      <c r="AH168" s="683">
        <v>0</v>
      </c>
      <c r="AI168" s="683">
        <v>0</v>
      </c>
      <c r="AJ168" s="683">
        <v>0</v>
      </c>
      <c r="AK168" s="683">
        <v>0</v>
      </c>
      <c r="AL168" s="683">
        <v>0</v>
      </c>
      <c r="AM168" s="683">
        <v>0</v>
      </c>
      <c r="AN168" s="683">
        <v>0</v>
      </c>
      <c r="AO168" s="684">
        <v>0</v>
      </c>
      <c r="AP168" s="619"/>
      <c r="AQ168" s="682"/>
      <c r="AR168" s="683"/>
      <c r="AS168" s="683"/>
      <c r="AT168" s="683"/>
      <c r="AU168" s="683">
        <v>0</v>
      </c>
      <c r="AV168" s="683">
        <v>0</v>
      </c>
      <c r="AW168" s="683">
        <v>0</v>
      </c>
      <c r="AX168" s="683">
        <v>0</v>
      </c>
      <c r="AY168" s="683">
        <v>0</v>
      </c>
      <c r="AZ168" s="683">
        <v>0</v>
      </c>
      <c r="BA168" s="683">
        <v>0</v>
      </c>
      <c r="BB168" s="683">
        <v>0</v>
      </c>
      <c r="BC168" s="683">
        <v>0</v>
      </c>
      <c r="BD168" s="683">
        <v>0</v>
      </c>
      <c r="BE168" s="683">
        <v>0</v>
      </c>
      <c r="BF168" s="683">
        <v>0</v>
      </c>
      <c r="BG168" s="683">
        <v>0</v>
      </c>
      <c r="BH168" s="683">
        <v>0</v>
      </c>
      <c r="BI168" s="683">
        <v>0</v>
      </c>
      <c r="BJ168" s="683">
        <v>0</v>
      </c>
      <c r="BK168" s="683">
        <v>0</v>
      </c>
      <c r="BL168" s="683">
        <v>0</v>
      </c>
      <c r="BM168" s="683">
        <v>0</v>
      </c>
      <c r="BN168" s="683">
        <v>0</v>
      </c>
      <c r="BO168" s="683">
        <v>0</v>
      </c>
      <c r="BP168" s="683">
        <v>0</v>
      </c>
      <c r="BQ168" s="683">
        <v>0</v>
      </c>
      <c r="BR168" s="683">
        <v>0</v>
      </c>
      <c r="BS168" s="683">
        <v>0</v>
      </c>
      <c r="BT168" s="684">
        <v>0</v>
      </c>
      <c r="BU168" s="160"/>
    </row>
    <row r="169" spans="2:73" ht="15.75">
      <c r="B169" s="675"/>
      <c r="C169" s="675"/>
      <c r="D169" s="675" t="s">
        <v>108</v>
      </c>
      <c r="E169" s="675"/>
      <c r="F169" s="675"/>
      <c r="G169" s="675"/>
      <c r="H169" s="675">
        <v>2015</v>
      </c>
      <c r="I169" s="630" t="s">
        <v>577</v>
      </c>
      <c r="J169" s="630" t="s">
        <v>591</v>
      </c>
      <c r="K169" s="619"/>
      <c r="L169" s="682"/>
      <c r="M169" s="683"/>
      <c r="N169" s="683"/>
      <c r="O169" s="683"/>
      <c r="P169" s="683">
        <v>30</v>
      </c>
      <c r="Q169" s="683">
        <v>26</v>
      </c>
      <c r="R169" s="683">
        <v>26</v>
      </c>
      <c r="S169" s="683">
        <v>25</v>
      </c>
      <c r="T169" s="683">
        <v>25</v>
      </c>
      <c r="U169" s="683">
        <v>25</v>
      </c>
      <c r="V169" s="683">
        <v>25</v>
      </c>
      <c r="W169" s="683">
        <v>25</v>
      </c>
      <c r="X169" s="683">
        <v>19</v>
      </c>
      <c r="Y169" s="683">
        <v>19</v>
      </c>
      <c r="Z169" s="683">
        <v>19</v>
      </c>
      <c r="AA169" s="683">
        <v>19</v>
      </c>
      <c r="AB169" s="683">
        <v>18</v>
      </c>
      <c r="AC169" s="683">
        <v>18</v>
      </c>
      <c r="AD169" s="683">
        <v>2</v>
      </c>
      <c r="AE169" s="683">
        <v>2</v>
      </c>
      <c r="AF169" s="683">
        <v>2</v>
      </c>
      <c r="AG169" s="683">
        <v>2</v>
      </c>
      <c r="AH169" s="683">
        <v>2</v>
      </c>
      <c r="AI169" s="683">
        <v>2</v>
      </c>
      <c r="AJ169" s="683">
        <v>1</v>
      </c>
      <c r="AK169" s="683">
        <v>0</v>
      </c>
      <c r="AL169" s="683">
        <v>0</v>
      </c>
      <c r="AM169" s="683">
        <v>0</v>
      </c>
      <c r="AN169" s="683">
        <v>0</v>
      </c>
      <c r="AO169" s="684">
        <v>0</v>
      </c>
      <c r="AP169" s="619"/>
      <c r="AQ169" s="682"/>
      <c r="AR169" s="683"/>
      <c r="AS169" s="683"/>
      <c r="AT169" s="683"/>
      <c r="AU169" s="683">
        <v>343883</v>
      </c>
      <c r="AV169" s="683">
        <v>274624</v>
      </c>
      <c r="AW169" s="683">
        <v>264686</v>
      </c>
      <c r="AX169" s="683">
        <v>254747</v>
      </c>
      <c r="AY169" s="683">
        <v>253557</v>
      </c>
      <c r="AZ169" s="683">
        <v>253557</v>
      </c>
      <c r="BA169" s="683">
        <v>249106</v>
      </c>
      <c r="BB169" s="683">
        <v>248306</v>
      </c>
      <c r="BC169" s="683">
        <v>141134</v>
      </c>
      <c r="BD169" s="683">
        <v>140918</v>
      </c>
      <c r="BE169" s="683">
        <v>139103</v>
      </c>
      <c r="BF169" s="683">
        <v>139103</v>
      </c>
      <c r="BG169" s="683">
        <v>136443</v>
      </c>
      <c r="BH169" s="683">
        <v>136443</v>
      </c>
      <c r="BI169" s="683">
        <v>7880</v>
      </c>
      <c r="BJ169" s="683">
        <v>7612</v>
      </c>
      <c r="BK169" s="683">
        <v>7612</v>
      </c>
      <c r="BL169" s="683">
        <v>7612</v>
      </c>
      <c r="BM169" s="683">
        <v>7612</v>
      </c>
      <c r="BN169" s="683">
        <v>7612</v>
      </c>
      <c r="BO169" s="683">
        <v>5465</v>
      </c>
      <c r="BP169" s="683">
        <v>0</v>
      </c>
      <c r="BQ169" s="683">
        <v>0</v>
      </c>
      <c r="BR169" s="683">
        <v>0</v>
      </c>
      <c r="BS169" s="683">
        <v>0</v>
      </c>
      <c r="BT169" s="684">
        <v>0</v>
      </c>
      <c r="BU169" s="160"/>
    </row>
    <row r="170" spans="2:73" ht="15.75">
      <c r="B170" s="675"/>
      <c r="C170" s="675"/>
      <c r="D170" s="675" t="s">
        <v>109</v>
      </c>
      <c r="E170" s="675"/>
      <c r="F170" s="675"/>
      <c r="G170" s="675"/>
      <c r="H170" s="675">
        <v>2015</v>
      </c>
      <c r="I170" s="630" t="s">
        <v>577</v>
      </c>
      <c r="J170" s="630" t="s">
        <v>591</v>
      </c>
      <c r="K170" s="619"/>
      <c r="L170" s="682"/>
      <c r="M170" s="683"/>
      <c r="N170" s="683"/>
      <c r="O170" s="683"/>
      <c r="P170" s="683">
        <v>14</v>
      </c>
      <c r="Q170" s="683">
        <v>14</v>
      </c>
      <c r="R170" s="683">
        <v>14</v>
      </c>
      <c r="S170" s="683">
        <v>14</v>
      </c>
      <c r="T170" s="683">
        <v>14</v>
      </c>
      <c r="U170" s="683">
        <v>14</v>
      </c>
      <c r="V170" s="683">
        <v>14</v>
      </c>
      <c r="W170" s="683">
        <v>14</v>
      </c>
      <c r="X170" s="683">
        <v>14</v>
      </c>
      <c r="Y170" s="683">
        <v>14</v>
      </c>
      <c r="Z170" s="683">
        <v>0</v>
      </c>
      <c r="AA170" s="683">
        <v>0</v>
      </c>
      <c r="AB170" s="683">
        <v>0</v>
      </c>
      <c r="AC170" s="683">
        <v>0</v>
      </c>
      <c r="AD170" s="683">
        <v>0</v>
      </c>
      <c r="AE170" s="683">
        <v>0</v>
      </c>
      <c r="AF170" s="683">
        <v>0</v>
      </c>
      <c r="AG170" s="683">
        <v>0</v>
      </c>
      <c r="AH170" s="683">
        <v>0</v>
      </c>
      <c r="AI170" s="683">
        <v>0</v>
      </c>
      <c r="AJ170" s="683">
        <v>0</v>
      </c>
      <c r="AK170" s="683">
        <v>0</v>
      </c>
      <c r="AL170" s="683">
        <v>0</v>
      </c>
      <c r="AM170" s="683">
        <v>0</v>
      </c>
      <c r="AN170" s="683">
        <v>0</v>
      </c>
      <c r="AO170" s="684">
        <v>0</v>
      </c>
      <c r="AP170" s="619"/>
      <c r="AQ170" s="682"/>
      <c r="AR170" s="683"/>
      <c r="AS170" s="683"/>
      <c r="AT170" s="683"/>
      <c r="AU170" s="683">
        <v>183513</v>
      </c>
      <c r="AV170" s="683">
        <v>183513</v>
      </c>
      <c r="AW170" s="683">
        <v>183513</v>
      </c>
      <c r="AX170" s="683">
        <v>183513</v>
      </c>
      <c r="AY170" s="683">
        <v>183513</v>
      </c>
      <c r="AZ170" s="683">
        <v>183513</v>
      </c>
      <c r="BA170" s="683">
        <v>183513</v>
      </c>
      <c r="BB170" s="683">
        <v>183513</v>
      </c>
      <c r="BC170" s="683">
        <v>183513</v>
      </c>
      <c r="BD170" s="683">
        <v>183513</v>
      </c>
      <c r="BE170" s="683">
        <v>0</v>
      </c>
      <c r="BF170" s="683">
        <v>0</v>
      </c>
      <c r="BG170" s="683">
        <v>0</v>
      </c>
      <c r="BH170" s="683">
        <v>0</v>
      </c>
      <c r="BI170" s="683">
        <v>0</v>
      </c>
      <c r="BJ170" s="683">
        <v>0</v>
      </c>
      <c r="BK170" s="683">
        <v>0</v>
      </c>
      <c r="BL170" s="683">
        <v>0</v>
      </c>
      <c r="BM170" s="683">
        <v>0</v>
      </c>
      <c r="BN170" s="683">
        <v>0</v>
      </c>
      <c r="BO170" s="683">
        <v>0</v>
      </c>
      <c r="BP170" s="683">
        <v>0</v>
      </c>
      <c r="BQ170" s="683">
        <v>0</v>
      </c>
      <c r="BR170" s="683">
        <v>0</v>
      </c>
      <c r="BS170" s="683">
        <v>0</v>
      </c>
      <c r="BT170" s="684">
        <v>0</v>
      </c>
      <c r="BU170" s="160"/>
    </row>
    <row r="171" spans="2:73" ht="15.75">
      <c r="B171" s="675"/>
      <c r="C171" s="675"/>
      <c r="D171" s="675" t="s">
        <v>110</v>
      </c>
      <c r="E171" s="675"/>
      <c r="F171" s="675"/>
      <c r="G171" s="675"/>
      <c r="H171" s="675">
        <v>2015</v>
      </c>
      <c r="I171" s="630" t="s">
        <v>577</v>
      </c>
      <c r="J171" s="630" t="s">
        <v>591</v>
      </c>
      <c r="K171" s="619"/>
      <c r="L171" s="682"/>
      <c r="M171" s="683"/>
      <c r="N171" s="683"/>
      <c r="O171" s="683"/>
      <c r="P171" s="683">
        <v>0</v>
      </c>
      <c r="Q171" s="683">
        <v>0</v>
      </c>
      <c r="R171" s="683">
        <v>0</v>
      </c>
      <c r="S171" s="683">
        <v>0</v>
      </c>
      <c r="T171" s="683">
        <v>0</v>
      </c>
      <c r="U171" s="683">
        <v>0</v>
      </c>
      <c r="V171" s="683">
        <v>0</v>
      </c>
      <c r="W171" s="683">
        <v>0</v>
      </c>
      <c r="X171" s="683">
        <v>0</v>
      </c>
      <c r="Y171" s="683">
        <v>0</v>
      </c>
      <c r="Z171" s="683">
        <v>0</v>
      </c>
      <c r="AA171" s="683">
        <v>0</v>
      </c>
      <c r="AB171" s="683">
        <v>0</v>
      </c>
      <c r="AC171" s="683">
        <v>0</v>
      </c>
      <c r="AD171" s="683">
        <v>0</v>
      </c>
      <c r="AE171" s="683">
        <v>0</v>
      </c>
      <c r="AF171" s="683">
        <v>0</v>
      </c>
      <c r="AG171" s="683">
        <v>0</v>
      </c>
      <c r="AH171" s="683">
        <v>0</v>
      </c>
      <c r="AI171" s="683">
        <v>0</v>
      </c>
      <c r="AJ171" s="683">
        <v>0</v>
      </c>
      <c r="AK171" s="683">
        <v>0</v>
      </c>
      <c r="AL171" s="683">
        <v>0</v>
      </c>
      <c r="AM171" s="683">
        <v>0</v>
      </c>
      <c r="AN171" s="683">
        <v>0</v>
      </c>
      <c r="AO171" s="684">
        <v>0</v>
      </c>
      <c r="AP171" s="619"/>
      <c r="AQ171" s="682"/>
      <c r="AR171" s="683"/>
      <c r="AS171" s="683"/>
      <c r="AT171" s="683"/>
      <c r="AU171" s="683">
        <v>0</v>
      </c>
      <c r="AV171" s="683">
        <v>0</v>
      </c>
      <c r="AW171" s="683">
        <v>0</v>
      </c>
      <c r="AX171" s="683">
        <v>0</v>
      </c>
      <c r="AY171" s="683">
        <v>0</v>
      </c>
      <c r="AZ171" s="683">
        <v>0</v>
      </c>
      <c r="BA171" s="683">
        <v>0</v>
      </c>
      <c r="BB171" s="683">
        <v>0</v>
      </c>
      <c r="BC171" s="683">
        <v>0</v>
      </c>
      <c r="BD171" s="683">
        <v>0</v>
      </c>
      <c r="BE171" s="683">
        <v>0</v>
      </c>
      <c r="BF171" s="683">
        <v>0</v>
      </c>
      <c r="BG171" s="683">
        <v>0</v>
      </c>
      <c r="BH171" s="683">
        <v>0</v>
      </c>
      <c r="BI171" s="683">
        <v>0</v>
      </c>
      <c r="BJ171" s="683">
        <v>0</v>
      </c>
      <c r="BK171" s="683">
        <v>0</v>
      </c>
      <c r="BL171" s="683">
        <v>0</v>
      </c>
      <c r="BM171" s="683">
        <v>0</v>
      </c>
      <c r="BN171" s="683">
        <v>0</v>
      </c>
      <c r="BO171" s="683">
        <v>0</v>
      </c>
      <c r="BP171" s="683">
        <v>0</v>
      </c>
      <c r="BQ171" s="683">
        <v>0</v>
      </c>
      <c r="BR171" s="683">
        <v>0</v>
      </c>
      <c r="BS171" s="683">
        <v>0</v>
      </c>
      <c r="BT171" s="684">
        <v>0</v>
      </c>
      <c r="BU171" s="160"/>
    </row>
    <row r="172" spans="2:73" ht="15.75">
      <c r="B172" s="675"/>
      <c r="C172" s="675"/>
      <c r="D172" s="675" t="s">
        <v>111</v>
      </c>
      <c r="E172" s="675"/>
      <c r="F172" s="675"/>
      <c r="G172" s="675"/>
      <c r="H172" s="675">
        <v>2015</v>
      </c>
      <c r="I172" s="630" t="s">
        <v>577</v>
      </c>
      <c r="J172" s="630" t="s">
        <v>591</v>
      </c>
      <c r="K172" s="619"/>
      <c r="L172" s="682"/>
      <c r="M172" s="683"/>
      <c r="N172" s="683"/>
      <c r="O172" s="683"/>
      <c r="P172" s="683">
        <v>499</v>
      </c>
      <c r="Q172" s="683">
        <v>0</v>
      </c>
      <c r="R172" s="683">
        <v>0</v>
      </c>
      <c r="S172" s="683">
        <v>0</v>
      </c>
      <c r="T172" s="683">
        <v>0</v>
      </c>
      <c r="U172" s="683">
        <v>0</v>
      </c>
      <c r="V172" s="683">
        <v>0</v>
      </c>
      <c r="W172" s="683">
        <v>0</v>
      </c>
      <c r="X172" s="683">
        <v>0</v>
      </c>
      <c r="Y172" s="683">
        <v>0</v>
      </c>
      <c r="Z172" s="683">
        <v>0</v>
      </c>
      <c r="AA172" s="683">
        <v>0</v>
      </c>
      <c r="AB172" s="683">
        <v>0</v>
      </c>
      <c r="AC172" s="683">
        <v>0</v>
      </c>
      <c r="AD172" s="683">
        <v>0</v>
      </c>
      <c r="AE172" s="683">
        <v>0</v>
      </c>
      <c r="AF172" s="683">
        <v>0</v>
      </c>
      <c r="AG172" s="683">
        <v>0</v>
      </c>
      <c r="AH172" s="683">
        <v>0</v>
      </c>
      <c r="AI172" s="683">
        <v>0</v>
      </c>
      <c r="AJ172" s="683">
        <v>0</v>
      </c>
      <c r="AK172" s="683">
        <v>0</v>
      </c>
      <c r="AL172" s="683">
        <v>0</v>
      </c>
      <c r="AM172" s="683">
        <v>0</v>
      </c>
      <c r="AN172" s="683">
        <v>0</v>
      </c>
      <c r="AO172" s="684">
        <v>0</v>
      </c>
      <c r="AP172" s="619"/>
      <c r="AQ172" s="682"/>
      <c r="AR172" s="683"/>
      <c r="AS172" s="683"/>
      <c r="AT172" s="683"/>
      <c r="AU172" s="683">
        <v>6899972</v>
      </c>
      <c r="AV172" s="683">
        <v>0</v>
      </c>
      <c r="AW172" s="683">
        <v>0</v>
      </c>
      <c r="AX172" s="683">
        <v>0</v>
      </c>
      <c r="AY172" s="683">
        <v>0</v>
      </c>
      <c r="AZ172" s="683">
        <v>0</v>
      </c>
      <c r="BA172" s="683">
        <v>0</v>
      </c>
      <c r="BB172" s="683">
        <v>0</v>
      </c>
      <c r="BC172" s="683">
        <v>0</v>
      </c>
      <c r="BD172" s="683">
        <v>0</v>
      </c>
      <c r="BE172" s="683">
        <v>0</v>
      </c>
      <c r="BF172" s="683">
        <v>0</v>
      </c>
      <c r="BG172" s="683">
        <v>0</v>
      </c>
      <c r="BH172" s="683">
        <v>0</v>
      </c>
      <c r="BI172" s="683">
        <v>0</v>
      </c>
      <c r="BJ172" s="683">
        <v>0</v>
      </c>
      <c r="BK172" s="683">
        <v>0</v>
      </c>
      <c r="BL172" s="683">
        <v>0</v>
      </c>
      <c r="BM172" s="683">
        <v>0</v>
      </c>
      <c r="BN172" s="683">
        <v>0</v>
      </c>
      <c r="BO172" s="683">
        <v>0</v>
      </c>
      <c r="BP172" s="683">
        <v>0</v>
      </c>
      <c r="BQ172" s="683">
        <v>0</v>
      </c>
      <c r="BR172" s="683">
        <v>0</v>
      </c>
      <c r="BS172" s="683">
        <v>0</v>
      </c>
      <c r="BT172" s="684">
        <v>0</v>
      </c>
      <c r="BU172" s="160"/>
    </row>
    <row r="173" spans="2:73" ht="15.75">
      <c r="B173" s="675"/>
      <c r="C173" s="675"/>
      <c r="D173" s="675" t="s">
        <v>117</v>
      </c>
      <c r="E173" s="675"/>
      <c r="F173" s="675"/>
      <c r="G173" s="675"/>
      <c r="H173" s="675" t="s">
        <v>1099</v>
      </c>
      <c r="I173" s="630" t="s">
        <v>577</v>
      </c>
      <c r="J173" s="630" t="s">
        <v>584</v>
      </c>
      <c r="K173" s="619"/>
      <c r="L173" s="682"/>
      <c r="M173" s="683"/>
      <c r="N173" s="683"/>
      <c r="O173" s="683"/>
      <c r="P173" s="683">
        <v>17</v>
      </c>
      <c r="Q173" s="683">
        <v>17</v>
      </c>
      <c r="R173" s="683">
        <v>17</v>
      </c>
      <c r="S173" s="683">
        <v>17</v>
      </c>
      <c r="T173" s="683">
        <v>17</v>
      </c>
      <c r="U173" s="683">
        <v>17</v>
      </c>
      <c r="V173" s="683">
        <v>17</v>
      </c>
      <c r="W173" s="683">
        <v>17</v>
      </c>
      <c r="X173" s="683">
        <v>17</v>
      </c>
      <c r="Y173" s="683">
        <v>17</v>
      </c>
      <c r="Z173" s="683">
        <v>17</v>
      </c>
      <c r="AA173" s="683">
        <v>17</v>
      </c>
      <c r="AB173" s="683">
        <v>17</v>
      </c>
      <c r="AC173" s="683">
        <v>12</v>
      </c>
      <c r="AD173" s="683">
        <v>0</v>
      </c>
      <c r="AE173" s="683">
        <v>0</v>
      </c>
      <c r="AF173" s="683">
        <v>0</v>
      </c>
      <c r="AG173" s="683">
        <v>0</v>
      </c>
      <c r="AH173" s="683">
        <v>0</v>
      </c>
      <c r="AI173" s="683">
        <v>0</v>
      </c>
      <c r="AJ173" s="683">
        <v>0</v>
      </c>
      <c r="AK173" s="683">
        <v>0</v>
      </c>
      <c r="AL173" s="683">
        <v>0</v>
      </c>
      <c r="AM173" s="683">
        <v>0</v>
      </c>
      <c r="AN173" s="683">
        <v>0</v>
      </c>
      <c r="AO173" s="684">
        <v>0</v>
      </c>
      <c r="AP173" s="619"/>
      <c r="AQ173" s="682"/>
      <c r="AR173" s="683"/>
      <c r="AS173" s="683"/>
      <c r="AT173" s="683"/>
      <c r="AU173" s="683">
        <v>77834</v>
      </c>
      <c r="AV173" s="683">
        <v>77834</v>
      </c>
      <c r="AW173" s="683">
        <v>77834</v>
      </c>
      <c r="AX173" s="683">
        <v>77834</v>
      </c>
      <c r="AY173" s="683">
        <v>77834</v>
      </c>
      <c r="AZ173" s="683">
        <v>77834</v>
      </c>
      <c r="BA173" s="683">
        <v>77834</v>
      </c>
      <c r="BB173" s="683">
        <v>77834</v>
      </c>
      <c r="BC173" s="683">
        <v>77834</v>
      </c>
      <c r="BD173" s="683">
        <v>77834</v>
      </c>
      <c r="BE173" s="683">
        <v>77834</v>
      </c>
      <c r="BF173" s="683">
        <v>77834</v>
      </c>
      <c r="BG173" s="683">
        <v>77834</v>
      </c>
      <c r="BH173" s="683">
        <v>54484</v>
      </c>
      <c r="BI173" s="683">
        <v>0</v>
      </c>
      <c r="BJ173" s="683">
        <v>0</v>
      </c>
      <c r="BK173" s="683">
        <v>0</v>
      </c>
      <c r="BL173" s="683">
        <v>0</v>
      </c>
      <c r="BM173" s="683">
        <v>0</v>
      </c>
      <c r="BN173" s="683">
        <v>0</v>
      </c>
      <c r="BO173" s="683">
        <v>0</v>
      </c>
      <c r="BP173" s="683">
        <v>0</v>
      </c>
      <c r="BQ173" s="683">
        <v>0</v>
      </c>
      <c r="BR173" s="683">
        <v>0</v>
      </c>
      <c r="BS173" s="683">
        <v>0</v>
      </c>
      <c r="BT173" s="684">
        <v>0</v>
      </c>
      <c r="BU173" s="160"/>
    </row>
    <row r="174" spans="2:73" ht="15.75">
      <c r="B174" s="675"/>
      <c r="C174" s="675"/>
      <c r="D174" s="675" t="s">
        <v>118</v>
      </c>
      <c r="E174" s="675"/>
      <c r="F174" s="675"/>
      <c r="G174" s="675"/>
      <c r="H174" s="675" t="s">
        <v>1099</v>
      </c>
      <c r="I174" s="630" t="s">
        <v>577</v>
      </c>
      <c r="J174" s="630" t="s">
        <v>584</v>
      </c>
      <c r="K174" s="619"/>
      <c r="L174" s="682"/>
      <c r="M174" s="683"/>
      <c r="N174" s="683"/>
      <c r="O174" s="683"/>
      <c r="P174" s="683">
        <v>45</v>
      </c>
      <c r="Q174" s="683">
        <v>45</v>
      </c>
      <c r="R174" s="683">
        <v>45</v>
      </c>
      <c r="S174" s="683">
        <v>45</v>
      </c>
      <c r="T174" s="683">
        <v>45</v>
      </c>
      <c r="U174" s="683">
        <v>45</v>
      </c>
      <c r="V174" s="683">
        <v>41</v>
      </c>
      <c r="W174" s="683">
        <v>41</v>
      </c>
      <c r="X174" s="683">
        <v>41</v>
      </c>
      <c r="Y174" s="683">
        <v>29</v>
      </c>
      <c r="Z174" s="683">
        <v>0</v>
      </c>
      <c r="AA174" s="683">
        <v>0</v>
      </c>
      <c r="AB174" s="683">
        <v>0</v>
      </c>
      <c r="AC174" s="683">
        <v>0</v>
      </c>
      <c r="AD174" s="683">
        <v>0</v>
      </c>
      <c r="AE174" s="683">
        <v>0</v>
      </c>
      <c r="AF174" s="683">
        <v>0</v>
      </c>
      <c r="AG174" s="683">
        <v>0</v>
      </c>
      <c r="AH174" s="683">
        <v>0</v>
      </c>
      <c r="AI174" s="683">
        <v>0</v>
      </c>
      <c r="AJ174" s="683">
        <v>0</v>
      </c>
      <c r="AK174" s="683">
        <v>0</v>
      </c>
      <c r="AL174" s="683">
        <v>0</v>
      </c>
      <c r="AM174" s="683">
        <v>0</v>
      </c>
      <c r="AN174" s="683">
        <v>0</v>
      </c>
      <c r="AO174" s="684">
        <v>0</v>
      </c>
      <c r="AP174" s="619"/>
      <c r="AQ174" s="682"/>
      <c r="AR174" s="683"/>
      <c r="AS174" s="683"/>
      <c r="AT174" s="683"/>
      <c r="AU174" s="683">
        <v>210218</v>
      </c>
      <c r="AV174" s="683">
        <v>210218</v>
      </c>
      <c r="AW174" s="683">
        <v>210218</v>
      </c>
      <c r="AX174" s="683">
        <v>210218</v>
      </c>
      <c r="AY174" s="683">
        <v>210218</v>
      </c>
      <c r="AZ174" s="683">
        <v>210218</v>
      </c>
      <c r="BA174" s="683">
        <v>192248</v>
      </c>
      <c r="BB174" s="683">
        <v>192248</v>
      </c>
      <c r="BC174" s="683">
        <v>192248</v>
      </c>
      <c r="BD174" s="683">
        <v>135499</v>
      </c>
      <c r="BE174" s="683">
        <v>0</v>
      </c>
      <c r="BF174" s="683">
        <v>0</v>
      </c>
      <c r="BG174" s="683">
        <v>0</v>
      </c>
      <c r="BH174" s="683">
        <v>0</v>
      </c>
      <c r="BI174" s="683">
        <v>0</v>
      </c>
      <c r="BJ174" s="683">
        <v>0</v>
      </c>
      <c r="BK174" s="683">
        <v>0</v>
      </c>
      <c r="BL174" s="683">
        <v>0</v>
      </c>
      <c r="BM174" s="683">
        <v>0</v>
      </c>
      <c r="BN174" s="683">
        <v>0</v>
      </c>
      <c r="BO174" s="683">
        <v>0</v>
      </c>
      <c r="BP174" s="683">
        <v>0</v>
      </c>
      <c r="BQ174" s="683">
        <v>0</v>
      </c>
      <c r="BR174" s="683">
        <v>0</v>
      </c>
      <c r="BS174" s="683">
        <v>0</v>
      </c>
      <c r="BT174" s="684">
        <v>0</v>
      </c>
      <c r="BU174" s="160"/>
    </row>
    <row r="175" spans="2:73" ht="15.75">
      <c r="B175" s="675"/>
      <c r="C175" s="675"/>
      <c r="D175" s="675" t="s">
        <v>1019</v>
      </c>
      <c r="E175" s="675"/>
      <c r="F175" s="675"/>
      <c r="G175" s="675"/>
      <c r="H175" s="675" t="s">
        <v>1099</v>
      </c>
      <c r="I175" s="630" t="s">
        <v>577</v>
      </c>
      <c r="J175" s="630" t="s">
        <v>584</v>
      </c>
      <c r="K175" s="619"/>
      <c r="L175" s="682"/>
      <c r="M175" s="683"/>
      <c r="N175" s="683"/>
      <c r="O175" s="683"/>
      <c r="P175" s="683">
        <v>341</v>
      </c>
      <c r="Q175" s="683">
        <v>296</v>
      </c>
      <c r="R175" s="683">
        <v>296</v>
      </c>
      <c r="S175" s="683">
        <v>296</v>
      </c>
      <c r="T175" s="683">
        <v>296</v>
      </c>
      <c r="U175" s="683">
        <v>296</v>
      </c>
      <c r="V175" s="683">
        <v>296</v>
      </c>
      <c r="W175" s="683">
        <v>296</v>
      </c>
      <c r="X175" s="683">
        <v>286</v>
      </c>
      <c r="Y175" s="683">
        <v>286</v>
      </c>
      <c r="Z175" s="683">
        <v>286</v>
      </c>
      <c r="AA175" s="683">
        <v>286</v>
      </c>
      <c r="AB175" s="683">
        <v>48</v>
      </c>
      <c r="AC175" s="683">
        <v>48</v>
      </c>
      <c r="AD175" s="683">
        <v>48</v>
      </c>
      <c r="AE175" s="683">
        <v>25</v>
      </c>
      <c r="AF175" s="683">
        <v>25</v>
      </c>
      <c r="AG175" s="683">
        <v>25</v>
      </c>
      <c r="AH175" s="683">
        <v>25</v>
      </c>
      <c r="AI175" s="683">
        <v>25</v>
      </c>
      <c r="AJ175" s="683">
        <v>0</v>
      </c>
      <c r="AK175" s="683">
        <v>0</v>
      </c>
      <c r="AL175" s="683">
        <v>0</v>
      </c>
      <c r="AM175" s="683">
        <v>0</v>
      </c>
      <c r="AN175" s="683">
        <v>0</v>
      </c>
      <c r="AO175" s="684">
        <v>0</v>
      </c>
      <c r="AP175" s="619"/>
      <c r="AQ175" s="682"/>
      <c r="AR175" s="683"/>
      <c r="AS175" s="683"/>
      <c r="AT175" s="683"/>
      <c r="AU175" s="683">
        <v>1731152</v>
      </c>
      <c r="AV175" s="683">
        <v>1567230</v>
      </c>
      <c r="AW175" s="683">
        <v>1567230</v>
      </c>
      <c r="AX175" s="683">
        <v>1567230</v>
      </c>
      <c r="AY175" s="683">
        <v>1567230</v>
      </c>
      <c r="AZ175" s="683">
        <v>1567230</v>
      </c>
      <c r="BA175" s="683">
        <v>1567230</v>
      </c>
      <c r="BB175" s="683">
        <v>1567230</v>
      </c>
      <c r="BC175" s="683">
        <v>1504817</v>
      </c>
      <c r="BD175" s="683">
        <v>1504817</v>
      </c>
      <c r="BE175" s="683">
        <v>1504817</v>
      </c>
      <c r="BF175" s="683">
        <v>1504817</v>
      </c>
      <c r="BG175" s="683">
        <v>127333</v>
      </c>
      <c r="BH175" s="683">
        <v>127333</v>
      </c>
      <c r="BI175" s="683">
        <v>127333</v>
      </c>
      <c r="BJ175" s="683">
        <v>19592</v>
      </c>
      <c r="BK175" s="683">
        <v>19592</v>
      </c>
      <c r="BL175" s="683">
        <v>19592</v>
      </c>
      <c r="BM175" s="683">
        <v>19592</v>
      </c>
      <c r="BN175" s="683">
        <v>19592</v>
      </c>
      <c r="BO175" s="683">
        <v>0</v>
      </c>
      <c r="BP175" s="683">
        <v>0</v>
      </c>
      <c r="BQ175" s="683">
        <v>0</v>
      </c>
      <c r="BR175" s="683">
        <v>0</v>
      </c>
      <c r="BS175" s="683">
        <v>0</v>
      </c>
      <c r="BT175" s="684">
        <v>0</v>
      </c>
      <c r="BU175" s="160"/>
    </row>
    <row r="176" spans="2:73" ht="15.75">
      <c r="B176" s="675"/>
      <c r="C176" s="675"/>
      <c r="D176" s="675" t="s">
        <v>95</v>
      </c>
      <c r="E176" s="675"/>
      <c r="F176" s="675"/>
      <c r="G176" s="675"/>
      <c r="H176" s="675" t="s">
        <v>1099</v>
      </c>
      <c r="I176" s="630" t="s">
        <v>577</v>
      </c>
      <c r="J176" s="630" t="s">
        <v>584</v>
      </c>
      <c r="K176" s="619"/>
      <c r="L176" s="682"/>
      <c r="M176" s="683"/>
      <c r="N176" s="683"/>
      <c r="O176" s="683"/>
      <c r="P176" s="683">
        <v>32</v>
      </c>
      <c r="Q176" s="683">
        <v>32</v>
      </c>
      <c r="R176" s="683">
        <v>32</v>
      </c>
      <c r="S176" s="683">
        <v>32</v>
      </c>
      <c r="T176" s="683">
        <v>32</v>
      </c>
      <c r="U176" s="683">
        <v>32</v>
      </c>
      <c r="V176" s="683">
        <v>32</v>
      </c>
      <c r="W176" s="683">
        <v>32</v>
      </c>
      <c r="X176" s="683">
        <v>32</v>
      </c>
      <c r="Y176" s="683">
        <v>32</v>
      </c>
      <c r="Z176" s="683">
        <v>30</v>
      </c>
      <c r="AA176" s="683">
        <v>30</v>
      </c>
      <c r="AB176" s="683">
        <v>30</v>
      </c>
      <c r="AC176" s="683">
        <v>30</v>
      </c>
      <c r="AD176" s="683">
        <v>30</v>
      </c>
      <c r="AE176" s="683">
        <v>30</v>
      </c>
      <c r="AF176" s="683">
        <v>13</v>
      </c>
      <c r="AG176" s="683">
        <v>13</v>
      </c>
      <c r="AH176" s="683">
        <v>13</v>
      </c>
      <c r="AI176" s="683">
        <v>13</v>
      </c>
      <c r="AJ176" s="683">
        <v>0</v>
      </c>
      <c r="AK176" s="683">
        <v>0</v>
      </c>
      <c r="AL176" s="683">
        <v>0</v>
      </c>
      <c r="AM176" s="683">
        <v>0</v>
      </c>
      <c r="AN176" s="683">
        <v>0</v>
      </c>
      <c r="AO176" s="684">
        <v>0</v>
      </c>
      <c r="AP176" s="619"/>
      <c r="AQ176" s="682"/>
      <c r="AR176" s="683"/>
      <c r="AS176" s="683"/>
      <c r="AT176" s="683"/>
      <c r="AU176" s="683">
        <v>502885</v>
      </c>
      <c r="AV176" s="683">
        <v>497119</v>
      </c>
      <c r="AW176" s="683">
        <v>497119</v>
      </c>
      <c r="AX176" s="683">
        <v>497119</v>
      </c>
      <c r="AY176" s="683">
        <v>497119</v>
      </c>
      <c r="AZ176" s="683">
        <v>497119</v>
      </c>
      <c r="BA176" s="683">
        <v>497119</v>
      </c>
      <c r="BB176" s="683">
        <v>496860</v>
      </c>
      <c r="BC176" s="683">
        <v>496860</v>
      </c>
      <c r="BD176" s="683">
        <v>496860</v>
      </c>
      <c r="BE176" s="683">
        <v>481598</v>
      </c>
      <c r="BF176" s="683">
        <v>480609</v>
      </c>
      <c r="BG176" s="683">
        <v>480609</v>
      </c>
      <c r="BH176" s="683">
        <v>478775</v>
      </c>
      <c r="BI176" s="683">
        <v>478775</v>
      </c>
      <c r="BJ176" s="683">
        <v>478122</v>
      </c>
      <c r="BK176" s="683">
        <v>212459</v>
      </c>
      <c r="BL176" s="683">
        <v>212459</v>
      </c>
      <c r="BM176" s="683">
        <v>212459</v>
      </c>
      <c r="BN176" s="683">
        <v>212459</v>
      </c>
      <c r="BO176" s="683">
        <v>0</v>
      </c>
      <c r="BP176" s="683">
        <v>0</v>
      </c>
      <c r="BQ176" s="683">
        <v>0</v>
      </c>
      <c r="BR176" s="683">
        <v>0</v>
      </c>
      <c r="BS176" s="683">
        <v>0</v>
      </c>
      <c r="BT176" s="684">
        <v>0</v>
      </c>
      <c r="BU176" s="160"/>
    </row>
    <row r="177" spans="2:73" ht="15.75">
      <c r="B177" s="675"/>
      <c r="C177" s="675"/>
      <c r="D177" s="675" t="s">
        <v>96</v>
      </c>
      <c r="E177" s="675"/>
      <c r="F177" s="675"/>
      <c r="G177" s="675"/>
      <c r="H177" s="675" t="s">
        <v>1099</v>
      </c>
      <c r="I177" s="630" t="s">
        <v>577</v>
      </c>
      <c r="J177" s="630" t="s">
        <v>584</v>
      </c>
      <c r="K177" s="619"/>
      <c r="L177" s="682"/>
      <c r="M177" s="683"/>
      <c r="N177" s="683"/>
      <c r="O177" s="683"/>
      <c r="P177" s="683">
        <v>2</v>
      </c>
      <c r="Q177" s="683">
        <v>2</v>
      </c>
      <c r="R177" s="683">
        <v>2</v>
      </c>
      <c r="S177" s="683">
        <v>2</v>
      </c>
      <c r="T177" s="683">
        <v>2</v>
      </c>
      <c r="U177" s="683">
        <v>2</v>
      </c>
      <c r="V177" s="683">
        <v>2</v>
      </c>
      <c r="W177" s="683">
        <v>2</v>
      </c>
      <c r="X177" s="683">
        <v>2</v>
      </c>
      <c r="Y177" s="683">
        <v>2</v>
      </c>
      <c r="Z177" s="683">
        <v>2</v>
      </c>
      <c r="AA177" s="683">
        <v>2</v>
      </c>
      <c r="AB177" s="683">
        <v>2</v>
      </c>
      <c r="AC177" s="683">
        <v>2</v>
      </c>
      <c r="AD177" s="683">
        <v>2</v>
      </c>
      <c r="AE177" s="683">
        <v>2</v>
      </c>
      <c r="AF177" s="683">
        <v>1</v>
      </c>
      <c r="AG177" s="683">
        <v>1</v>
      </c>
      <c r="AH177" s="683">
        <v>1</v>
      </c>
      <c r="AI177" s="683">
        <v>1</v>
      </c>
      <c r="AJ177" s="683">
        <v>0</v>
      </c>
      <c r="AK177" s="683">
        <v>0</v>
      </c>
      <c r="AL177" s="683">
        <v>0</v>
      </c>
      <c r="AM177" s="683">
        <v>0</v>
      </c>
      <c r="AN177" s="683">
        <v>0</v>
      </c>
      <c r="AO177" s="684">
        <v>0</v>
      </c>
      <c r="AP177" s="619"/>
      <c r="AQ177" s="682"/>
      <c r="AR177" s="683"/>
      <c r="AS177" s="683"/>
      <c r="AT177" s="683"/>
      <c r="AU177" s="683">
        <v>38059</v>
      </c>
      <c r="AV177" s="683">
        <v>37613</v>
      </c>
      <c r="AW177" s="683">
        <v>37613</v>
      </c>
      <c r="AX177" s="683">
        <v>37613</v>
      </c>
      <c r="AY177" s="683">
        <v>37613</v>
      </c>
      <c r="AZ177" s="683">
        <v>37613</v>
      </c>
      <c r="BA177" s="683">
        <v>37613</v>
      </c>
      <c r="BB177" s="683">
        <v>37519</v>
      </c>
      <c r="BC177" s="683">
        <v>37519</v>
      </c>
      <c r="BD177" s="683">
        <v>37519</v>
      </c>
      <c r="BE177" s="683">
        <v>31820</v>
      </c>
      <c r="BF177" s="683">
        <v>31560</v>
      </c>
      <c r="BG177" s="683">
        <v>31560</v>
      </c>
      <c r="BH177" s="683">
        <v>30589</v>
      </c>
      <c r="BI177" s="683">
        <v>30589</v>
      </c>
      <c r="BJ177" s="683">
        <v>30476</v>
      </c>
      <c r="BK177" s="683">
        <v>12734</v>
      </c>
      <c r="BL177" s="683">
        <v>12734</v>
      </c>
      <c r="BM177" s="683">
        <v>12734</v>
      </c>
      <c r="BN177" s="683">
        <v>12734</v>
      </c>
      <c r="BO177" s="683">
        <v>0</v>
      </c>
      <c r="BP177" s="683">
        <v>0</v>
      </c>
      <c r="BQ177" s="683">
        <v>0</v>
      </c>
      <c r="BR177" s="683">
        <v>0</v>
      </c>
      <c r="BS177" s="683">
        <v>0</v>
      </c>
      <c r="BT177" s="684">
        <v>0</v>
      </c>
      <c r="BU177" s="160"/>
    </row>
    <row r="178" spans="2:73" ht="15.75">
      <c r="B178" s="675"/>
      <c r="C178" s="675"/>
      <c r="D178" s="675" t="s">
        <v>663</v>
      </c>
      <c r="E178" s="675"/>
      <c r="F178" s="675"/>
      <c r="G178" s="675"/>
      <c r="H178" s="675" t="s">
        <v>1099</v>
      </c>
      <c r="I178" s="630" t="s">
        <v>577</v>
      </c>
      <c r="J178" s="630" t="s">
        <v>584</v>
      </c>
      <c r="K178" s="619"/>
      <c r="L178" s="682"/>
      <c r="M178" s="683"/>
      <c r="N178" s="683"/>
      <c r="O178" s="683"/>
      <c r="P178" s="683">
        <v>57</v>
      </c>
      <c r="Q178" s="683">
        <v>57</v>
      </c>
      <c r="R178" s="683">
        <v>57</v>
      </c>
      <c r="S178" s="683">
        <v>57</v>
      </c>
      <c r="T178" s="683">
        <v>57</v>
      </c>
      <c r="U178" s="683">
        <v>57</v>
      </c>
      <c r="V178" s="683">
        <v>57</v>
      </c>
      <c r="W178" s="683">
        <v>57</v>
      </c>
      <c r="X178" s="683">
        <v>57</v>
      </c>
      <c r="Y178" s="683">
        <v>57</v>
      </c>
      <c r="Z178" s="683">
        <v>57</v>
      </c>
      <c r="AA178" s="683">
        <v>57</v>
      </c>
      <c r="AB178" s="683">
        <v>57</v>
      </c>
      <c r="AC178" s="683">
        <v>57</v>
      </c>
      <c r="AD178" s="683">
        <v>57</v>
      </c>
      <c r="AE178" s="683">
        <v>57</v>
      </c>
      <c r="AF178" s="683">
        <v>57</v>
      </c>
      <c r="AG178" s="683">
        <v>57</v>
      </c>
      <c r="AH178" s="683">
        <v>54</v>
      </c>
      <c r="AI178" s="683">
        <v>0</v>
      </c>
      <c r="AJ178" s="683">
        <v>0</v>
      </c>
      <c r="AK178" s="683">
        <v>0</v>
      </c>
      <c r="AL178" s="683">
        <v>0</v>
      </c>
      <c r="AM178" s="683">
        <v>0</v>
      </c>
      <c r="AN178" s="683">
        <v>0</v>
      </c>
      <c r="AO178" s="684">
        <v>0</v>
      </c>
      <c r="AP178" s="619"/>
      <c r="AQ178" s="682"/>
      <c r="AR178" s="683"/>
      <c r="AS178" s="683"/>
      <c r="AT178" s="683"/>
      <c r="AU178" s="683">
        <v>110951</v>
      </c>
      <c r="AV178" s="683">
        <v>110951</v>
      </c>
      <c r="AW178" s="683">
        <v>110951</v>
      </c>
      <c r="AX178" s="683">
        <v>110951</v>
      </c>
      <c r="AY178" s="683">
        <v>110951</v>
      </c>
      <c r="AZ178" s="683">
        <v>110951</v>
      </c>
      <c r="BA178" s="683">
        <v>110951</v>
      </c>
      <c r="BB178" s="683">
        <v>110951</v>
      </c>
      <c r="BC178" s="683">
        <v>110951</v>
      </c>
      <c r="BD178" s="683">
        <v>110951</v>
      </c>
      <c r="BE178" s="683">
        <v>110951</v>
      </c>
      <c r="BF178" s="683">
        <v>110951</v>
      </c>
      <c r="BG178" s="683">
        <v>110951</v>
      </c>
      <c r="BH178" s="683">
        <v>110951</v>
      </c>
      <c r="BI178" s="683">
        <v>110951</v>
      </c>
      <c r="BJ178" s="683">
        <v>110951</v>
      </c>
      <c r="BK178" s="683">
        <v>110951</v>
      </c>
      <c r="BL178" s="683">
        <v>110951</v>
      </c>
      <c r="BM178" s="683">
        <v>108110</v>
      </c>
      <c r="BN178" s="683">
        <v>0</v>
      </c>
      <c r="BO178" s="683">
        <v>0</v>
      </c>
      <c r="BP178" s="683">
        <v>0</v>
      </c>
      <c r="BQ178" s="683">
        <v>0</v>
      </c>
      <c r="BR178" s="683">
        <v>0</v>
      </c>
      <c r="BS178" s="683">
        <v>0</v>
      </c>
      <c r="BT178" s="684">
        <v>0</v>
      </c>
      <c r="BU178" s="160"/>
    </row>
    <row r="179" spans="2:73" ht="15.75">
      <c r="B179" s="675"/>
      <c r="C179" s="675"/>
      <c r="D179" s="675" t="s">
        <v>99</v>
      </c>
      <c r="E179" s="675"/>
      <c r="F179" s="675"/>
      <c r="G179" s="675"/>
      <c r="H179" s="675" t="s">
        <v>1099</v>
      </c>
      <c r="I179" s="630" t="s">
        <v>577</v>
      </c>
      <c r="J179" s="630" t="s">
        <v>584</v>
      </c>
      <c r="K179" s="619"/>
      <c r="L179" s="682"/>
      <c r="M179" s="683"/>
      <c r="N179" s="683"/>
      <c r="O179" s="683"/>
      <c r="P179" s="683">
        <v>1229</v>
      </c>
      <c r="Q179" s="683">
        <v>1229</v>
      </c>
      <c r="R179" s="683">
        <v>1229</v>
      </c>
      <c r="S179" s="683">
        <v>1229</v>
      </c>
      <c r="T179" s="683">
        <v>2127</v>
      </c>
      <c r="U179" s="683">
        <v>2127</v>
      </c>
      <c r="V179" s="683">
        <v>2127</v>
      </c>
      <c r="W179" s="683">
        <v>2127</v>
      </c>
      <c r="X179" s="683">
        <v>2127</v>
      </c>
      <c r="Y179" s="683">
        <v>2127</v>
      </c>
      <c r="Z179" s="683">
        <v>2127</v>
      </c>
      <c r="AA179" s="683">
        <v>2127</v>
      </c>
      <c r="AB179" s="683">
        <v>2127</v>
      </c>
      <c r="AC179" s="683">
        <v>1489</v>
      </c>
      <c r="AD179" s="683">
        <v>0</v>
      </c>
      <c r="AE179" s="683">
        <v>0</v>
      </c>
      <c r="AF179" s="683">
        <v>0</v>
      </c>
      <c r="AG179" s="683">
        <v>0</v>
      </c>
      <c r="AH179" s="683">
        <v>0</v>
      </c>
      <c r="AI179" s="683">
        <v>0</v>
      </c>
      <c r="AJ179" s="683">
        <v>0</v>
      </c>
      <c r="AK179" s="683">
        <v>0</v>
      </c>
      <c r="AL179" s="683">
        <v>0</v>
      </c>
      <c r="AM179" s="683">
        <v>0</v>
      </c>
      <c r="AN179" s="683">
        <v>0</v>
      </c>
      <c r="AO179" s="684">
        <v>0</v>
      </c>
      <c r="AP179" s="619"/>
      <c r="AQ179" s="682"/>
      <c r="AR179" s="683"/>
      <c r="AS179" s="683"/>
      <c r="AT179" s="683"/>
      <c r="AU179" s="683">
        <v>5766646</v>
      </c>
      <c r="AV179" s="683">
        <v>5766646</v>
      </c>
      <c r="AW179" s="683">
        <v>5766646</v>
      </c>
      <c r="AX179" s="683">
        <v>5766646</v>
      </c>
      <c r="AY179" s="683">
        <v>9340038</v>
      </c>
      <c r="AZ179" s="683">
        <v>9340038</v>
      </c>
      <c r="BA179" s="683">
        <v>9340038</v>
      </c>
      <c r="BB179" s="683">
        <v>9340038</v>
      </c>
      <c r="BC179" s="683">
        <v>9340038</v>
      </c>
      <c r="BD179" s="683">
        <v>9340038</v>
      </c>
      <c r="BE179" s="683">
        <v>9340038</v>
      </c>
      <c r="BF179" s="683">
        <v>9340038</v>
      </c>
      <c r="BG179" s="683">
        <v>9340038</v>
      </c>
      <c r="BH179" s="683">
        <v>6538026</v>
      </c>
      <c r="BI179" s="683">
        <v>0</v>
      </c>
      <c r="BJ179" s="683">
        <v>0</v>
      </c>
      <c r="BK179" s="683">
        <v>0</v>
      </c>
      <c r="BL179" s="683">
        <v>0</v>
      </c>
      <c r="BM179" s="683">
        <v>0</v>
      </c>
      <c r="BN179" s="683">
        <v>0</v>
      </c>
      <c r="BO179" s="683">
        <v>0</v>
      </c>
      <c r="BP179" s="683">
        <v>0</v>
      </c>
      <c r="BQ179" s="683">
        <v>0</v>
      </c>
      <c r="BR179" s="683">
        <v>0</v>
      </c>
      <c r="BS179" s="683">
        <v>0</v>
      </c>
      <c r="BT179" s="684">
        <v>0</v>
      </c>
      <c r="BU179" s="160"/>
    </row>
    <row r="180" spans="2:73" ht="15.75">
      <c r="B180" s="675"/>
      <c r="C180" s="675"/>
      <c r="D180" s="675" t="s">
        <v>100</v>
      </c>
      <c r="E180" s="675"/>
      <c r="F180" s="675"/>
      <c r="G180" s="675"/>
      <c r="H180" s="675" t="s">
        <v>1099</v>
      </c>
      <c r="I180" s="630" t="s">
        <v>577</v>
      </c>
      <c r="J180" s="630" t="s">
        <v>584</v>
      </c>
      <c r="K180" s="619"/>
      <c r="L180" s="682"/>
      <c r="M180" s="683"/>
      <c r="N180" s="683"/>
      <c r="O180" s="683"/>
      <c r="P180" s="683">
        <v>462</v>
      </c>
      <c r="Q180" s="683">
        <v>462</v>
      </c>
      <c r="R180" s="683">
        <v>460</v>
      </c>
      <c r="S180" s="683">
        <v>458</v>
      </c>
      <c r="T180" s="683">
        <v>458</v>
      </c>
      <c r="U180" s="683">
        <v>458</v>
      </c>
      <c r="V180" s="683">
        <v>419</v>
      </c>
      <c r="W180" s="683">
        <v>419</v>
      </c>
      <c r="X180" s="683">
        <v>409</v>
      </c>
      <c r="Y180" s="683">
        <v>247</v>
      </c>
      <c r="Z180" s="683">
        <v>67</v>
      </c>
      <c r="AA180" s="683">
        <v>67</v>
      </c>
      <c r="AB180" s="683">
        <v>60</v>
      </c>
      <c r="AC180" s="683">
        <v>60</v>
      </c>
      <c r="AD180" s="683">
        <v>60</v>
      </c>
      <c r="AE180" s="683">
        <v>50</v>
      </c>
      <c r="AF180" s="683">
        <v>19</v>
      </c>
      <c r="AG180" s="683">
        <v>19</v>
      </c>
      <c r="AH180" s="683">
        <v>19</v>
      </c>
      <c r="AI180" s="683">
        <v>19</v>
      </c>
      <c r="AJ180" s="683">
        <v>0</v>
      </c>
      <c r="AK180" s="683">
        <v>0</v>
      </c>
      <c r="AL180" s="683">
        <v>0</v>
      </c>
      <c r="AM180" s="683">
        <v>0</v>
      </c>
      <c r="AN180" s="683">
        <v>0</v>
      </c>
      <c r="AO180" s="684">
        <v>0</v>
      </c>
      <c r="AP180" s="619"/>
      <c r="AQ180" s="682"/>
      <c r="AR180" s="683"/>
      <c r="AS180" s="683"/>
      <c r="AT180" s="683"/>
      <c r="AU180" s="683">
        <v>2784592</v>
      </c>
      <c r="AV180" s="683">
        <v>2784592</v>
      </c>
      <c r="AW180" s="683">
        <v>2777671</v>
      </c>
      <c r="AX180" s="683">
        <v>2771791</v>
      </c>
      <c r="AY180" s="683">
        <v>2771791</v>
      </c>
      <c r="AZ180" s="683">
        <v>2771791</v>
      </c>
      <c r="BA180" s="683">
        <v>2533149</v>
      </c>
      <c r="BB180" s="683">
        <v>2533149</v>
      </c>
      <c r="BC180" s="683">
        <v>2502350</v>
      </c>
      <c r="BD180" s="683">
        <v>1509208</v>
      </c>
      <c r="BE180" s="683">
        <v>425834</v>
      </c>
      <c r="BF180" s="683">
        <v>424191</v>
      </c>
      <c r="BG180" s="683">
        <v>258684</v>
      </c>
      <c r="BH180" s="683">
        <v>258684</v>
      </c>
      <c r="BI180" s="683">
        <v>258684</v>
      </c>
      <c r="BJ180" s="683">
        <v>203789</v>
      </c>
      <c r="BK180" s="683">
        <v>19073</v>
      </c>
      <c r="BL180" s="683">
        <v>19073</v>
      </c>
      <c r="BM180" s="683">
        <v>19073</v>
      </c>
      <c r="BN180" s="683">
        <v>19073</v>
      </c>
      <c r="BO180" s="683">
        <v>0</v>
      </c>
      <c r="BP180" s="683">
        <v>0</v>
      </c>
      <c r="BQ180" s="683">
        <v>0</v>
      </c>
      <c r="BR180" s="683">
        <v>0</v>
      </c>
      <c r="BS180" s="683">
        <v>0</v>
      </c>
      <c r="BT180" s="684">
        <v>0</v>
      </c>
      <c r="BU180" s="160"/>
    </row>
    <row r="181" spans="2:73" ht="15.75">
      <c r="B181" s="675"/>
      <c r="C181" s="675"/>
      <c r="D181" s="675" t="s">
        <v>102</v>
      </c>
      <c r="E181" s="675"/>
      <c r="F181" s="675"/>
      <c r="G181" s="675"/>
      <c r="H181" s="675" t="s">
        <v>1099</v>
      </c>
      <c r="I181" s="630" t="s">
        <v>577</v>
      </c>
      <c r="J181" s="630" t="s">
        <v>584</v>
      </c>
      <c r="K181" s="619"/>
      <c r="L181" s="682"/>
      <c r="M181" s="683"/>
      <c r="N181" s="683"/>
      <c r="O181" s="683"/>
      <c r="P181" s="683">
        <v>200</v>
      </c>
      <c r="Q181" s="683">
        <v>200</v>
      </c>
      <c r="R181" s="683">
        <v>200</v>
      </c>
      <c r="S181" s="683">
        <v>200</v>
      </c>
      <c r="T181" s="683">
        <v>200</v>
      </c>
      <c r="U181" s="683">
        <v>200</v>
      </c>
      <c r="V181" s="683">
        <v>200</v>
      </c>
      <c r="W181" s="683">
        <v>200</v>
      </c>
      <c r="X181" s="683">
        <v>200</v>
      </c>
      <c r="Y181" s="683">
        <v>200</v>
      </c>
      <c r="Z181" s="683">
        <v>200</v>
      </c>
      <c r="AA181" s="683">
        <v>200</v>
      </c>
      <c r="AB181" s="683">
        <v>200</v>
      </c>
      <c r="AC181" s="683">
        <v>200</v>
      </c>
      <c r="AD181" s="683">
        <v>87</v>
      </c>
      <c r="AE181" s="683">
        <v>0</v>
      </c>
      <c r="AF181" s="683">
        <v>0</v>
      </c>
      <c r="AG181" s="683">
        <v>0</v>
      </c>
      <c r="AH181" s="683">
        <v>0</v>
      </c>
      <c r="AI181" s="683">
        <v>0</v>
      </c>
      <c r="AJ181" s="683">
        <v>0</v>
      </c>
      <c r="AK181" s="683">
        <v>0</v>
      </c>
      <c r="AL181" s="683">
        <v>0</v>
      </c>
      <c r="AM181" s="683">
        <v>0</v>
      </c>
      <c r="AN181" s="683">
        <v>0</v>
      </c>
      <c r="AO181" s="684">
        <v>0</v>
      </c>
      <c r="AP181" s="619"/>
      <c r="AQ181" s="682"/>
      <c r="AR181" s="683"/>
      <c r="AS181" s="683"/>
      <c r="AT181" s="683"/>
      <c r="AU181" s="683">
        <v>573307</v>
      </c>
      <c r="AV181" s="683">
        <v>573307</v>
      </c>
      <c r="AW181" s="683">
        <v>573307</v>
      </c>
      <c r="AX181" s="683">
        <v>573307</v>
      </c>
      <c r="AY181" s="683">
        <v>573307</v>
      </c>
      <c r="AZ181" s="683">
        <v>573307</v>
      </c>
      <c r="BA181" s="683">
        <v>573307</v>
      </c>
      <c r="BB181" s="683">
        <v>573307</v>
      </c>
      <c r="BC181" s="683">
        <v>573307</v>
      </c>
      <c r="BD181" s="683">
        <v>573307</v>
      </c>
      <c r="BE181" s="683">
        <v>573307</v>
      </c>
      <c r="BF181" s="683">
        <v>573307</v>
      </c>
      <c r="BG181" s="683">
        <v>573307</v>
      </c>
      <c r="BH181" s="683">
        <v>573307</v>
      </c>
      <c r="BI181" s="683">
        <v>248762</v>
      </c>
      <c r="BJ181" s="683">
        <v>0</v>
      </c>
      <c r="BK181" s="683">
        <v>0</v>
      </c>
      <c r="BL181" s="683">
        <v>0</v>
      </c>
      <c r="BM181" s="683">
        <v>0</v>
      </c>
      <c r="BN181" s="683">
        <v>0</v>
      </c>
      <c r="BO181" s="683">
        <v>0</v>
      </c>
      <c r="BP181" s="683">
        <v>0</v>
      </c>
      <c r="BQ181" s="683">
        <v>0</v>
      </c>
      <c r="BR181" s="683">
        <v>0</v>
      </c>
      <c r="BS181" s="683">
        <v>0</v>
      </c>
      <c r="BT181" s="684">
        <v>0</v>
      </c>
      <c r="BU181" s="160"/>
    </row>
    <row r="182" spans="2:73" ht="15.75">
      <c r="B182" s="675"/>
      <c r="C182" s="675"/>
      <c r="D182" s="675" t="s">
        <v>104</v>
      </c>
      <c r="E182" s="675"/>
      <c r="F182" s="675"/>
      <c r="G182" s="675"/>
      <c r="H182" s="675" t="s">
        <v>1099</v>
      </c>
      <c r="I182" s="630" t="s">
        <v>577</v>
      </c>
      <c r="J182" s="630" t="s">
        <v>584</v>
      </c>
      <c r="K182" s="619"/>
      <c r="L182" s="682"/>
      <c r="M182" s="683"/>
      <c r="N182" s="683"/>
      <c r="O182" s="683"/>
      <c r="P182" s="683">
        <v>272</v>
      </c>
      <c r="Q182" s="683">
        <v>272</v>
      </c>
      <c r="R182" s="683">
        <v>61</v>
      </c>
      <c r="S182" s="683">
        <v>61</v>
      </c>
      <c r="T182" s="683">
        <v>61</v>
      </c>
      <c r="U182" s="683">
        <v>61</v>
      </c>
      <c r="V182" s="683">
        <v>61</v>
      </c>
      <c r="W182" s="683">
        <v>61</v>
      </c>
      <c r="X182" s="683">
        <v>61</v>
      </c>
      <c r="Y182" s="683">
        <v>61</v>
      </c>
      <c r="Z182" s="683">
        <v>61</v>
      </c>
      <c r="AA182" s="683">
        <v>61</v>
      </c>
      <c r="AB182" s="683">
        <v>61</v>
      </c>
      <c r="AC182" s="683">
        <v>61</v>
      </c>
      <c r="AD182" s="683">
        <v>61</v>
      </c>
      <c r="AE182" s="683">
        <v>61</v>
      </c>
      <c r="AF182" s="683">
        <v>61</v>
      </c>
      <c r="AG182" s="683">
        <v>61</v>
      </c>
      <c r="AH182" s="683">
        <v>61</v>
      </c>
      <c r="AI182" s="683">
        <v>61</v>
      </c>
      <c r="AJ182" s="683">
        <v>0</v>
      </c>
      <c r="AK182" s="683">
        <v>0</v>
      </c>
      <c r="AL182" s="683">
        <v>0</v>
      </c>
      <c r="AM182" s="683">
        <v>0</v>
      </c>
      <c r="AN182" s="683">
        <v>0</v>
      </c>
      <c r="AO182" s="684">
        <v>0</v>
      </c>
      <c r="AP182" s="619"/>
      <c r="AQ182" s="682"/>
      <c r="AR182" s="683"/>
      <c r="AS182" s="683"/>
      <c r="AT182" s="683"/>
      <c r="AU182" s="683">
        <v>2462181</v>
      </c>
      <c r="AV182" s="683">
        <v>2462181</v>
      </c>
      <c r="AW182" s="683">
        <v>515382</v>
      </c>
      <c r="AX182" s="683">
        <v>515382</v>
      </c>
      <c r="AY182" s="683">
        <v>515382</v>
      </c>
      <c r="AZ182" s="683">
        <v>515382</v>
      </c>
      <c r="BA182" s="683">
        <v>515382</v>
      </c>
      <c r="BB182" s="683">
        <v>515382</v>
      </c>
      <c r="BC182" s="683">
        <v>515382</v>
      </c>
      <c r="BD182" s="683">
        <v>515382</v>
      </c>
      <c r="BE182" s="683">
        <v>515382</v>
      </c>
      <c r="BF182" s="683">
        <v>515382</v>
      </c>
      <c r="BG182" s="683">
        <v>515382</v>
      </c>
      <c r="BH182" s="683">
        <v>515382</v>
      </c>
      <c r="BI182" s="683">
        <v>515382</v>
      </c>
      <c r="BJ182" s="683">
        <v>515382</v>
      </c>
      <c r="BK182" s="683">
        <v>515382</v>
      </c>
      <c r="BL182" s="683">
        <v>515382</v>
      </c>
      <c r="BM182" s="683">
        <v>515382</v>
      </c>
      <c r="BN182" s="683">
        <v>515382</v>
      </c>
      <c r="BO182" s="683">
        <v>0</v>
      </c>
      <c r="BP182" s="683">
        <v>0</v>
      </c>
      <c r="BQ182" s="683">
        <v>0</v>
      </c>
      <c r="BR182" s="683">
        <v>0</v>
      </c>
      <c r="BS182" s="683">
        <v>0</v>
      </c>
      <c r="BT182" s="684">
        <v>0</v>
      </c>
      <c r="BU182" s="160"/>
    </row>
    <row r="183" spans="2:73" ht="15.75">
      <c r="B183" s="675"/>
      <c r="C183" s="675"/>
      <c r="D183" s="675" t="s">
        <v>113</v>
      </c>
      <c r="E183" s="675"/>
      <c r="F183" s="675"/>
      <c r="G183" s="675"/>
      <c r="H183" s="675">
        <v>2016</v>
      </c>
      <c r="I183" s="630" t="s">
        <v>578</v>
      </c>
      <c r="J183" s="630" t="s">
        <v>591</v>
      </c>
      <c r="K183" s="619"/>
      <c r="L183" s="682"/>
      <c r="M183" s="683"/>
      <c r="N183" s="683"/>
      <c r="O183" s="683"/>
      <c r="P183" s="683"/>
      <c r="Q183" s="683">
        <v>1258</v>
      </c>
      <c r="R183" s="683">
        <v>1258</v>
      </c>
      <c r="S183" s="683">
        <v>1258</v>
      </c>
      <c r="T183" s="683">
        <v>1258</v>
      </c>
      <c r="U183" s="683">
        <v>1258</v>
      </c>
      <c r="V183" s="683">
        <v>1258</v>
      </c>
      <c r="W183" s="683">
        <v>1258</v>
      </c>
      <c r="X183" s="683">
        <v>1258</v>
      </c>
      <c r="Y183" s="683">
        <v>1258</v>
      </c>
      <c r="Z183" s="683">
        <v>1253</v>
      </c>
      <c r="AA183" s="683">
        <v>1215</v>
      </c>
      <c r="AB183" s="683">
        <v>1215</v>
      </c>
      <c r="AC183" s="683">
        <v>1215</v>
      </c>
      <c r="AD183" s="683">
        <v>1214</v>
      </c>
      <c r="AE183" s="683">
        <v>1075</v>
      </c>
      <c r="AF183" s="683">
        <v>1075</v>
      </c>
      <c r="AG183" s="683">
        <v>402</v>
      </c>
      <c r="AH183" s="683">
        <v>0</v>
      </c>
      <c r="AI183" s="683">
        <v>0</v>
      </c>
      <c r="AJ183" s="683">
        <v>0</v>
      </c>
      <c r="AK183" s="683">
        <v>0</v>
      </c>
      <c r="AL183" s="683">
        <v>0</v>
      </c>
      <c r="AM183" s="683">
        <v>0</v>
      </c>
      <c r="AN183" s="683">
        <v>0</v>
      </c>
      <c r="AO183" s="684">
        <v>0</v>
      </c>
      <c r="AP183" s="619"/>
      <c r="AQ183" s="682"/>
      <c r="AR183" s="683"/>
      <c r="AS183" s="683"/>
      <c r="AT183" s="683"/>
      <c r="AU183" s="683"/>
      <c r="AV183" s="683">
        <v>19370627</v>
      </c>
      <c r="AW183" s="683">
        <v>19370627</v>
      </c>
      <c r="AX183" s="683">
        <v>19370627</v>
      </c>
      <c r="AY183" s="683">
        <v>19370627</v>
      </c>
      <c r="AZ183" s="683">
        <v>19370627</v>
      </c>
      <c r="BA183" s="683">
        <v>19370627</v>
      </c>
      <c r="BB183" s="683">
        <v>19370627</v>
      </c>
      <c r="BC183" s="683">
        <v>19368117</v>
      </c>
      <c r="BD183" s="683">
        <v>19368117</v>
      </c>
      <c r="BE183" s="683">
        <v>19289639</v>
      </c>
      <c r="BF183" s="683">
        <v>19085447</v>
      </c>
      <c r="BG183" s="683">
        <v>19075538</v>
      </c>
      <c r="BH183" s="683">
        <v>19075538</v>
      </c>
      <c r="BI183" s="683">
        <v>18984666</v>
      </c>
      <c r="BJ183" s="683">
        <v>16768121</v>
      </c>
      <c r="BK183" s="683">
        <v>16768121</v>
      </c>
      <c r="BL183" s="683">
        <v>6409685</v>
      </c>
      <c r="BM183" s="683">
        <v>0</v>
      </c>
      <c r="BN183" s="683">
        <v>0</v>
      </c>
      <c r="BO183" s="683">
        <v>0</v>
      </c>
      <c r="BP183" s="683">
        <v>0</v>
      </c>
      <c r="BQ183" s="683">
        <v>0</v>
      </c>
      <c r="BR183" s="683">
        <v>0</v>
      </c>
      <c r="BS183" s="683">
        <v>0</v>
      </c>
      <c r="BT183" s="684">
        <v>0</v>
      </c>
      <c r="BU183" s="160"/>
    </row>
    <row r="184" spans="2:73" ht="15.75">
      <c r="B184" s="675"/>
      <c r="C184" s="675"/>
      <c r="D184" s="675" t="s">
        <v>1100</v>
      </c>
      <c r="E184" s="675"/>
      <c r="F184" s="675"/>
      <c r="G184" s="675"/>
      <c r="H184" s="675">
        <v>2016</v>
      </c>
      <c r="I184" s="630" t="s">
        <v>578</v>
      </c>
      <c r="J184" s="630" t="s">
        <v>591</v>
      </c>
      <c r="K184" s="619"/>
      <c r="L184" s="682"/>
      <c r="M184" s="683"/>
      <c r="N184" s="683"/>
      <c r="O184" s="683"/>
      <c r="P184" s="683"/>
      <c r="Q184" s="683">
        <v>1255</v>
      </c>
      <c r="R184" s="683">
        <v>1255</v>
      </c>
      <c r="S184" s="683">
        <v>1255</v>
      </c>
      <c r="T184" s="683">
        <v>1255</v>
      </c>
      <c r="U184" s="683">
        <v>1255</v>
      </c>
      <c r="V184" s="683">
        <v>1255</v>
      </c>
      <c r="W184" s="683">
        <v>1255</v>
      </c>
      <c r="X184" s="683">
        <v>1255</v>
      </c>
      <c r="Y184" s="683">
        <v>1255</v>
      </c>
      <c r="Z184" s="683">
        <v>1255</v>
      </c>
      <c r="AA184" s="683">
        <v>1255</v>
      </c>
      <c r="AB184" s="683">
        <v>1255</v>
      </c>
      <c r="AC184" s="683">
        <v>1255</v>
      </c>
      <c r="AD184" s="683">
        <v>1255</v>
      </c>
      <c r="AE184" s="683">
        <v>1255</v>
      </c>
      <c r="AF184" s="683">
        <v>1255</v>
      </c>
      <c r="AG184" s="683">
        <v>1255</v>
      </c>
      <c r="AH184" s="683">
        <v>1255</v>
      </c>
      <c r="AI184" s="683">
        <v>1143</v>
      </c>
      <c r="AJ184" s="683">
        <v>0</v>
      </c>
      <c r="AK184" s="683">
        <v>0</v>
      </c>
      <c r="AL184" s="683">
        <v>0</v>
      </c>
      <c r="AM184" s="683">
        <v>0</v>
      </c>
      <c r="AN184" s="683">
        <v>0</v>
      </c>
      <c r="AO184" s="684">
        <v>0</v>
      </c>
      <c r="AP184" s="619"/>
      <c r="AQ184" s="682"/>
      <c r="AR184" s="683"/>
      <c r="AS184" s="683"/>
      <c r="AT184" s="683"/>
      <c r="AU184" s="683"/>
      <c r="AV184" s="683">
        <v>4246239</v>
      </c>
      <c r="AW184" s="683">
        <v>4246239</v>
      </c>
      <c r="AX184" s="683">
        <v>4246239</v>
      </c>
      <c r="AY184" s="683">
        <v>4246239</v>
      </c>
      <c r="AZ184" s="683">
        <v>4246239</v>
      </c>
      <c r="BA184" s="683">
        <v>4246239</v>
      </c>
      <c r="BB184" s="683">
        <v>4246239</v>
      </c>
      <c r="BC184" s="683">
        <v>4246239</v>
      </c>
      <c r="BD184" s="683">
        <v>4246239</v>
      </c>
      <c r="BE184" s="683">
        <v>4246239</v>
      </c>
      <c r="BF184" s="683">
        <v>4246239</v>
      </c>
      <c r="BG184" s="683">
        <v>4246239</v>
      </c>
      <c r="BH184" s="683">
        <v>4246239</v>
      </c>
      <c r="BI184" s="683">
        <v>4246239</v>
      </c>
      <c r="BJ184" s="683">
        <v>4246239</v>
      </c>
      <c r="BK184" s="683">
        <v>4246239</v>
      </c>
      <c r="BL184" s="683">
        <v>4246239</v>
      </c>
      <c r="BM184" s="683">
        <v>4246239</v>
      </c>
      <c r="BN184" s="683">
        <v>4145814</v>
      </c>
      <c r="BO184" s="683">
        <v>0</v>
      </c>
      <c r="BP184" s="683">
        <v>0</v>
      </c>
      <c r="BQ184" s="683">
        <v>0</v>
      </c>
      <c r="BR184" s="683">
        <v>0</v>
      </c>
      <c r="BS184" s="683">
        <v>0</v>
      </c>
      <c r="BT184" s="684">
        <v>0</v>
      </c>
      <c r="BU184" s="160"/>
    </row>
    <row r="185" spans="2:73" ht="15.75">
      <c r="B185" s="675"/>
      <c r="C185" s="675"/>
      <c r="D185" s="675" t="s">
        <v>116</v>
      </c>
      <c r="E185" s="675"/>
      <c r="F185" s="675"/>
      <c r="G185" s="675"/>
      <c r="H185" s="675">
        <v>2016</v>
      </c>
      <c r="I185" s="630" t="s">
        <v>578</v>
      </c>
      <c r="J185" s="630" t="s">
        <v>591</v>
      </c>
      <c r="K185" s="619"/>
      <c r="L185" s="682"/>
      <c r="M185" s="683"/>
      <c r="N185" s="683"/>
      <c r="O185" s="683"/>
      <c r="P185" s="683"/>
      <c r="Q185" s="683">
        <v>26</v>
      </c>
      <c r="R185" s="683">
        <v>26</v>
      </c>
      <c r="S185" s="683">
        <v>26</v>
      </c>
      <c r="T185" s="683">
        <v>26</v>
      </c>
      <c r="U185" s="683">
        <v>26</v>
      </c>
      <c r="V185" s="683">
        <v>25</v>
      </c>
      <c r="W185" s="683">
        <v>25</v>
      </c>
      <c r="X185" s="683">
        <v>25</v>
      </c>
      <c r="Y185" s="683">
        <v>25</v>
      </c>
      <c r="Z185" s="683">
        <v>23</v>
      </c>
      <c r="AA185" s="683">
        <v>10</v>
      </c>
      <c r="AB185" s="683">
        <v>10</v>
      </c>
      <c r="AC185" s="683">
        <v>9</v>
      </c>
      <c r="AD185" s="683">
        <v>9</v>
      </c>
      <c r="AE185" s="683">
        <v>9</v>
      </c>
      <c r="AF185" s="683">
        <v>9</v>
      </c>
      <c r="AG185" s="683">
        <v>9</v>
      </c>
      <c r="AH185" s="683">
        <v>9</v>
      </c>
      <c r="AI185" s="683">
        <v>9</v>
      </c>
      <c r="AJ185" s="683">
        <v>9</v>
      </c>
      <c r="AK185" s="683">
        <v>0</v>
      </c>
      <c r="AL185" s="683">
        <v>0</v>
      </c>
      <c r="AM185" s="683">
        <v>0</v>
      </c>
      <c r="AN185" s="683">
        <v>0</v>
      </c>
      <c r="AO185" s="684">
        <v>0</v>
      </c>
      <c r="AP185" s="619"/>
      <c r="AQ185" s="682"/>
      <c r="AR185" s="683"/>
      <c r="AS185" s="683"/>
      <c r="AT185" s="683"/>
      <c r="AU185" s="683"/>
      <c r="AV185" s="683">
        <v>181241</v>
      </c>
      <c r="AW185" s="683">
        <v>181241</v>
      </c>
      <c r="AX185" s="683">
        <v>181241</v>
      </c>
      <c r="AY185" s="683">
        <v>181241</v>
      </c>
      <c r="AZ185" s="683">
        <v>181241</v>
      </c>
      <c r="BA185" s="683">
        <v>181095</v>
      </c>
      <c r="BB185" s="683">
        <v>181095</v>
      </c>
      <c r="BC185" s="683">
        <v>181095</v>
      </c>
      <c r="BD185" s="683">
        <v>181095</v>
      </c>
      <c r="BE185" s="683">
        <v>159165</v>
      </c>
      <c r="BF185" s="683">
        <v>138594</v>
      </c>
      <c r="BG185" s="683">
        <v>138594</v>
      </c>
      <c r="BH185" s="683">
        <v>137445</v>
      </c>
      <c r="BI185" s="683">
        <v>137445</v>
      </c>
      <c r="BJ185" s="683">
        <v>137445</v>
      </c>
      <c r="BK185" s="683">
        <v>137445</v>
      </c>
      <c r="BL185" s="683">
        <v>137445</v>
      </c>
      <c r="BM185" s="683">
        <v>137445</v>
      </c>
      <c r="BN185" s="683">
        <v>137445</v>
      </c>
      <c r="BO185" s="683">
        <v>137445</v>
      </c>
      <c r="BP185" s="683">
        <v>0</v>
      </c>
      <c r="BQ185" s="683">
        <v>0</v>
      </c>
      <c r="BR185" s="683">
        <v>0</v>
      </c>
      <c r="BS185" s="683">
        <v>0</v>
      </c>
      <c r="BT185" s="684">
        <v>0</v>
      </c>
      <c r="BU185" s="160"/>
    </row>
    <row r="186" spans="2:73" ht="15.75">
      <c r="B186" s="675"/>
      <c r="C186" s="675"/>
      <c r="D186" s="675" t="s">
        <v>117</v>
      </c>
      <c r="E186" s="675"/>
      <c r="F186" s="675"/>
      <c r="G186" s="675"/>
      <c r="H186" s="675">
        <v>2016</v>
      </c>
      <c r="I186" s="630" t="s">
        <v>578</v>
      </c>
      <c r="J186" s="630" t="s">
        <v>591</v>
      </c>
      <c r="K186" s="619"/>
      <c r="L186" s="682"/>
      <c r="M186" s="683"/>
      <c r="N186" s="683"/>
      <c r="O186" s="683"/>
      <c r="P186" s="683"/>
      <c r="Q186" s="683">
        <v>27</v>
      </c>
      <c r="R186" s="683">
        <v>27</v>
      </c>
      <c r="S186" s="683">
        <v>27</v>
      </c>
      <c r="T186" s="683">
        <v>27</v>
      </c>
      <c r="U186" s="683">
        <v>27</v>
      </c>
      <c r="V186" s="683">
        <v>27</v>
      </c>
      <c r="W186" s="683">
        <v>27</v>
      </c>
      <c r="X186" s="683">
        <v>27</v>
      </c>
      <c r="Y186" s="683">
        <v>27</v>
      </c>
      <c r="Z186" s="683">
        <v>27</v>
      </c>
      <c r="AA186" s="683">
        <v>7</v>
      </c>
      <c r="AB186" s="683">
        <v>0</v>
      </c>
      <c r="AC186" s="683">
        <v>0</v>
      </c>
      <c r="AD186" s="683">
        <v>0</v>
      </c>
      <c r="AE186" s="683">
        <v>0</v>
      </c>
      <c r="AF186" s="683">
        <v>0</v>
      </c>
      <c r="AG186" s="683">
        <v>0</v>
      </c>
      <c r="AH186" s="683">
        <v>0</v>
      </c>
      <c r="AI186" s="683">
        <v>0</v>
      </c>
      <c r="AJ186" s="683">
        <v>0</v>
      </c>
      <c r="AK186" s="683">
        <v>0</v>
      </c>
      <c r="AL186" s="683">
        <v>0</v>
      </c>
      <c r="AM186" s="683">
        <v>0</v>
      </c>
      <c r="AN186" s="683">
        <v>0</v>
      </c>
      <c r="AO186" s="684">
        <v>0</v>
      </c>
      <c r="AP186" s="619"/>
      <c r="AQ186" s="682"/>
      <c r="AR186" s="683"/>
      <c r="AS186" s="683"/>
      <c r="AT186" s="683"/>
      <c r="AU186" s="683"/>
      <c r="AV186" s="683">
        <v>210282</v>
      </c>
      <c r="AW186" s="683">
        <v>210282</v>
      </c>
      <c r="AX186" s="683">
        <v>210282</v>
      </c>
      <c r="AY186" s="683">
        <v>210282</v>
      </c>
      <c r="AZ186" s="683">
        <v>210282</v>
      </c>
      <c r="BA186" s="683">
        <v>210282</v>
      </c>
      <c r="BB186" s="683">
        <v>210282</v>
      </c>
      <c r="BC186" s="683">
        <v>210282</v>
      </c>
      <c r="BD186" s="683">
        <v>210282</v>
      </c>
      <c r="BE186" s="683">
        <v>210282</v>
      </c>
      <c r="BF186" s="683">
        <v>51916</v>
      </c>
      <c r="BG186" s="683">
        <v>0</v>
      </c>
      <c r="BH186" s="683">
        <v>0</v>
      </c>
      <c r="BI186" s="683">
        <v>0</v>
      </c>
      <c r="BJ186" s="683">
        <v>0</v>
      </c>
      <c r="BK186" s="683">
        <v>0</v>
      </c>
      <c r="BL186" s="683">
        <v>0</v>
      </c>
      <c r="BM186" s="683">
        <v>0</v>
      </c>
      <c r="BN186" s="683">
        <v>0</v>
      </c>
      <c r="BO186" s="683">
        <v>0</v>
      </c>
      <c r="BP186" s="683">
        <v>0</v>
      </c>
      <c r="BQ186" s="683">
        <v>0</v>
      </c>
      <c r="BR186" s="683">
        <v>0</v>
      </c>
      <c r="BS186" s="683">
        <v>0</v>
      </c>
      <c r="BT186" s="684">
        <v>0</v>
      </c>
      <c r="BU186" s="160"/>
    </row>
    <row r="187" spans="2:73" ht="15.75">
      <c r="B187" s="675"/>
      <c r="C187" s="675"/>
      <c r="D187" s="675" t="s">
        <v>118</v>
      </c>
      <c r="E187" s="675"/>
      <c r="F187" s="675"/>
      <c r="G187" s="675"/>
      <c r="H187" s="675">
        <v>2016</v>
      </c>
      <c r="I187" s="630" t="s">
        <v>578</v>
      </c>
      <c r="J187" s="630" t="s">
        <v>591</v>
      </c>
      <c r="K187" s="619"/>
      <c r="L187" s="682"/>
      <c r="M187" s="683"/>
      <c r="N187" s="683"/>
      <c r="O187" s="683"/>
      <c r="P187" s="683"/>
      <c r="Q187" s="683">
        <v>533</v>
      </c>
      <c r="R187" s="683">
        <v>510</v>
      </c>
      <c r="S187" s="683">
        <v>510</v>
      </c>
      <c r="T187" s="683">
        <v>510</v>
      </c>
      <c r="U187" s="683">
        <v>510</v>
      </c>
      <c r="V187" s="683">
        <v>510</v>
      </c>
      <c r="W187" s="683">
        <v>510</v>
      </c>
      <c r="X187" s="683">
        <v>510</v>
      </c>
      <c r="Y187" s="683">
        <v>510</v>
      </c>
      <c r="Z187" s="683">
        <v>510</v>
      </c>
      <c r="AA187" s="683">
        <v>510</v>
      </c>
      <c r="AB187" s="683">
        <v>314</v>
      </c>
      <c r="AC187" s="683">
        <v>11</v>
      </c>
      <c r="AD187" s="683">
        <v>11</v>
      </c>
      <c r="AE187" s="683">
        <v>1</v>
      </c>
      <c r="AF187" s="683">
        <v>0</v>
      </c>
      <c r="AG187" s="683">
        <v>0</v>
      </c>
      <c r="AH187" s="683">
        <v>0</v>
      </c>
      <c r="AI187" s="683">
        <v>0</v>
      </c>
      <c r="AJ187" s="683">
        <v>0</v>
      </c>
      <c r="AK187" s="683">
        <v>0</v>
      </c>
      <c r="AL187" s="683">
        <v>0</v>
      </c>
      <c r="AM187" s="683">
        <v>0</v>
      </c>
      <c r="AN187" s="683">
        <v>0</v>
      </c>
      <c r="AO187" s="684">
        <v>0</v>
      </c>
      <c r="AP187" s="619"/>
      <c r="AQ187" s="682"/>
      <c r="AR187" s="683"/>
      <c r="AS187" s="683"/>
      <c r="AT187" s="683"/>
      <c r="AU187" s="683"/>
      <c r="AV187" s="683">
        <v>3976883</v>
      </c>
      <c r="AW187" s="683">
        <v>3812817</v>
      </c>
      <c r="AX187" s="683">
        <v>3812817</v>
      </c>
      <c r="AY187" s="683">
        <v>3812817</v>
      </c>
      <c r="AZ187" s="683">
        <v>3812817</v>
      </c>
      <c r="BA187" s="683">
        <v>3812817</v>
      </c>
      <c r="BB187" s="683">
        <v>3812817</v>
      </c>
      <c r="BC187" s="683">
        <v>3812817</v>
      </c>
      <c r="BD187" s="683">
        <v>3812817</v>
      </c>
      <c r="BE187" s="683">
        <v>3812817</v>
      </c>
      <c r="BF187" s="683">
        <v>3810062</v>
      </c>
      <c r="BG187" s="683">
        <v>2345955</v>
      </c>
      <c r="BH187" s="683">
        <v>75816</v>
      </c>
      <c r="BI187" s="683">
        <v>75816</v>
      </c>
      <c r="BJ187" s="683">
        <v>5229</v>
      </c>
      <c r="BK187" s="683">
        <v>0</v>
      </c>
      <c r="BL187" s="683">
        <v>0</v>
      </c>
      <c r="BM187" s="683">
        <v>0</v>
      </c>
      <c r="BN187" s="683">
        <v>0</v>
      </c>
      <c r="BO187" s="683">
        <v>0</v>
      </c>
      <c r="BP187" s="683">
        <v>0</v>
      </c>
      <c r="BQ187" s="683">
        <v>0</v>
      </c>
      <c r="BR187" s="683">
        <v>0</v>
      </c>
      <c r="BS187" s="683">
        <v>0</v>
      </c>
      <c r="BT187" s="684">
        <v>0</v>
      </c>
      <c r="BU187" s="160"/>
    </row>
    <row r="188" spans="2:73" ht="15.75">
      <c r="B188" s="675"/>
      <c r="C188" s="675"/>
      <c r="D188" s="675" t="s">
        <v>120</v>
      </c>
      <c r="E188" s="675"/>
      <c r="F188" s="675"/>
      <c r="G188" s="675"/>
      <c r="H188" s="675">
        <v>2016</v>
      </c>
      <c r="I188" s="630" t="s">
        <v>578</v>
      </c>
      <c r="J188" s="630" t="s">
        <v>591</v>
      </c>
      <c r="K188" s="619"/>
      <c r="L188" s="682"/>
      <c r="M188" s="683"/>
      <c r="N188" s="683"/>
      <c r="O188" s="683"/>
      <c r="P188" s="683"/>
      <c r="Q188" s="683">
        <v>15</v>
      </c>
      <c r="R188" s="683">
        <v>15</v>
      </c>
      <c r="S188" s="683">
        <v>15</v>
      </c>
      <c r="T188" s="683">
        <v>15</v>
      </c>
      <c r="U188" s="683">
        <v>15</v>
      </c>
      <c r="V188" s="683">
        <v>15</v>
      </c>
      <c r="W188" s="683">
        <v>15</v>
      </c>
      <c r="X188" s="683">
        <v>15</v>
      </c>
      <c r="Y188" s="683">
        <v>15</v>
      </c>
      <c r="Z188" s="683">
        <v>15</v>
      </c>
      <c r="AA188" s="683">
        <v>15</v>
      </c>
      <c r="AB188" s="683">
        <v>15</v>
      </c>
      <c r="AC188" s="683">
        <v>15</v>
      </c>
      <c r="AD188" s="683">
        <v>15</v>
      </c>
      <c r="AE188" s="683">
        <v>15</v>
      </c>
      <c r="AF188" s="683">
        <v>5</v>
      </c>
      <c r="AG188" s="683">
        <v>0</v>
      </c>
      <c r="AH188" s="683">
        <v>0</v>
      </c>
      <c r="AI188" s="683">
        <v>0</v>
      </c>
      <c r="AJ188" s="683">
        <v>0</v>
      </c>
      <c r="AK188" s="683">
        <v>0</v>
      </c>
      <c r="AL188" s="683">
        <v>0</v>
      </c>
      <c r="AM188" s="683">
        <v>0</v>
      </c>
      <c r="AN188" s="683">
        <v>0</v>
      </c>
      <c r="AO188" s="684">
        <v>0</v>
      </c>
      <c r="AP188" s="619"/>
      <c r="AQ188" s="682"/>
      <c r="AR188" s="683"/>
      <c r="AS188" s="683"/>
      <c r="AT188" s="683"/>
      <c r="AU188" s="683"/>
      <c r="AV188" s="683">
        <v>82648</v>
      </c>
      <c r="AW188" s="683">
        <v>82648</v>
      </c>
      <c r="AX188" s="683">
        <v>82648</v>
      </c>
      <c r="AY188" s="683">
        <v>82648</v>
      </c>
      <c r="AZ188" s="683">
        <v>82648</v>
      </c>
      <c r="BA188" s="683">
        <v>82648</v>
      </c>
      <c r="BB188" s="683">
        <v>82648</v>
      </c>
      <c r="BC188" s="683">
        <v>82648</v>
      </c>
      <c r="BD188" s="683">
        <v>82648</v>
      </c>
      <c r="BE188" s="683">
        <v>82648</v>
      </c>
      <c r="BF188" s="683">
        <v>82648</v>
      </c>
      <c r="BG188" s="683">
        <v>82648</v>
      </c>
      <c r="BH188" s="683">
        <v>82648</v>
      </c>
      <c r="BI188" s="683">
        <v>82648</v>
      </c>
      <c r="BJ188" s="683">
        <v>82648</v>
      </c>
      <c r="BK188" s="683">
        <v>29696</v>
      </c>
      <c r="BL188" s="683">
        <v>0</v>
      </c>
      <c r="BM188" s="683">
        <v>0</v>
      </c>
      <c r="BN188" s="683">
        <v>0</v>
      </c>
      <c r="BO188" s="683">
        <v>0</v>
      </c>
      <c r="BP188" s="683">
        <v>0</v>
      </c>
      <c r="BQ188" s="683">
        <v>0</v>
      </c>
      <c r="BR188" s="683">
        <v>0</v>
      </c>
      <c r="BS188" s="683">
        <v>0</v>
      </c>
      <c r="BT188" s="684">
        <v>0</v>
      </c>
      <c r="BU188" s="160"/>
    </row>
    <row r="189" spans="2:73" ht="15.75">
      <c r="B189" s="675"/>
      <c r="C189" s="675"/>
      <c r="D189" s="675" t="s">
        <v>124</v>
      </c>
      <c r="E189" s="675"/>
      <c r="F189" s="675"/>
      <c r="G189" s="675"/>
      <c r="H189" s="675">
        <v>2016</v>
      </c>
      <c r="I189" s="630" t="s">
        <v>578</v>
      </c>
      <c r="J189" s="630" t="s">
        <v>591</v>
      </c>
      <c r="K189" s="619"/>
      <c r="L189" s="682"/>
      <c r="M189" s="683"/>
      <c r="N189" s="683"/>
      <c r="O189" s="683"/>
      <c r="P189" s="683"/>
      <c r="Q189" s="683">
        <v>53</v>
      </c>
      <c r="R189" s="683">
        <v>53</v>
      </c>
      <c r="S189" s="683">
        <v>10</v>
      </c>
      <c r="T189" s="683">
        <v>10</v>
      </c>
      <c r="U189" s="683">
        <v>10</v>
      </c>
      <c r="V189" s="683">
        <v>10</v>
      </c>
      <c r="W189" s="683">
        <v>10</v>
      </c>
      <c r="X189" s="683">
        <v>10</v>
      </c>
      <c r="Y189" s="683">
        <v>10</v>
      </c>
      <c r="Z189" s="683">
        <v>10</v>
      </c>
      <c r="AA189" s="683">
        <v>10</v>
      </c>
      <c r="AB189" s="683">
        <v>10</v>
      </c>
      <c r="AC189" s="683">
        <v>1</v>
      </c>
      <c r="AD189" s="683">
        <v>1</v>
      </c>
      <c r="AE189" s="683">
        <v>1</v>
      </c>
      <c r="AF189" s="683">
        <v>0</v>
      </c>
      <c r="AG189" s="683">
        <v>0</v>
      </c>
      <c r="AH189" s="683">
        <v>0</v>
      </c>
      <c r="AI189" s="683">
        <v>0</v>
      </c>
      <c r="AJ189" s="683">
        <v>0</v>
      </c>
      <c r="AK189" s="683">
        <v>0</v>
      </c>
      <c r="AL189" s="683">
        <v>0</v>
      </c>
      <c r="AM189" s="683">
        <v>0</v>
      </c>
      <c r="AN189" s="683">
        <v>0</v>
      </c>
      <c r="AO189" s="684">
        <v>0</v>
      </c>
      <c r="AP189" s="619"/>
      <c r="AQ189" s="682"/>
      <c r="AR189" s="683"/>
      <c r="AS189" s="683"/>
      <c r="AT189" s="683"/>
      <c r="AU189" s="683"/>
      <c r="AV189" s="683">
        <v>388603</v>
      </c>
      <c r="AW189" s="683">
        <v>388603</v>
      </c>
      <c r="AX189" s="683">
        <v>123933</v>
      </c>
      <c r="AY189" s="683">
        <v>123933</v>
      </c>
      <c r="AZ189" s="683">
        <v>123933</v>
      </c>
      <c r="BA189" s="683">
        <v>123933</v>
      </c>
      <c r="BB189" s="683">
        <v>123933</v>
      </c>
      <c r="BC189" s="683">
        <v>123933</v>
      </c>
      <c r="BD189" s="683">
        <v>123933</v>
      </c>
      <c r="BE189" s="683">
        <v>123933</v>
      </c>
      <c r="BF189" s="683">
        <v>123933</v>
      </c>
      <c r="BG189" s="683">
        <v>123933</v>
      </c>
      <c r="BH189" s="683">
        <v>4177</v>
      </c>
      <c r="BI189" s="683">
        <v>4177</v>
      </c>
      <c r="BJ189" s="683">
        <v>4177</v>
      </c>
      <c r="BK189" s="683">
        <v>0</v>
      </c>
      <c r="BL189" s="683">
        <v>0</v>
      </c>
      <c r="BM189" s="683">
        <v>0</v>
      </c>
      <c r="BN189" s="683">
        <v>0</v>
      </c>
      <c r="BO189" s="683">
        <v>0</v>
      </c>
      <c r="BP189" s="683">
        <v>0</v>
      </c>
      <c r="BQ189" s="683">
        <v>0</v>
      </c>
      <c r="BR189" s="683">
        <v>0</v>
      </c>
      <c r="BS189" s="683">
        <v>0</v>
      </c>
      <c r="BT189" s="684">
        <v>0</v>
      </c>
      <c r="BU189" s="160"/>
    </row>
    <row r="190" spans="2:73" ht="15.75">
      <c r="B190" s="675"/>
      <c r="C190" s="675"/>
      <c r="D190" s="675" t="s">
        <v>1019</v>
      </c>
      <c r="E190" s="675"/>
      <c r="F190" s="675"/>
      <c r="G190" s="675"/>
      <c r="H190" s="675">
        <v>2016</v>
      </c>
      <c r="I190" s="630" t="s">
        <v>578</v>
      </c>
      <c r="J190" s="630" t="s">
        <v>591</v>
      </c>
      <c r="K190" s="619"/>
      <c r="L190" s="682"/>
      <c r="M190" s="683"/>
      <c r="N190" s="683"/>
      <c r="O190" s="683"/>
      <c r="P190" s="683"/>
      <c r="Q190" s="683">
        <v>4244</v>
      </c>
      <c r="R190" s="683">
        <v>4197</v>
      </c>
      <c r="S190" s="683">
        <v>4197</v>
      </c>
      <c r="T190" s="683">
        <v>4197</v>
      </c>
      <c r="U190" s="683">
        <v>4197</v>
      </c>
      <c r="V190" s="683">
        <v>4197</v>
      </c>
      <c r="W190" s="683">
        <v>4197</v>
      </c>
      <c r="X190" s="683">
        <v>4197</v>
      </c>
      <c r="Y190" s="683">
        <v>3990</v>
      </c>
      <c r="Z190" s="683">
        <v>3990</v>
      </c>
      <c r="AA190" s="683">
        <v>3983</v>
      </c>
      <c r="AB190" s="683">
        <v>3983</v>
      </c>
      <c r="AC190" s="683">
        <v>1219</v>
      </c>
      <c r="AD190" s="683">
        <v>1219</v>
      </c>
      <c r="AE190" s="683">
        <v>1219</v>
      </c>
      <c r="AF190" s="683">
        <v>472</v>
      </c>
      <c r="AG190" s="683">
        <v>472</v>
      </c>
      <c r="AH190" s="683">
        <v>472</v>
      </c>
      <c r="AI190" s="683">
        <v>472</v>
      </c>
      <c r="AJ190" s="683">
        <v>472</v>
      </c>
      <c r="AK190" s="683">
        <v>127</v>
      </c>
      <c r="AL190" s="683">
        <v>127</v>
      </c>
      <c r="AM190" s="683">
        <v>127</v>
      </c>
      <c r="AN190" s="683">
        <v>127</v>
      </c>
      <c r="AO190" s="684">
        <v>127</v>
      </c>
      <c r="AP190" s="619"/>
      <c r="AQ190" s="682"/>
      <c r="AR190" s="683"/>
      <c r="AS190" s="683"/>
      <c r="AT190" s="683"/>
      <c r="AU190" s="683"/>
      <c r="AV190" s="683">
        <v>41083220</v>
      </c>
      <c r="AW190" s="683">
        <v>40937376</v>
      </c>
      <c r="AX190" s="683">
        <v>40937376</v>
      </c>
      <c r="AY190" s="683">
        <v>40937376</v>
      </c>
      <c r="AZ190" s="683">
        <v>40937376</v>
      </c>
      <c r="BA190" s="683">
        <v>40937376</v>
      </c>
      <c r="BB190" s="683">
        <v>40937376</v>
      </c>
      <c r="BC190" s="683">
        <v>40937376</v>
      </c>
      <c r="BD190" s="683">
        <v>37498721</v>
      </c>
      <c r="BE190" s="683">
        <v>37498721</v>
      </c>
      <c r="BF190" s="683">
        <v>37425710</v>
      </c>
      <c r="BG190" s="683">
        <v>37425710</v>
      </c>
      <c r="BH190" s="683">
        <v>8340638</v>
      </c>
      <c r="BI190" s="683">
        <v>8340638</v>
      </c>
      <c r="BJ190" s="683">
        <v>8340638</v>
      </c>
      <c r="BK190" s="683">
        <v>1211803</v>
      </c>
      <c r="BL190" s="683">
        <v>1211803</v>
      </c>
      <c r="BM190" s="683">
        <v>1211803</v>
      </c>
      <c r="BN190" s="683">
        <v>1211803</v>
      </c>
      <c r="BO190" s="683">
        <v>1211803</v>
      </c>
      <c r="BP190" s="683">
        <v>192185</v>
      </c>
      <c r="BQ190" s="683">
        <v>192185</v>
      </c>
      <c r="BR190" s="683">
        <v>192185</v>
      </c>
      <c r="BS190" s="683">
        <v>192185</v>
      </c>
      <c r="BT190" s="684">
        <v>192185</v>
      </c>
      <c r="BU190" s="160"/>
    </row>
    <row r="191" spans="2:73" ht="15.75">
      <c r="B191" s="675"/>
      <c r="C191" s="675"/>
      <c r="D191" s="675" t="s">
        <v>1101</v>
      </c>
      <c r="E191" s="675"/>
      <c r="F191" s="675"/>
      <c r="G191" s="675"/>
      <c r="H191" s="675">
        <v>2016</v>
      </c>
      <c r="I191" s="630" t="s">
        <v>578</v>
      </c>
      <c r="J191" s="630" t="s">
        <v>591</v>
      </c>
      <c r="K191" s="619"/>
      <c r="L191" s="682"/>
      <c r="M191" s="683"/>
      <c r="N191" s="683"/>
      <c r="O191" s="683"/>
      <c r="P191" s="683"/>
      <c r="Q191" s="683">
        <v>1596</v>
      </c>
      <c r="R191" s="683">
        <v>1596</v>
      </c>
      <c r="S191" s="683">
        <v>1596</v>
      </c>
      <c r="T191" s="683">
        <v>1596</v>
      </c>
      <c r="U191" s="683">
        <v>1596</v>
      </c>
      <c r="V191" s="683">
        <v>1596</v>
      </c>
      <c r="W191" s="683">
        <v>1596</v>
      </c>
      <c r="X191" s="683">
        <v>1596</v>
      </c>
      <c r="Y191" s="683">
        <v>1596</v>
      </c>
      <c r="Z191" s="683">
        <v>1596</v>
      </c>
      <c r="AA191" s="683">
        <v>1149</v>
      </c>
      <c r="AB191" s="683">
        <v>1149</v>
      </c>
      <c r="AC191" s="683">
        <v>1149</v>
      </c>
      <c r="AD191" s="683">
        <v>1149</v>
      </c>
      <c r="AE191" s="683">
        <v>1149</v>
      </c>
      <c r="AF191" s="683">
        <v>1078</v>
      </c>
      <c r="AG191" s="683">
        <v>1078</v>
      </c>
      <c r="AH191" s="683">
        <v>1078</v>
      </c>
      <c r="AI191" s="683">
        <v>1078</v>
      </c>
      <c r="AJ191" s="683">
        <v>1078</v>
      </c>
      <c r="AK191" s="683">
        <v>0</v>
      </c>
      <c r="AL191" s="683">
        <v>0</v>
      </c>
      <c r="AM191" s="683">
        <v>0</v>
      </c>
      <c r="AN191" s="683">
        <v>0</v>
      </c>
      <c r="AO191" s="684">
        <v>0</v>
      </c>
      <c r="AP191" s="619"/>
      <c r="AQ191" s="682"/>
      <c r="AR191" s="683"/>
      <c r="AS191" s="683"/>
      <c r="AT191" s="683"/>
      <c r="AU191" s="683"/>
      <c r="AV191" s="683">
        <v>10957531</v>
      </c>
      <c r="AW191" s="683">
        <v>10957531</v>
      </c>
      <c r="AX191" s="683">
        <v>10957531</v>
      </c>
      <c r="AY191" s="683">
        <v>10957531</v>
      </c>
      <c r="AZ191" s="683">
        <v>10957531</v>
      </c>
      <c r="BA191" s="683">
        <v>10957531</v>
      </c>
      <c r="BB191" s="683">
        <v>10957531</v>
      </c>
      <c r="BC191" s="683">
        <v>10957531</v>
      </c>
      <c r="BD191" s="683">
        <v>10957531</v>
      </c>
      <c r="BE191" s="683">
        <v>10957531</v>
      </c>
      <c r="BF191" s="683">
        <v>10395431</v>
      </c>
      <c r="BG191" s="683">
        <v>10395431</v>
      </c>
      <c r="BH191" s="683">
        <v>10395431</v>
      </c>
      <c r="BI191" s="683">
        <v>10395431</v>
      </c>
      <c r="BJ191" s="683">
        <v>10395431</v>
      </c>
      <c r="BK191" s="683">
        <v>9172458</v>
      </c>
      <c r="BL191" s="683">
        <v>9172458</v>
      </c>
      <c r="BM191" s="683">
        <v>9172458</v>
      </c>
      <c r="BN191" s="683">
        <v>9172458</v>
      </c>
      <c r="BO191" s="683">
        <v>9172458</v>
      </c>
      <c r="BP191" s="683">
        <v>0</v>
      </c>
      <c r="BQ191" s="683">
        <v>0</v>
      </c>
      <c r="BR191" s="683">
        <v>0</v>
      </c>
      <c r="BS191" s="683">
        <v>0</v>
      </c>
      <c r="BT191" s="684">
        <v>0</v>
      </c>
      <c r="BU191" s="160"/>
    </row>
    <row r="192" spans="2:73" ht="15.75">
      <c r="B192" s="675"/>
      <c r="C192" s="675"/>
      <c r="D192" s="675" t="s">
        <v>1018</v>
      </c>
      <c r="E192" s="675"/>
      <c r="F192" s="675"/>
      <c r="G192" s="675"/>
      <c r="H192" s="675">
        <v>2016</v>
      </c>
      <c r="I192" s="630" t="s">
        <v>578</v>
      </c>
      <c r="J192" s="630" t="s">
        <v>591</v>
      </c>
      <c r="K192" s="619"/>
      <c r="L192" s="682"/>
      <c r="M192" s="683"/>
      <c r="N192" s="683"/>
      <c r="O192" s="683"/>
      <c r="P192" s="683"/>
      <c r="Q192" s="683">
        <v>67</v>
      </c>
      <c r="R192" s="683">
        <v>67</v>
      </c>
      <c r="S192" s="683">
        <v>67</v>
      </c>
      <c r="T192" s="683">
        <v>67</v>
      </c>
      <c r="U192" s="683">
        <v>67</v>
      </c>
      <c r="V192" s="683">
        <v>67</v>
      </c>
      <c r="W192" s="683">
        <v>67</v>
      </c>
      <c r="X192" s="683">
        <v>67</v>
      </c>
      <c r="Y192" s="683">
        <v>67</v>
      </c>
      <c r="Z192" s="683">
        <v>67</v>
      </c>
      <c r="AA192" s="683">
        <v>67</v>
      </c>
      <c r="AB192" s="683">
        <v>67</v>
      </c>
      <c r="AC192" s="683">
        <v>67</v>
      </c>
      <c r="AD192" s="683">
        <v>57</v>
      </c>
      <c r="AE192" s="683">
        <v>57</v>
      </c>
      <c r="AF192" s="683">
        <v>25</v>
      </c>
      <c r="AG192" s="683">
        <v>25</v>
      </c>
      <c r="AH192" s="683">
        <v>0</v>
      </c>
      <c r="AI192" s="683">
        <v>0</v>
      </c>
      <c r="AJ192" s="683">
        <v>0</v>
      </c>
      <c r="AK192" s="683">
        <v>0</v>
      </c>
      <c r="AL192" s="683">
        <v>0</v>
      </c>
      <c r="AM192" s="683">
        <v>0</v>
      </c>
      <c r="AN192" s="683">
        <v>0</v>
      </c>
      <c r="AO192" s="684">
        <v>0</v>
      </c>
      <c r="AP192" s="619"/>
      <c r="AQ192" s="682"/>
      <c r="AR192" s="683"/>
      <c r="AS192" s="683"/>
      <c r="AT192" s="683"/>
      <c r="AU192" s="683"/>
      <c r="AV192" s="683">
        <v>1067232</v>
      </c>
      <c r="AW192" s="683">
        <v>1067232</v>
      </c>
      <c r="AX192" s="683">
        <v>1067232</v>
      </c>
      <c r="AY192" s="683">
        <v>1067232</v>
      </c>
      <c r="AZ192" s="683">
        <v>1067232</v>
      </c>
      <c r="BA192" s="683">
        <v>1067232</v>
      </c>
      <c r="BB192" s="683">
        <v>1067232</v>
      </c>
      <c r="BC192" s="683">
        <v>1067232</v>
      </c>
      <c r="BD192" s="683">
        <v>1067232</v>
      </c>
      <c r="BE192" s="683">
        <v>1067232</v>
      </c>
      <c r="BF192" s="683">
        <v>1067232</v>
      </c>
      <c r="BG192" s="683">
        <v>1067232</v>
      </c>
      <c r="BH192" s="683">
        <v>1067232</v>
      </c>
      <c r="BI192" s="683">
        <v>899727</v>
      </c>
      <c r="BJ192" s="683">
        <v>899727</v>
      </c>
      <c r="BK192" s="683">
        <v>391592</v>
      </c>
      <c r="BL192" s="683">
        <v>391592</v>
      </c>
      <c r="BM192" s="683">
        <v>0</v>
      </c>
      <c r="BN192" s="683">
        <v>0</v>
      </c>
      <c r="BO192" s="683">
        <v>0</v>
      </c>
      <c r="BP192" s="683">
        <v>0</v>
      </c>
      <c r="BQ192" s="683">
        <v>0</v>
      </c>
      <c r="BR192" s="683">
        <v>0</v>
      </c>
      <c r="BS192" s="683">
        <v>0</v>
      </c>
      <c r="BT192" s="684">
        <v>0</v>
      </c>
      <c r="BU192" s="160"/>
    </row>
    <row r="193" spans="2:73" ht="15.75">
      <c r="B193" s="675"/>
      <c r="C193" s="675"/>
      <c r="D193" s="675" t="s">
        <v>1102</v>
      </c>
      <c r="E193" s="675"/>
      <c r="F193" s="675"/>
      <c r="G193" s="675"/>
      <c r="H193" s="675">
        <v>2016</v>
      </c>
      <c r="I193" s="630" t="s">
        <v>578</v>
      </c>
      <c r="J193" s="630" t="s">
        <v>591</v>
      </c>
      <c r="K193" s="619"/>
      <c r="L193" s="682"/>
      <c r="M193" s="683"/>
      <c r="N193" s="683"/>
      <c r="O193" s="683"/>
      <c r="P193" s="683"/>
      <c r="Q193" s="683"/>
      <c r="R193" s="683"/>
      <c r="S193" s="683"/>
      <c r="T193" s="683"/>
      <c r="U193" s="683"/>
      <c r="V193" s="683"/>
      <c r="W193" s="683"/>
      <c r="X193" s="683"/>
      <c r="Y193" s="683"/>
      <c r="Z193" s="683"/>
      <c r="AA193" s="683"/>
      <c r="AB193" s="683"/>
      <c r="AC193" s="683"/>
      <c r="AD193" s="683"/>
      <c r="AE193" s="683"/>
      <c r="AF193" s="683"/>
      <c r="AG193" s="683"/>
      <c r="AH193" s="683"/>
      <c r="AI193" s="683"/>
      <c r="AJ193" s="683"/>
      <c r="AK193" s="683"/>
      <c r="AL193" s="683"/>
      <c r="AM193" s="683"/>
      <c r="AN193" s="683"/>
      <c r="AO193" s="684"/>
      <c r="AP193" s="619"/>
      <c r="AQ193" s="682"/>
      <c r="AR193" s="683"/>
      <c r="AS193" s="683"/>
      <c r="AT193" s="683"/>
      <c r="AU193" s="683"/>
      <c r="AV193" s="683">
        <v>2993</v>
      </c>
      <c r="AW193" s="683">
        <v>2993</v>
      </c>
      <c r="AX193" s="683">
        <v>2993</v>
      </c>
      <c r="AY193" s="683">
        <v>2993</v>
      </c>
      <c r="AZ193" s="683">
        <v>2993</v>
      </c>
      <c r="BA193" s="683">
        <v>2993</v>
      </c>
      <c r="BB193" s="683">
        <v>2993</v>
      </c>
      <c r="BC193" s="683">
        <v>2993</v>
      </c>
      <c r="BD193" s="683">
        <v>2993</v>
      </c>
      <c r="BE193" s="683">
        <v>2993</v>
      </c>
      <c r="BF193" s="683">
        <v>2993</v>
      </c>
      <c r="BG193" s="683">
        <v>2993</v>
      </c>
      <c r="BH193" s="683">
        <v>2993</v>
      </c>
      <c r="BI193" s="683">
        <v>2993</v>
      </c>
      <c r="BJ193" s="683">
        <v>2152</v>
      </c>
      <c r="BK193" s="683">
        <v>2152</v>
      </c>
      <c r="BL193" s="683">
        <v>2152</v>
      </c>
      <c r="BM193" s="683">
        <v>2152</v>
      </c>
      <c r="BN193" s="683">
        <v>0</v>
      </c>
      <c r="BO193" s="683">
        <v>0</v>
      </c>
      <c r="BP193" s="683">
        <v>0</v>
      </c>
      <c r="BQ193" s="683">
        <v>0</v>
      </c>
      <c r="BR193" s="683">
        <v>0</v>
      </c>
      <c r="BS193" s="683">
        <v>0</v>
      </c>
      <c r="BT193" s="684">
        <v>0</v>
      </c>
      <c r="BU193" s="160"/>
    </row>
  </sheetData>
  <autoFilter ref="C26:BT193"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AO193 AQ123:BT19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86"/>
  <sheetViews>
    <sheetView topLeftCell="A52" zoomScaleNormal="100" workbookViewId="0">
      <selection activeCell="G54" sqref="G54"/>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9"/>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502</v>
      </c>
    </row>
    <row r="16" spans="1:17" ht="15.75">
      <c r="B16" s="577"/>
    </row>
    <row r="17" spans="2:21" s="654" customFormat="1" ht="20.45" customHeight="1">
      <c r="B17" s="652" t="s">
        <v>651</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62" t="s">
        <v>687</v>
      </c>
      <c r="C18" s="962"/>
      <c r="D18" s="962"/>
      <c r="E18" s="962"/>
      <c r="F18" s="962"/>
      <c r="G18" s="962"/>
      <c r="H18" s="962"/>
      <c r="I18" s="962"/>
      <c r="J18" s="962"/>
      <c r="K18" s="962"/>
      <c r="L18" s="962"/>
      <c r="M18" s="962"/>
      <c r="N18" s="962"/>
      <c r="O18" s="962"/>
      <c r="P18" s="962"/>
      <c r="Q18" s="962"/>
      <c r="R18" s="962"/>
      <c r="S18" s="962"/>
      <c r="T18" s="962"/>
      <c r="U18" s="962"/>
    </row>
    <row r="21" spans="2:21" ht="21">
      <c r="B21" s="727" t="s">
        <v>1036</v>
      </c>
    </row>
    <row r="23" spans="2:21" ht="21">
      <c r="B23" s="868" t="s">
        <v>1037</v>
      </c>
      <c r="C23" s="728"/>
      <c r="E23" s="728"/>
      <c r="F23" s="728"/>
      <c r="H23" s="727" t="s">
        <v>686</v>
      </c>
    </row>
    <row r="24" spans="2:21" ht="18.75" customHeight="1">
      <c r="B24" s="961" t="s">
        <v>666</v>
      </c>
      <c r="C24" s="961"/>
      <c r="D24" s="961"/>
      <c r="E24" s="961"/>
      <c r="F24" s="961"/>
      <c r="H24" s="12" t="s">
        <v>674</v>
      </c>
      <c r="M24" s="12" t="s">
        <v>675</v>
      </c>
    </row>
    <row r="25" spans="2:21" ht="45">
      <c r="B25" s="724" t="s">
        <v>62</v>
      </c>
      <c r="C25" s="724" t="s">
        <v>667</v>
      </c>
      <c r="D25" s="724" t="s">
        <v>668</v>
      </c>
      <c r="E25" s="724" t="s">
        <v>670</v>
      </c>
      <c r="F25" s="724" t="s">
        <v>669</v>
      </c>
      <c r="H25" s="724" t="s">
        <v>671</v>
      </c>
      <c r="I25" s="724" t="s">
        <v>672</v>
      </c>
      <c r="J25" s="724" t="s">
        <v>673</v>
      </c>
      <c r="K25" s="724" t="s">
        <v>667</v>
      </c>
      <c r="M25" s="724" t="s">
        <v>671</v>
      </c>
      <c r="N25" s="724" t="s">
        <v>672</v>
      </c>
      <c r="O25" s="724" t="s">
        <v>673</v>
      </c>
      <c r="P25" s="724" t="s">
        <v>667</v>
      </c>
    </row>
    <row r="26" spans="2:21" ht="18">
      <c r="B26" s="731"/>
      <c r="C26" s="731" t="s">
        <v>676</v>
      </c>
      <c r="D26" s="731" t="s">
        <v>677</v>
      </c>
      <c r="E26" s="731" t="s">
        <v>678</v>
      </c>
      <c r="F26" s="731" t="s">
        <v>679</v>
      </c>
      <c r="H26" s="731"/>
      <c r="I26" s="731" t="s">
        <v>680</v>
      </c>
      <c r="J26" s="731" t="s">
        <v>681</v>
      </c>
      <c r="K26" s="731" t="s">
        <v>682</v>
      </c>
      <c r="M26" s="731"/>
      <c r="N26" s="731" t="s">
        <v>683</v>
      </c>
      <c r="O26" s="731" t="s">
        <v>684</v>
      </c>
      <c r="P26" s="731" t="s">
        <v>685</v>
      </c>
    </row>
    <row r="27" spans="2:21" ht="15.75" customHeight="1">
      <c r="B27" s="726">
        <v>41275</v>
      </c>
      <c r="C27" s="733">
        <v>2963.2089999999998</v>
      </c>
      <c r="D27" s="732"/>
      <c r="E27" s="725">
        <v>0.64076151674378301</v>
      </c>
      <c r="F27" s="725"/>
      <c r="H27" s="725" t="s">
        <v>1052</v>
      </c>
      <c r="I27" s="725">
        <v>0.13800000000000001</v>
      </c>
      <c r="J27" s="725">
        <v>11186</v>
      </c>
      <c r="K27" s="725">
        <f>I27*J27</f>
        <v>1543.6680000000001</v>
      </c>
      <c r="M27" s="725" t="s">
        <v>1057</v>
      </c>
      <c r="N27" s="725">
        <v>7.9299999999999995E-2</v>
      </c>
      <c r="O27" s="725">
        <v>397</v>
      </c>
      <c r="P27" s="725">
        <f>N27*O27</f>
        <v>31.482099999999999</v>
      </c>
    </row>
    <row r="28" spans="2:21" ht="15.75" customHeight="1">
      <c r="B28" s="726">
        <v>41306</v>
      </c>
      <c r="C28" s="734">
        <v>631.81290000000001</v>
      </c>
      <c r="D28" s="735">
        <v>-2331.3960999999999</v>
      </c>
      <c r="E28" s="725">
        <v>0.64076151674378301</v>
      </c>
      <c r="F28" s="870">
        <f>D28*E28</f>
        <v>-1493.8689011665404</v>
      </c>
      <c r="H28" s="725" t="s">
        <v>1053</v>
      </c>
      <c r="I28" s="725">
        <v>0.20100000000000001</v>
      </c>
      <c r="J28" s="725">
        <v>183</v>
      </c>
      <c r="K28" s="725">
        <f t="shared" ref="K28:K31" si="0">I28*J28</f>
        <v>36.783000000000001</v>
      </c>
      <c r="M28" s="725" t="s">
        <v>1058</v>
      </c>
      <c r="N28" s="725">
        <v>8.7599999999999997E-2</v>
      </c>
      <c r="O28" s="725">
        <v>105</v>
      </c>
      <c r="P28" s="725">
        <f t="shared" ref="P28:P29" si="1">N28*O28</f>
        <v>9.1980000000000004</v>
      </c>
    </row>
    <row r="29" spans="2:21" ht="15.75" customHeight="1">
      <c r="B29" s="726">
        <v>41334</v>
      </c>
      <c r="C29" s="869">
        <v>631.81290000000001</v>
      </c>
      <c r="D29" s="869">
        <v>-2331.3960999999999</v>
      </c>
      <c r="E29" s="725">
        <v>0.64076151674378301</v>
      </c>
      <c r="F29" s="870">
        <f t="shared" ref="F29:F38" si="2">D29*E29</f>
        <v>-1493.8689011665404</v>
      </c>
      <c r="H29" s="725" t="s">
        <v>1054</v>
      </c>
      <c r="I29" s="725">
        <v>0.27200000000000002</v>
      </c>
      <c r="J29" s="725">
        <v>366</v>
      </c>
      <c r="K29" s="725">
        <f t="shared" si="0"/>
        <v>99.552000000000007</v>
      </c>
      <c r="M29" s="725" t="s">
        <v>1059</v>
      </c>
      <c r="N29" s="725">
        <v>2.4799999999999999E-2</v>
      </c>
      <c r="O29" s="725">
        <v>23836</v>
      </c>
      <c r="P29" s="725">
        <f t="shared" si="1"/>
        <v>591.13279999999997</v>
      </c>
    </row>
    <row r="30" spans="2:21" ht="15.75" customHeight="1">
      <c r="B30" s="726">
        <v>41365</v>
      </c>
      <c r="C30" s="869">
        <v>631.81290000000001</v>
      </c>
      <c r="D30" s="869">
        <v>-2331.3960999999999</v>
      </c>
      <c r="E30" s="725">
        <v>0.64076151674378301</v>
      </c>
      <c r="F30" s="870">
        <f t="shared" si="2"/>
        <v>-1493.8689011665404</v>
      </c>
      <c r="H30" s="725" t="s">
        <v>1055</v>
      </c>
      <c r="I30" s="725">
        <v>0.48599999999999999</v>
      </c>
      <c r="J30" s="725">
        <v>124</v>
      </c>
      <c r="K30" s="725">
        <f t="shared" si="0"/>
        <v>60.263999999999996</v>
      </c>
      <c r="M30" s="725"/>
      <c r="N30" s="725"/>
      <c r="O30" s="725"/>
      <c r="P30" s="725"/>
    </row>
    <row r="31" spans="2:21" ht="15.75" customHeight="1">
      <c r="B31" s="726">
        <v>41395</v>
      </c>
      <c r="C31" s="869">
        <v>631.81290000000001</v>
      </c>
      <c r="D31" s="869">
        <v>-2331.3960999999999</v>
      </c>
      <c r="E31" s="725">
        <v>0.64076151674378301</v>
      </c>
      <c r="F31" s="870">
        <f t="shared" si="2"/>
        <v>-1493.8689011665404</v>
      </c>
      <c r="H31" s="725" t="s">
        <v>1056</v>
      </c>
      <c r="I31" s="725">
        <v>9.8000000000000004E-2</v>
      </c>
      <c r="J31" s="725">
        <v>12479</v>
      </c>
      <c r="K31" s="725">
        <f t="shared" si="0"/>
        <v>1222.942</v>
      </c>
      <c r="M31" s="725"/>
      <c r="N31" s="725"/>
      <c r="O31" s="725"/>
      <c r="P31" s="725"/>
    </row>
    <row r="32" spans="2:21" ht="15.75" customHeight="1">
      <c r="B32" s="726">
        <v>41426</v>
      </c>
      <c r="C32" s="869">
        <v>631.81290000000001</v>
      </c>
      <c r="D32" s="869">
        <v>-2331.3960999999999</v>
      </c>
      <c r="E32" s="725">
        <v>0.64076151674378301</v>
      </c>
      <c r="F32" s="870">
        <f t="shared" si="2"/>
        <v>-1493.8689011665404</v>
      </c>
      <c r="H32" s="725"/>
      <c r="I32" s="725"/>
      <c r="J32" s="725"/>
      <c r="K32" s="725"/>
      <c r="M32" s="725"/>
      <c r="N32" s="725"/>
      <c r="O32" s="725"/>
      <c r="P32" s="725"/>
    </row>
    <row r="33" spans="2:16" ht="15.75" customHeight="1">
      <c r="B33" s="726">
        <v>41456</v>
      </c>
      <c r="C33" s="869">
        <v>631.81290000000001</v>
      </c>
      <c r="D33" s="869">
        <v>-2331.3960999999999</v>
      </c>
      <c r="E33" s="725">
        <v>0.64076151674378301</v>
      </c>
      <c r="F33" s="870">
        <f t="shared" si="2"/>
        <v>-1493.8689011665404</v>
      </c>
      <c r="H33" s="725"/>
      <c r="I33" s="725"/>
      <c r="J33" s="725"/>
      <c r="K33" s="725"/>
      <c r="M33" s="725"/>
      <c r="N33" s="725"/>
      <c r="O33" s="725"/>
      <c r="P33" s="725"/>
    </row>
    <row r="34" spans="2:16" ht="15.75" customHeight="1">
      <c r="B34" s="726">
        <v>41487</v>
      </c>
      <c r="C34" s="869">
        <v>631.81290000000001</v>
      </c>
      <c r="D34" s="869">
        <v>-2331.3960999999999</v>
      </c>
      <c r="E34" s="725">
        <v>0.64076151674378301</v>
      </c>
      <c r="F34" s="870">
        <f t="shared" si="2"/>
        <v>-1493.8689011665404</v>
      </c>
      <c r="H34" s="725"/>
      <c r="I34" s="725"/>
      <c r="J34" s="725"/>
      <c r="K34" s="725"/>
      <c r="M34" s="725"/>
      <c r="N34" s="725"/>
      <c r="O34" s="725"/>
      <c r="P34" s="725"/>
    </row>
    <row r="35" spans="2:16" ht="15.75" customHeight="1">
      <c r="B35" s="726">
        <v>41518</v>
      </c>
      <c r="C35" s="869">
        <v>631.81290000000001</v>
      </c>
      <c r="D35" s="869">
        <v>-2331.3960999999999</v>
      </c>
      <c r="E35" s="725">
        <v>0.64076151674378301</v>
      </c>
      <c r="F35" s="870">
        <f t="shared" si="2"/>
        <v>-1493.8689011665404</v>
      </c>
      <c r="H35" s="725"/>
      <c r="I35" s="725"/>
      <c r="J35" s="725"/>
      <c r="K35" s="725"/>
      <c r="M35" s="725"/>
      <c r="N35" s="725"/>
      <c r="O35" s="725"/>
      <c r="P35" s="725"/>
    </row>
    <row r="36" spans="2:16" ht="15.75" customHeight="1">
      <c r="B36" s="726">
        <v>41548</v>
      </c>
      <c r="C36" s="869">
        <v>631.81290000000001</v>
      </c>
      <c r="D36" s="869">
        <v>-2331.3960999999999</v>
      </c>
      <c r="E36" s="725">
        <v>0.64076151674378301</v>
      </c>
      <c r="F36" s="870">
        <f t="shared" si="2"/>
        <v>-1493.8689011665404</v>
      </c>
      <c r="H36" s="725"/>
      <c r="I36" s="725"/>
      <c r="J36" s="725"/>
      <c r="K36" s="725"/>
      <c r="M36" s="725"/>
      <c r="N36" s="725"/>
      <c r="O36" s="725"/>
      <c r="P36" s="725"/>
    </row>
    <row r="37" spans="2:16" ht="15.75" customHeight="1">
      <c r="B37" s="726">
        <v>41579</v>
      </c>
      <c r="C37" s="869">
        <v>631.81290000000001</v>
      </c>
      <c r="D37" s="869">
        <v>-2331.3960999999999</v>
      </c>
      <c r="E37" s="725">
        <v>0.64076151674378301</v>
      </c>
      <c r="F37" s="870">
        <f t="shared" si="2"/>
        <v>-1493.8689011665404</v>
      </c>
      <c r="H37" s="725"/>
      <c r="I37" s="725"/>
      <c r="J37" s="725"/>
      <c r="K37" s="725"/>
      <c r="M37" s="725"/>
      <c r="N37" s="725"/>
      <c r="O37" s="725"/>
      <c r="P37" s="725"/>
    </row>
    <row r="38" spans="2:16" ht="15.75" customHeight="1">
      <c r="B38" s="726">
        <v>41609</v>
      </c>
      <c r="C38" s="869">
        <v>631.81290000000001</v>
      </c>
      <c r="D38" s="869">
        <v>-2331.3960999999999</v>
      </c>
      <c r="E38" s="725">
        <v>0.64076151674378301</v>
      </c>
      <c r="F38" s="870">
        <f t="shared" si="2"/>
        <v>-1493.8689011665404</v>
      </c>
      <c r="H38" s="725"/>
      <c r="I38" s="725"/>
      <c r="J38" s="725"/>
      <c r="K38" s="725"/>
      <c r="M38" s="725"/>
      <c r="N38" s="725"/>
      <c r="O38" s="725"/>
      <c r="P38" s="725"/>
    </row>
    <row r="39" spans="2:16" ht="16.350000000000001" customHeight="1">
      <c r="B39" s="736" t="s">
        <v>26</v>
      </c>
      <c r="C39" s="737"/>
      <c r="D39" s="737"/>
      <c r="E39" s="737"/>
      <c r="F39" s="871">
        <f>SUM(F28:F38)</f>
        <v>-16432.557912831948</v>
      </c>
      <c r="H39" s="725"/>
      <c r="I39" s="725"/>
      <c r="J39" s="725"/>
      <c r="K39" s="725"/>
      <c r="M39" s="725"/>
      <c r="N39" s="725"/>
      <c r="O39" s="725"/>
      <c r="P39" s="725"/>
    </row>
    <row r="40" spans="2:16">
      <c r="B40" s="726" t="s">
        <v>1038</v>
      </c>
      <c r="C40" s="725"/>
      <c r="D40" s="725"/>
      <c r="E40" s="725"/>
      <c r="F40" s="870">
        <f>+$F$39/11*12</f>
        <v>-17926.426813998489</v>
      </c>
      <c r="H40" s="725"/>
      <c r="I40" s="725"/>
      <c r="J40" s="725"/>
      <c r="K40" s="725"/>
      <c r="M40" s="725"/>
      <c r="N40" s="725"/>
      <c r="O40" s="725"/>
      <c r="P40" s="725"/>
    </row>
    <row r="41" spans="2:16">
      <c r="B41" s="726" t="s">
        <v>1039</v>
      </c>
      <c r="C41" s="725"/>
      <c r="D41" s="725"/>
      <c r="E41" s="725"/>
      <c r="F41" s="870">
        <f t="shared" ref="F41:F51" si="3">+$F$39/11*12</f>
        <v>-17926.426813998489</v>
      </c>
      <c r="H41" s="725"/>
      <c r="I41" s="725"/>
      <c r="J41" s="725"/>
      <c r="K41" s="725"/>
      <c r="M41" s="725"/>
      <c r="N41" s="725"/>
      <c r="O41" s="725"/>
      <c r="P41" s="725"/>
    </row>
    <row r="42" spans="2:16">
      <c r="B42" s="726" t="s">
        <v>1040</v>
      </c>
      <c r="C42" s="725"/>
      <c r="D42" s="725"/>
      <c r="E42" s="725"/>
      <c r="F42" s="870">
        <f t="shared" si="3"/>
        <v>-17926.426813998489</v>
      </c>
      <c r="H42" s="725"/>
      <c r="I42" s="725"/>
      <c r="J42" s="725"/>
      <c r="K42" s="725"/>
      <c r="M42" s="725"/>
      <c r="N42" s="725"/>
      <c r="O42" s="725"/>
      <c r="P42" s="725"/>
    </row>
    <row r="43" spans="2:16">
      <c r="B43" s="726" t="s">
        <v>1041</v>
      </c>
      <c r="C43" s="725"/>
      <c r="D43" s="725"/>
      <c r="E43" s="725"/>
      <c r="F43" s="870">
        <f t="shared" si="3"/>
        <v>-17926.426813998489</v>
      </c>
      <c r="H43" s="725"/>
      <c r="I43" s="725"/>
      <c r="J43" s="725"/>
      <c r="K43" s="725"/>
      <c r="M43" s="725"/>
      <c r="N43" s="725"/>
      <c r="O43" s="725"/>
      <c r="P43" s="725"/>
    </row>
    <row r="44" spans="2:16">
      <c r="B44" s="726" t="s">
        <v>1042</v>
      </c>
      <c r="C44" s="725"/>
      <c r="D44" s="725"/>
      <c r="E44" s="725"/>
      <c r="F44" s="870">
        <f t="shared" si="3"/>
        <v>-17926.426813998489</v>
      </c>
      <c r="H44" s="725"/>
      <c r="I44" s="725"/>
      <c r="J44" s="725"/>
      <c r="K44" s="725"/>
      <c r="M44" s="725"/>
      <c r="N44" s="725"/>
      <c r="O44" s="725"/>
      <c r="P44" s="725"/>
    </row>
    <row r="45" spans="2:16">
      <c r="B45" s="726" t="s">
        <v>1043</v>
      </c>
      <c r="C45" s="725"/>
      <c r="D45" s="725"/>
      <c r="E45" s="725"/>
      <c r="F45" s="870">
        <f t="shared" si="3"/>
        <v>-17926.426813998489</v>
      </c>
      <c r="H45" s="725"/>
      <c r="I45" s="725"/>
      <c r="J45" s="725"/>
      <c r="K45" s="725"/>
      <c r="M45" s="725"/>
      <c r="N45" s="725"/>
      <c r="O45" s="725"/>
      <c r="P45" s="725"/>
    </row>
    <row r="46" spans="2:16">
      <c r="B46" s="726" t="s">
        <v>1044</v>
      </c>
      <c r="C46" s="725"/>
      <c r="D46" s="725"/>
      <c r="E46" s="725"/>
      <c r="F46" s="870">
        <f t="shared" si="3"/>
        <v>-17926.426813998489</v>
      </c>
      <c r="H46" s="725"/>
      <c r="I46" s="725"/>
      <c r="J46" s="725"/>
      <c r="K46" s="725"/>
      <c r="M46" s="725"/>
      <c r="N46" s="725"/>
      <c r="O46" s="725"/>
      <c r="P46" s="725"/>
    </row>
    <row r="47" spans="2:16">
      <c r="B47" s="726" t="s">
        <v>1045</v>
      </c>
      <c r="C47" s="725"/>
      <c r="D47" s="725"/>
      <c r="E47" s="725"/>
      <c r="F47" s="870">
        <f t="shared" si="3"/>
        <v>-17926.426813998489</v>
      </c>
      <c r="H47" s="725"/>
      <c r="I47" s="725"/>
      <c r="J47" s="725"/>
      <c r="K47" s="725"/>
      <c r="M47" s="725"/>
      <c r="N47" s="725"/>
      <c r="O47" s="725"/>
      <c r="P47" s="725"/>
    </row>
    <row r="48" spans="2:16">
      <c r="B48" s="726" t="s">
        <v>1046</v>
      </c>
      <c r="C48" s="725"/>
      <c r="D48" s="725"/>
      <c r="E48" s="725"/>
      <c r="F48" s="870">
        <f t="shared" si="3"/>
        <v>-17926.426813998489</v>
      </c>
      <c r="H48" s="725"/>
      <c r="I48" s="725"/>
      <c r="J48" s="725"/>
      <c r="K48" s="725"/>
      <c r="M48" s="725"/>
      <c r="N48" s="725"/>
      <c r="O48" s="725"/>
      <c r="P48" s="725"/>
    </row>
    <row r="49" spans="2:16">
      <c r="B49" s="726" t="s">
        <v>1047</v>
      </c>
      <c r="C49" s="725"/>
      <c r="D49" s="725"/>
      <c r="E49" s="725"/>
      <c r="F49" s="870">
        <f t="shared" si="3"/>
        <v>-17926.426813998489</v>
      </c>
      <c r="H49" s="736" t="s">
        <v>26</v>
      </c>
      <c r="I49" s="737"/>
      <c r="J49" s="737"/>
      <c r="K49" s="733">
        <f>SUM(K27:K48)</f>
        <v>2963.2089999999998</v>
      </c>
      <c r="M49" s="736" t="s">
        <v>26</v>
      </c>
      <c r="N49" s="737"/>
      <c r="O49" s="737"/>
      <c r="P49" s="734">
        <f>SUM(P27:P48)</f>
        <v>631.81290000000001</v>
      </c>
    </row>
    <row r="50" spans="2:16">
      <c r="B50" s="726" t="s">
        <v>1048</v>
      </c>
      <c r="C50" s="725"/>
      <c r="D50" s="725"/>
      <c r="E50" s="725"/>
      <c r="F50" s="870">
        <f t="shared" si="3"/>
        <v>-17926.426813998489</v>
      </c>
    </row>
    <row r="51" spans="2:16">
      <c r="B51" s="726" t="s">
        <v>1049</v>
      </c>
      <c r="C51" s="725"/>
      <c r="D51" s="725"/>
      <c r="E51" s="725"/>
      <c r="F51" s="870">
        <f t="shared" si="3"/>
        <v>-17926.426813998489</v>
      </c>
    </row>
    <row r="52" spans="2:16">
      <c r="H52" s="873"/>
    </row>
    <row r="56" spans="2:16" ht="21">
      <c r="B56" s="868" t="s">
        <v>1060</v>
      </c>
    </row>
    <row r="58" spans="2:16" ht="21">
      <c r="B58" s="868" t="s">
        <v>1061</v>
      </c>
      <c r="C58" s="872"/>
      <c r="E58" s="872"/>
      <c r="F58" s="872"/>
      <c r="H58" s="868" t="s">
        <v>686</v>
      </c>
    </row>
    <row r="59" spans="2:16">
      <c r="B59" s="961" t="s">
        <v>666</v>
      </c>
      <c r="C59" s="961"/>
      <c r="D59" s="961"/>
      <c r="E59" s="961"/>
      <c r="F59" s="961"/>
      <c r="H59" s="12" t="s">
        <v>674</v>
      </c>
      <c r="M59" s="12" t="s">
        <v>675</v>
      </c>
    </row>
    <row r="60" spans="2:16" ht="45">
      <c r="B60" s="866" t="s">
        <v>62</v>
      </c>
      <c r="C60" s="866" t="s">
        <v>667</v>
      </c>
      <c r="D60" s="866" t="s">
        <v>668</v>
      </c>
      <c r="E60" s="866" t="s">
        <v>670</v>
      </c>
      <c r="F60" s="866" t="s">
        <v>669</v>
      </c>
      <c r="H60" s="866" t="s">
        <v>671</v>
      </c>
      <c r="I60" s="866" t="s">
        <v>672</v>
      </c>
      <c r="J60" s="866" t="s">
        <v>673</v>
      </c>
      <c r="K60" s="866" t="s">
        <v>667</v>
      </c>
      <c r="M60" s="866" t="s">
        <v>671</v>
      </c>
      <c r="N60" s="866" t="s">
        <v>672</v>
      </c>
      <c r="O60" s="866" t="s">
        <v>673</v>
      </c>
      <c r="P60" s="866" t="s">
        <v>667</v>
      </c>
    </row>
    <row r="61" spans="2:16" ht="18">
      <c r="B61" s="866"/>
      <c r="C61" s="866" t="s">
        <v>676</v>
      </c>
      <c r="D61" s="866" t="s">
        <v>677</v>
      </c>
      <c r="E61" s="866" t="s">
        <v>678</v>
      </c>
      <c r="F61" s="866" t="s">
        <v>679</v>
      </c>
      <c r="H61" s="866"/>
      <c r="I61" s="866" t="s">
        <v>680</v>
      </c>
      <c r="J61" s="866" t="s">
        <v>681</v>
      </c>
      <c r="K61" s="866" t="s">
        <v>682</v>
      </c>
      <c r="M61" s="866"/>
      <c r="N61" s="866" t="s">
        <v>683</v>
      </c>
      <c r="O61" s="866" t="s">
        <v>684</v>
      </c>
      <c r="P61" s="866" t="s">
        <v>685</v>
      </c>
    </row>
    <row r="62" spans="2:16">
      <c r="B62" s="726">
        <v>42370</v>
      </c>
      <c r="C62" s="733">
        <v>5271.0059999999994</v>
      </c>
      <c r="D62" s="732"/>
      <c r="E62" s="725">
        <v>0.72287172655247822</v>
      </c>
      <c r="F62" s="725"/>
      <c r="H62" s="725" t="s">
        <v>1052</v>
      </c>
      <c r="I62" s="725">
        <v>0.13800000000000001</v>
      </c>
      <c r="J62" s="725">
        <v>4066</v>
      </c>
      <c r="K62" s="725">
        <f>I62*J62</f>
        <v>561.10800000000006</v>
      </c>
      <c r="M62" s="725" t="s">
        <v>1057</v>
      </c>
      <c r="N62" s="725">
        <v>7.9299999999999995E-2</v>
      </c>
      <c r="O62" s="725">
        <v>2833</v>
      </c>
      <c r="P62" s="725">
        <f>N62*O62</f>
        <v>224.65689999999998</v>
      </c>
    </row>
    <row r="63" spans="2:16">
      <c r="B63" s="726">
        <v>42401</v>
      </c>
      <c r="C63" s="734">
        <v>1305.1004999999998</v>
      </c>
      <c r="D63" s="735">
        <v>-3965.9054999999998</v>
      </c>
      <c r="E63" s="725">
        <v>0.72287172655247822</v>
      </c>
      <c r="F63" s="870">
        <f>D63*E63</f>
        <v>-2866.8409561289691</v>
      </c>
      <c r="H63" s="725" t="s">
        <v>1053</v>
      </c>
      <c r="I63" s="725">
        <v>0.20100000000000001</v>
      </c>
      <c r="J63" s="725">
        <v>1940</v>
      </c>
      <c r="K63" s="725">
        <f t="shared" ref="K63:K66" si="4">I63*J63</f>
        <v>389.94</v>
      </c>
      <c r="M63" s="725" t="s">
        <v>1058</v>
      </c>
      <c r="N63" s="725">
        <v>8.7599999999999997E-2</v>
      </c>
      <c r="O63" s="725">
        <v>3018</v>
      </c>
      <c r="P63" s="725">
        <f t="shared" ref="P63:P71" si="5">N63*O63</f>
        <v>264.3768</v>
      </c>
    </row>
    <row r="64" spans="2:16">
      <c r="B64" s="726">
        <v>42430</v>
      </c>
      <c r="C64" s="869">
        <v>1305.1004999999998</v>
      </c>
      <c r="D64" s="735">
        <v>-3965.9054999999998</v>
      </c>
      <c r="E64" s="725">
        <v>0.72287172655247822</v>
      </c>
      <c r="F64" s="870">
        <f t="shared" ref="F64:F73" si="6">D64*E64</f>
        <v>-2866.8409561289691</v>
      </c>
      <c r="H64" s="725" t="s">
        <v>1054</v>
      </c>
      <c r="I64" s="725">
        <v>0.27200000000000002</v>
      </c>
      <c r="J64" s="725">
        <v>7275</v>
      </c>
      <c r="K64" s="725">
        <f t="shared" si="4"/>
        <v>1978.8000000000002</v>
      </c>
      <c r="M64" s="725" t="s">
        <v>1062</v>
      </c>
      <c r="N64" s="725">
        <v>2.1100000000000001E-2</v>
      </c>
      <c r="O64" s="725">
        <v>102</v>
      </c>
      <c r="P64" s="725">
        <f t="shared" si="5"/>
        <v>2.1522000000000001</v>
      </c>
    </row>
    <row r="65" spans="2:16">
      <c r="B65" s="726">
        <v>42461</v>
      </c>
      <c r="C65" s="869">
        <v>1305.1004999999998</v>
      </c>
      <c r="D65" s="735">
        <v>-3965.9054999999998</v>
      </c>
      <c r="E65" s="725">
        <v>0.72287172655247822</v>
      </c>
      <c r="F65" s="870">
        <f t="shared" si="6"/>
        <v>-2866.8409561289691</v>
      </c>
      <c r="H65" s="725" t="s">
        <v>1055</v>
      </c>
      <c r="I65" s="725">
        <v>0.48599999999999999</v>
      </c>
      <c r="J65" s="725">
        <v>4009</v>
      </c>
      <c r="K65" s="725">
        <f t="shared" si="4"/>
        <v>1948.374</v>
      </c>
      <c r="M65" s="725" t="s">
        <v>1059</v>
      </c>
      <c r="N65" s="725">
        <v>2.4799999999999999E-2</v>
      </c>
      <c r="O65" s="725">
        <v>1615</v>
      </c>
      <c r="P65" s="725">
        <f t="shared" si="5"/>
        <v>40.052</v>
      </c>
    </row>
    <row r="66" spans="2:16">
      <c r="B66" s="726">
        <v>42491</v>
      </c>
      <c r="C66" s="869">
        <v>1305.1004999999998</v>
      </c>
      <c r="D66" s="735">
        <v>-3965.9054999999998</v>
      </c>
      <c r="E66" s="725">
        <v>0.72287172655247822</v>
      </c>
      <c r="F66" s="870">
        <f t="shared" si="6"/>
        <v>-2866.8409561289691</v>
      </c>
      <c r="H66" s="725" t="s">
        <v>1056</v>
      </c>
      <c r="I66" s="725">
        <v>9.8000000000000004E-2</v>
      </c>
      <c r="J66" s="725">
        <v>4008</v>
      </c>
      <c r="K66" s="725">
        <f t="shared" si="4"/>
        <v>392.78399999999999</v>
      </c>
      <c r="M66" s="725" t="s">
        <v>1063</v>
      </c>
      <c r="N66" s="725">
        <v>3.8600000000000002E-2</v>
      </c>
      <c r="O66" s="725">
        <v>3612</v>
      </c>
      <c r="P66" s="725">
        <f t="shared" si="5"/>
        <v>139.42320000000001</v>
      </c>
    </row>
    <row r="67" spans="2:16">
      <c r="B67" s="726">
        <v>42522</v>
      </c>
      <c r="C67" s="869">
        <v>1305.1004999999998</v>
      </c>
      <c r="D67" s="735">
        <v>-3965.9054999999998</v>
      </c>
      <c r="E67" s="725">
        <v>0.72287172655247822</v>
      </c>
      <c r="F67" s="870">
        <f t="shared" si="6"/>
        <v>-2866.8409561289691</v>
      </c>
      <c r="H67" s="725"/>
      <c r="I67" s="725"/>
      <c r="J67" s="725"/>
      <c r="K67" s="725"/>
      <c r="M67" s="725" t="s">
        <v>1064</v>
      </c>
      <c r="N67" s="725">
        <v>4.8300000000000003E-2</v>
      </c>
      <c r="O67" s="725">
        <v>2576</v>
      </c>
      <c r="P67" s="725">
        <f t="shared" si="5"/>
        <v>124.4208</v>
      </c>
    </row>
    <row r="68" spans="2:16">
      <c r="B68" s="726">
        <v>42552</v>
      </c>
      <c r="C68" s="869">
        <v>1305.1004999999998</v>
      </c>
      <c r="D68" s="735">
        <v>-3965.9054999999998</v>
      </c>
      <c r="E68" s="725">
        <v>0.72287172655247822</v>
      </c>
      <c r="F68" s="870">
        <f t="shared" si="6"/>
        <v>-2866.8409561289691</v>
      </c>
      <c r="H68" s="725"/>
      <c r="I68" s="725"/>
      <c r="J68" s="725"/>
      <c r="K68" s="725"/>
      <c r="M68" s="725" t="s">
        <v>1065</v>
      </c>
      <c r="N68" s="725">
        <v>7.8399999999999997E-2</v>
      </c>
      <c r="O68" s="725">
        <v>2898</v>
      </c>
      <c r="P68" s="725">
        <f t="shared" si="5"/>
        <v>227.20319999999998</v>
      </c>
    </row>
    <row r="69" spans="2:16">
      <c r="B69" s="726">
        <v>42583</v>
      </c>
      <c r="C69" s="869">
        <v>1305.1004999999998</v>
      </c>
      <c r="D69" s="735">
        <v>-3965.9054999999998</v>
      </c>
      <c r="E69" s="725">
        <v>0.72287172655247822</v>
      </c>
      <c r="F69" s="870">
        <f t="shared" si="6"/>
        <v>-2866.8409561289691</v>
      </c>
      <c r="H69" s="725"/>
      <c r="I69" s="725"/>
      <c r="J69" s="725"/>
      <c r="K69" s="725"/>
      <c r="M69" s="725" t="s">
        <v>1066</v>
      </c>
      <c r="N69" s="725">
        <v>5.5300000000000002E-2</v>
      </c>
      <c r="O69" s="725">
        <v>3855</v>
      </c>
      <c r="P69" s="725">
        <f t="shared" si="5"/>
        <v>213.1815</v>
      </c>
    </row>
    <row r="70" spans="2:16">
      <c r="B70" s="726">
        <v>42614</v>
      </c>
      <c r="C70" s="869">
        <v>1305.1004999999998</v>
      </c>
      <c r="D70" s="735">
        <v>-3965.9054999999998</v>
      </c>
      <c r="E70" s="725">
        <v>0.72287172655247822</v>
      </c>
      <c r="F70" s="870">
        <f t="shared" si="6"/>
        <v>-2866.8409561289691</v>
      </c>
      <c r="H70" s="725"/>
      <c r="I70" s="725"/>
      <c r="J70" s="725"/>
      <c r="K70" s="725"/>
      <c r="M70" s="725" t="s">
        <v>1067</v>
      </c>
      <c r="N70" s="725">
        <v>6.6900000000000001E-2</v>
      </c>
      <c r="O70" s="725">
        <v>123</v>
      </c>
      <c r="P70" s="725">
        <f t="shared" si="5"/>
        <v>8.2286999999999999</v>
      </c>
    </row>
    <row r="71" spans="2:16">
      <c r="B71" s="726">
        <v>42644</v>
      </c>
      <c r="C71" s="869">
        <v>1305.1004999999998</v>
      </c>
      <c r="D71" s="735">
        <v>-3965.9054999999998</v>
      </c>
      <c r="E71" s="725">
        <v>0.72287172655247822</v>
      </c>
      <c r="F71" s="870">
        <f t="shared" si="6"/>
        <v>-2866.8409561289691</v>
      </c>
      <c r="H71" s="725"/>
      <c r="I71" s="725"/>
      <c r="J71" s="725"/>
      <c r="K71" s="725"/>
      <c r="M71" s="725" t="s">
        <v>1068</v>
      </c>
      <c r="N71" s="725">
        <v>9.2200000000000004E-2</v>
      </c>
      <c r="O71" s="725">
        <v>666</v>
      </c>
      <c r="P71" s="725">
        <f t="shared" si="5"/>
        <v>61.405200000000001</v>
      </c>
    </row>
    <row r="72" spans="2:16">
      <c r="B72" s="726">
        <v>42675</v>
      </c>
      <c r="C72" s="869">
        <v>1305.1004999999998</v>
      </c>
      <c r="D72" s="735">
        <v>-3965.9054999999998</v>
      </c>
      <c r="E72" s="725">
        <v>0.72287172655247822</v>
      </c>
      <c r="F72" s="870">
        <f t="shared" si="6"/>
        <v>-2866.8409561289691</v>
      </c>
      <c r="H72" s="725"/>
      <c r="I72" s="725"/>
      <c r="J72" s="725"/>
      <c r="K72" s="725"/>
      <c r="M72" s="725"/>
      <c r="N72" s="725"/>
      <c r="O72" s="725"/>
      <c r="P72" s="725"/>
    </row>
    <row r="73" spans="2:16">
      <c r="B73" s="726">
        <v>42705</v>
      </c>
      <c r="C73" s="869">
        <v>1305.1004999999998</v>
      </c>
      <c r="D73" s="735">
        <v>-3965.9054999999998</v>
      </c>
      <c r="E73" s="725">
        <v>0.72287172655247822</v>
      </c>
      <c r="F73" s="870">
        <f t="shared" si="6"/>
        <v>-2866.8409561289691</v>
      </c>
      <c r="H73" s="725"/>
      <c r="I73" s="725"/>
      <c r="J73" s="725"/>
      <c r="K73" s="725"/>
      <c r="M73" s="725"/>
      <c r="N73" s="725"/>
      <c r="O73" s="725"/>
      <c r="P73" s="725"/>
    </row>
    <row r="74" spans="2:16">
      <c r="B74" s="736" t="s">
        <v>26</v>
      </c>
      <c r="C74" s="869"/>
      <c r="D74" s="737"/>
      <c r="E74" s="737"/>
      <c r="F74" s="871">
        <f>SUM(F63:F73)</f>
        <v>-31535.250517418666</v>
      </c>
      <c r="H74" s="725"/>
      <c r="I74" s="725"/>
      <c r="J74" s="725"/>
      <c r="K74" s="725"/>
      <c r="M74" s="725"/>
      <c r="N74" s="725"/>
      <c r="O74" s="725"/>
      <c r="P74" s="725"/>
    </row>
    <row r="75" spans="2:16">
      <c r="B75" s="726" t="s">
        <v>1041</v>
      </c>
      <c r="C75" s="725"/>
      <c r="D75" s="725"/>
      <c r="E75" s="725"/>
      <c r="F75" s="870">
        <f t="shared" ref="F75:F86" si="7">+$F$74/11*12</f>
        <v>-34402.091473547633</v>
      </c>
      <c r="H75" s="725"/>
      <c r="I75" s="725"/>
      <c r="J75" s="725"/>
      <c r="K75" s="725"/>
      <c r="M75" s="725"/>
      <c r="N75" s="725"/>
      <c r="O75" s="725"/>
      <c r="P75" s="725"/>
    </row>
    <row r="76" spans="2:16">
      <c r="B76" s="726" t="s">
        <v>1042</v>
      </c>
      <c r="C76" s="725"/>
      <c r="D76" s="725"/>
      <c r="E76" s="725"/>
      <c r="F76" s="870">
        <f t="shared" si="7"/>
        <v>-34402.091473547633</v>
      </c>
      <c r="H76" s="725"/>
      <c r="I76" s="725"/>
      <c r="J76" s="725"/>
      <c r="K76" s="725"/>
      <c r="M76" s="725"/>
      <c r="N76" s="725"/>
      <c r="O76" s="725"/>
      <c r="P76" s="725"/>
    </row>
    <row r="77" spans="2:16">
      <c r="B77" s="726" t="s">
        <v>1043</v>
      </c>
      <c r="C77" s="725"/>
      <c r="D77" s="725"/>
      <c r="E77" s="725"/>
      <c r="F77" s="870">
        <f t="shared" si="7"/>
        <v>-34402.091473547633</v>
      </c>
      <c r="H77" s="725"/>
      <c r="I77" s="725"/>
      <c r="J77" s="725"/>
      <c r="K77" s="725"/>
      <c r="M77" s="725"/>
      <c r="N77" s="725"/>
      <c r="O77" s="725"/>
      <c r="P77" s="725"/>
    </row>
    <row r="78" spans="2:16">
      <c r="B78" s="726" t="s">
        <v>1044</v>
      </c>
      <c r="C78" s="725"/>
      <c r="D78" s="725"/>
      <c r="E78" s="725"/>
      <c r="F78" s="870">
        <f t="shared" si="7"/>
        <v>-34402.091473547633</v>
      </c>
      <c r="H78" s="725"/>
      <c r="I78" s="725"/>
      <c r="J78" s="725"/>
      <c r="K78" s="725"/>
      <c r="M78" s="725"/>
      <c r="N78" s="725"/>
      <c r="O78" s="725"/>
      <c r="P78" s="725"/>
    </row>
    <row r="79" spans="2:16">
      <c r="B79" s="726" t="s">
        <v>1045</v>
      </c>
      <c r="C79" s="725"/>
      <c r="D79" s="725"/>
      <c r="E79" s="725"/>
      <c r="F79" s="870">
        <f t="shared" si="7"/>
        <v>-34402.091473547633</v>
      </c>
      <c r="H79" s="725"/>
      <c r="I79" s="725"/>
      <c r="J79" s="725"/>
      <c r="K79" s="725"/>
      <c r="M79" s="725"/>
      <c r="N79" s="725"/>
      <c r="O79" s="725"/>
      <c r="P79" s="725"/>
    </row>
    <row r="80" spans="2:16">
      <c r="B80" s="726" t="s">
        <v>1046</v>
      </c>
      <c r="C80" s="725"/>
      <c r="D80" s="725"/>
      <c r="E80" s="725"/>
      <c r="F80" s="870">
        <f t="shared" si="7"/>
        <v>-34402.091473547633</v>
      </c>
      <c r="H80" s="725"/>
      <c r="I80" s="725"/>
      <c r="J80" s="725"/>
      <c r="K80" s="725"/>
      <c r="M80" s="725"/>
      <c r="N80" s="725"/>
      <c r="O80" s="725"/>
      <c r="P80" s="725"/>
    </row>
    <row r="81" spans="2:16">
      <c r="B81" s="726" t="s">
        <v>1047</v>
      </c>
      <c r="C81" s="725"/>
      <c r="D81" s="725"/>
      <c r="E81" s="725"/>
      <c r="F81" s="870">
        <f t="shared" si="7"/>
        <v>-34402.091473547633</v>
      </c>
      <c r="H81" s="725"/>
      <c r="I81" s="725"/>
      <c r="J81" s="725"/>
      <c r="K81" s="725"/>
      <c r="M81" s="725"/>
      <c r="N81" s="725"/>
      <c r="O81" s="725"/>
      <c r="P81" s="725"/>
    </row>
    <row r="82" spans="2:16">
      <c r="B82" s="726" t="s">
        <v>1048</v>
      </c>
      <c r="C82" s="725"/>
      <c r="D82" s="725"/>
      <c r="E82" s="725"/>
      <c r="F82" s="870">
        <f t="shared" si="7"/>
        <v>-34402.091473547633</v>
      </c>
      <c r="H82" s="725"/>
      <c r="I82" s="725"/>
      <c r="J82" s="725"/>
      <c r="K82" s="725"/>
      <c r="M82" s="725"/>
      <c r="N82" s="725"/>
      <c r="O82" s="725"/>
      <c r="P82" s="725"/>
    </row>
    <row r="83" spans="2:16">
      <c r="B83" s="726" t="s">
        <v>1049</v>
      </c>
      <c r="C83" s="725"/>
      <c r="D83" s="725"/>
      <c r="E83" s="725"/>
      <c r="F83" s="870">
        <f t="shared" si="7"/>
        <v>-34402.091473547633</v>
      </c>
      <c r="H83" s="725"/>
      <c r="I83" s="725"/>
      <c r="J83" s="725"/>
      <c r="K83" s="725"/>
      <c r="M83" s="725"/>
      <c r="N83" s="725"/>
      <c r="O83" s="725"/>
      <c r="P83" s="725"/>
    </row>
    <row r="84" spans="2:16">
      <c r="B84" s="726" t="s">
        <v>1050</v>
      </c>
      <c r="C84" s="725"/>
      <c r="D84" s="725"/>
      <c r="E84" s="725"/>
      <c r="F84" s="870">
        <f t="shared" si="7"/>
        <v>-34402.091473547633</v>
      </c>
      <c r="H84" s="736" t="s">
        <v>26</v>
      </c>
      <c r="I84" s="737"/>
      <c r="J84" s="737"/>
      <c r="K84" s="733">
        <f>SUM(K62:K83)</f>
        <v>5271.0059999999994</v>
      </c>
      <c r="M84" s="736" t="s">
        <v>26</v>
      </c>
      <c r="N84" s="737"/>
      <c r="O84" s="737"/>
      <c r="P84" s="734">
        <f>SUM(P62:P83)</f>
        <v>1305.1004999999998</v>
      </c>
    </row>
    <row r="85" spans="2:16">
      <c r="B85" s="726" t="s">
        <v>1051</v>
      </c>
      <c r="C85" s="725"/>
      <c r="D85" s="725"/>
      <c r="E85" s="725"/>
      <c r="F85" s="870">
        <f t="shared" si="7"/>
        <v>-34402.091473547633</v>
      </c>
    </row>
    <row r="86" spans="2:16">
      <c r="B86" s="726" t="s">
        <v>1105</v>
      </c>
      <c r="C86" s="725"/>
      <c r="D86" s="725"/>
      <c r="E86" s="725"/>
      <c r="F86" s="870">
        <f t="shared" si="7"/>
        <v>-34402.091473547633</v>
      </c>
    </row>
  </sheetData>
  <mergeCells count="3">
    <mergeCell ref="B24:F24"/>
    <mergeCell ref="B18:U18"/>
    <mergeCell ref="B59:F5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2022-07-25T14:38:44Z</dcterms:modified>
</cp:coreProperties>
</file>