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90" windowHeight="4830" tabRatio="672" activeTab="1"/>
  </bookViews>
  <sheets>
    <sheet name="Cover" sheetId="1" r:id="rId1"/>
    <sheet name="Gananoque Forecast" sheetId="2" r:id="rId2"/>
    <sheet name="Transformation Allowance" sheetId="3" r:id="rId3"/>
    <sheet name="EOP Normalization" sheetId="4" r:id="rId4"/>
    <sheet name="IESO Weather Normals" sheetId="5" r:id="rId5"/>
    <sheet name="EOP Factors" sheetId="6" r:id="rId6"/>
    <sheet name="2008 Customer Counts" sheetId="7" r:id="rId7"/>
    <sheet name="2009 Customer Counts" sheetId="8" r:id="rId8"/>
  </sheets>
  <definedNames>
    <definedName name="_xlnm.Print_Titles" localSheetId="4">'IESO Weather Normals'!$3:$5</definedName>
  </definedNames>
  <calcPr fullCalcOnLoad="1"/>
</workbook>
</file>

<file path=xl/comments2.xml><?xml version="1.0" encoding="utf-8"?>
<comments xmlns="http://schemas.openxmlformats.org/spreadsheetml/2006/main">
  <authors>
    <author>bradburyd</author>
  </authors>
  <commentList>
    <comment ref="I42" authorId="0">
      <text>
        <r>
          <rPr>
            <b/>
            <sz val="8"/>
            <rFont val="Tahoma"/>
            <family val="0"/>
          </rPr>
          <t>bradburyd:</t>
        </r>
        <r>
          <rPr>
            <sz val="8"/>
            <rFont val="Tahoma"/>
            <family val="0"/>
          </rPr>
          <t xml:space="preserve">
Acument for 1/2 year</t>
        </r>
      </text>
    </comment>
  </commentList>
</comments>
</file>

<file path=xl/sharedStrings.xml><?xml version="1.0" encoding="utf-8"?>
<sst xmlns="http://schemas.openxmlformats.org/spreadsheetml/2006/main" count="289" uniqueCount="161">
  <si>
    <t>Residential</t>
  </si>
  <si>
    <t>General Service &lt; 50 kW</t>
  </si>
  <si>
    <t>Sentinel Lights</t>
  </si>
  <si>
    <t>Street Lights</t>
  </si>
  <si>
    <t>Rate Category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</si>
  <si>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</si>
  <si>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</si>
  <si>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</si>
  <si>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</si>
  <si>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</si>
  <si>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</si>
  <si>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</si>
  <si>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</si>
  <si>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</si>
  <si>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</si>
  <si>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</si>
  <si>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</si>
  <si>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Total</t>
  </si>
  <si>
    <t>Unmetered Scattered Load</t>
  </si>
  <si>
    <t>General Service &gt; 50 kW</t>
  </si>
  <si>
    <t>General Service &gt; 50 kW TOU</t>
  </si>
  <si>
    <t>Actual</t>
  </si>
  <si>
    <t>Forecast</t>
  </si>
  <si>
    <t>Change</t>
  </si>
  <si>
    <t>Standby</t>
  </si>
  <si>
    <t>kW</t>
  </si>
  <si>
    <t>CNPI - EOP Load and Customer Forecast Information</t>
  </si>
  <si>
    <t>From Energy Sales</t>
  </si>
  <si>
    <t>Projected</t>
  </si>
  <si>
    <t>2006 EDR</t>
  </si>
  <si>
    <t>2005 Year End</t>
  </si>
  <si>
    <t>2006 Year End</t>
  </si>
  <si>
    <t>2007 Year End</t>
  </si>
  <si>
    <t>2008 Bridge Year</t>
  </si>
  <si>
    <t>Number of Customers</t>
  </si>
  <si>
    <t>Percent Change in Customers</t>
  </si>
  <si>
    <t>Kilowatt-hours Sold</t>
  </si>
  <si>
    <t>GS &lt; 50 kW</t>
  </si>
  <si>
    <t>GS &gt; 50 kW</t>
  </si>
  <si>
    <t>Kilowatts Sold</t>
  </si>
  <si>
    <t>GS &gt; 50 kW Time of Use</t>
  </si>
  <si>
    <t>Sentinel Light</t>
  </si>
  <si>
    <t>Number of Connections</t>
  </si>
  <si>
    <t>Percent Change in Connections</t>
  </si>
  <si>
    <t>Average Use per Connections</t>
  </si>
  <si>
    <t>Average Demand per Connections</t>
  </si>
  <si>
    <t>Street Light</t>
  </si>
  <si>
    <t>Totals</t>
  </si>
  <si>
    <t xml:space="preserve">Customers </t>
  </si>
  <si>
    <t>Connections</t>
  </si>
  <si>
    <t>Customers &amp; Connections</t>
  </si>
  <si>
    <t>2008 Gananoque Customer Count By Rate Category</t>
  </si>
  <si>
    <t>2009 Gananoque Customer Count By Rate Category</t>
  </si>
  <si>
    <t>2007 Actual</t>
  </si>
  <si>
    <t>GS &gt; 50 kW Weather Sensitive</t>
  </si>
  <si>
    <t>GS &gt; 50 kW Non-Weather Sensitive</t>
  </si>
  <si>
    <t>GS &gt; 50 kW Total</t>
  </si>
  <si>
    <t>2005 Actual Energy Throughput</t>
  </si>
  <si>
    <t>IESO Weather Normalization Factor for 2006</t>
  </si>
  <si>
    <t>2005 Weather Normalized Throughput</t>
  </si>
  <si>
    <t>2005 Weather Normalization</t>
  </si>
  <si>
    <t>2006 Weather Normalization</t>
  </si>
  <si>
    <t>2007 Weather Normalization</t>
  </si>
  <si>
    <t>2005 Actual Billing Demand</t>
  </si>
  <si>
    <t>2006 Actual Billing Demand</t>
  </si>
  <si>
    <t>2007 Actual Billing Demand</t>
  </si>
  <si>
    <t>2006 Actual Energy Throughput</t>
  </si>
  <si>
    <t>2006 Weather Normalized Throughput</t>
  </si>
  <si>
    <t>2007 Actual Energy Throughput</t>
  </si>
  <si>
    <t>2007 Weather Normalized Throughput</t>
  </si>
  <si>
    <t>Annual Load Factor - Actual Throughput</t>
  </si>
  <si>
    <t>2005 Normalized Billing Demand</t>
  </si>
  <si>
    <t>2006 Normalized Billing Demand</t>
  </si>
  <si>
    <t>2007 Normalized Billing Demand</t>
  </si>
  <si>
    <t>GS &gt; 50 kW T.O.U. Weather Sensitive</t>
  </si>
  <si>
    <t>GS &gt; 50 kW T.O.U.           Non-Weather Sensitive</t>
  </si>
  <si>
    <t>GS &gt; 50 kW T.O.U.           Total</t>
  </si>
  <si>
    <t>Data From 2006 EDR Board Approved Model</t>
  </si>
  <si>
    <t>Recorded Kilowatt-hours Sold</t>
  </si>
  <si>
    <t>Recorded Average Use per Customer</t>
  </si>
  <si>
    <t>Normalized Kilowatt-hours Sold</t>
  </si>
  <si>
    <t>Normalized Average Use per Customer</t>
  </si>
  <si>
    <t>Recorded Kilowatts Sold</t>
  </si>
  <si>
    <t>Recorded Average Demand per Customer</t>
  </si>
  <si>
    <t>Normalized Kilowatts Sold</t>
  </si>
  <si>
    <t>Normalized Average Demand per Customer</t>
  </si>
  <si>
    <t>Table 2.2 - Actual and Weather Corrected Weekly Energy Demand</t>
  </si>
  <si>
    <t>Week Ending</t>
  </si>
  <si>
    <t>Actual Energy (GWh)</t>
  </si>
  <si>
    <t>Weather Corrected  Energy (GWh)</t>
  </si>
  <si>
    <t>Weather Correction (GWh)</t>
  </si>
  <si>
    <t>Week Number</t>
  </si>
  <si>
    <t>Notes for Week</t>
  </si>
  <si>
    <t>Victoria Day</t>
  </si>
  <si>
    <t>Canada Day</t>
  </si>
  <si>
    <t>Civic Holiday</t>
  </si>
  <si>
    <t>Labour Day</t>
  </si>
  <si>
    <t>All-Time September Peak</t>
  </si>
  <si>
    <t>All-Time October Peak</t>
  </si>
  <si>
    <t>Thanksgiving</t>
  </si>
  <si>
    <t>Rememberance Day</t>
  </si>
  <si>
    <t>Christmas &amp; Boxing Day</t>
  </si>
  <si>
    <t>New Years Day</t>
  </si>
  <si>
    <t>All-Time February Peak</t>
  </si>
  <si>
    <t>All-Time March Peak</t>
  </si>
  <si>
    <t>All-Time April Peak</t>
  </si>
  <si>
    <t>Good Friday</t>
  </si>
  <si>
    <t>Easter Monday</t>
  </si>
  <si>
    <t>Blackout</t>
  </si>
  <si>
    <t>Conservation Appeals</t>
  </si>
  <si>
    <t>All-Time January Peak</t>
  </si>
  <si>
    <t>All-Time May Peak</t>
  </si>
  <si>
    <t>All-Time Winter Peak, Christmas &amp; Boxing Day</t>
  </si>
  <si>
    <t>All-Time Weekend Peak</t>
  </si>
  <si>
    <t>5% Voltage Reduction April 7</t>
  </si>
  <si>
    <t>Power Warning June 24</t>
  </si>
  <si>
    <t>Power Warning June 28-29, Canada Day</t>
  </si>
  <si>
    <t>All-Time Peak Demand</t>
  </si>
  <si>
    <t>Power Warning July 18-21</t>
  </si>
  <si>
    <t>Power Warning &amp; 5% Voltage Reduction August 3-4</t>
  </si>
  <si>
    <t>Power Warning August 9-10</t>
  </si>
  <si>
    <t>All-Time October peak</t>
  </si>
  <si>
    <t>All-Time November peak</t>
  </si>
  <si>
    <t>Christmas Day</t>
  </si>
  <si>
    <t>Boxing Day  &amp; New Year's Day</t>
  </si>
  <si>
    <t>Totals for 2005</t>
  </si>
  <si>
    <t>Peak Demand record set</t>
  </si>
  <si>
    <t>Totals for 2006</t>
  </si>
  <si>
    <t>Winter Peak Demand</t>
  </si>
  <si>
    <t>Thanksgiving Day</t>
  </si>
  <si>
    <t>Totals for 2007</t>
  </si>
  <si>
    <t>Family Day</t>
  </si>
  <si>
    <t>Weather Normalization Correction Factor for Total System Load</t>
  </si>
  <si>
    <t>Non-Weather Sensitive</t>
  </si>
  <si>
    <t>Weather Sensitive</t>
  </si>
  <si>
    <t>USL</t>
  </si>
  <si>
    <t>Ratio of Total Load to Weather Sensitve Load</t>
  </si>
  <si>
    <t>GS &gt; 50 kW T.O.U.</t>
  </si>
  <si>
    <t>Adjustment Factor</t>
  </si>
  <si>
    <t>Recorded Actual kWh</t>
  </si>
  <si>
    <t>Recorded Actual kW</t>
  </si>
  <si>
    <t>Weather Normalized kWh</t>
  </si>
  <si>
    <t>Weather Normalized kW</t>
  </si>
  <si>
    <t>From Energy Sales Data</t>
  </si>
  <si>
    <t>Forecasted</t>
  </si>
  <si>
    <t>Classification</t>
  </si>
  <si>
    <t>2005 Actual</t>
  </si>
  <si>
    <t>2006 Actual</t>
  </si>
  <si>
    <t>2009 Test Year</t>
  </si>
  <si>
    <t>$</t>
  </si>
  <si>
    <t>General Service 50 to 4,999 kW</t>
  </si>
  <si>
    <t>Transformation Allowance Rate</t>
  </si>
  <si>
    <t>$/kW</t>
  </si>
  <si>
    <t>CNPI - Eastern Ontario Power Transformation Allowance Forecast Information</t>
  </si>
  <si>
    <t>Customer and Load Forecast</t>
  </si>
  <si>
    <t>2009 Electricity Distribution Rate Application</t>
  </si>
  <si>
    <t>Eastern Ontario Power Service Territory</t>
  </si>
  <si>
    <t>EB - 2008 - 0222</t>
  </si>
  <si>
    <t>CNPI - Eastern Ontario Power, Weather Normalization</t>
  </si>
  <si>
    <t>IESO Weather Correction Data</t>
  </si>
  <si>
    <t>Eastern Ontario Power Determination of Weather Normalization Factors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</si>
</sst>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0.00000"/>
    <numFmt numFmtId="180" formatCode="0.000000"/>
    <numFmt numFmtId="181" formatCode="0.0%"/>
    <numFmt numFmtId="182" formatCode="0.000%"/>
    <numFmt numFmtId="183" formatCode="0.0000%"/>
    <numFmt numFmtId="184" formatCode="_(* #,##0.000_);_(* \(#,##0.000\);_(* &quot;-&quot;?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[$-409]dddd\,\ mmmm\ dd\,\ yyyy"/>
    <numFmt numFmtId="189" formatCode="[$-409]mmmm\ d\,\ yyyy;@"/>
    <numFmt numFmtId="190" formatCode="[$-409]mmm\-yy;@"/>
    <numFmt numFmtId="191" formatCode="_(* #,##0.0_);_(* \(#,##0.0\);_(* &quot;-&quot;?_);_(@_)"/>
    <numFmt numFmtId="192" formatCode="0.0000"/>
    <numFmt numFmtId="193" formatCode="_(&quot;$&quot;* #,##0.0000_);_(&quot;$&quot;* \(#,##0.0000\);_(&quot;$&quot;* &quot;-&quot;????_);_(@_)"/>
    <numFmt numFmtId="194" formatCode="_(&quot;$&quot;* #,##0_);_(&quot;$&quot;* \(#,##0\);_(&quot;$&quot;* &quot;-&quot;??_);_(@_)"/>
    <numFmt numFmtId="195" formatCode="_(* #,##0.0000_);_(* \(#,##0.0000\);_(* &quot;-&quot;????_);_(@_)"/>
    <numFmt numFmtId="196" formatCode="mmm\ yyyy"/>
    <numFmt numFmtId="197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90" fontId="0" fillId="0" borderId="0" xfId="0" applyNumberFormat="1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73" fontId="2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3" fontId="0" fillId="0" borderId="0" xfId="15" applyNumberFormat="1" applyAlignment="1">
      <alignment/>
    </xf>
    <xf numFmtId="10" fontId="0" fillId="0" borderId="0" xfId="21" applyNumberFormat="1" applyAlignment="1">
      <alignment/>
    </xf>
    <xf numFmtId="173" fontId="0" fillId="0" borderId="0" xfId="15" applyNumberForma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5" applyAlignment="1">
      <alignment/>
    </xf>
    <xf numFmtId="186" fontId="0" fillId="0" borderId="0" xfId="15" applyNumberFormat="1" applyAlignment="1">
      <alignment/>
    </xf>
    <xf numFmtId="9" fontId="0" fillId="0" borderId="0" xfId="2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181" fontId="1" fillId="0" borderId="0" xfId="21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97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2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96" fontId="10" fillId="0" borderId="0" xfId="0" applyNumberFormat="1" applyFont="1" applyFill="1" applyBorder="1" applyAlignment="1">
      <alignment horizontal="center" vertical="center" wrapText="1"/>
    </xf>
    <xf numFmtId="15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5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10" fontId="0" fillId="2" borderId="0" xfId="21" applyNumberFormat="1" applyFill="1" applyBorder="1" applyAlignment="1">
      <alignment/>
    </xf>
    <xf numFmtId="3" fontId="10" fillId="2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7</xdr:col>
      <xdr:colOff>438150</xdr:colOff>
      <xdr:row>13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76325"/>
          <a:ext cx="4095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B25"/>
  <sheetViews>
    <sheetView workbookViewId="0" topLeftCell="A1">
      <selection activeCell="K29" sqref="K29"/>
    </sheetView>
  </sheetViews>
  <sheetFormatPr defaultColWidth="9.140625" defaultRowHeight="12.75"/>
  <sheetData>
    <row r="22" ht="20.25">
      <c r="B22" s="44" t="s">
        <v>156</v>
      </c>
    </row>
    <row r="23" ht="20.25">
      <c r="B23" s="44" t="s">
        <v>154</v>
      </c>
    </row>
    <row r="24" ht="20.25">
      <c r="B24" s="44" t="s">
        <v>155</v>
      </c>
    </row>
    <row r="25" ht="20.25">
      <c r="B25" s="44" t="s">
        <v>157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74"/>
  <sheetViews>
    <sheetView tabSelected="1" workbookViewId="0" topLeftCell="A1">
      <pane ySplit="4" topLeftCell="BM32" activePane="bottomLeft" state="frozen"/>
      <selection pane="topLeft" activeCell="C9" sqref="C9"/>
      <selection pane="bottomLeft" activeCell="E46" sqref="E46"/>
    </sheetView>
  </sheetViews>
  <sheetFormatPr defaultColWidth="9.140625" defaultRowHeight="12.75"/>
  <cols>
    <col min="1" max="1" width="37.421875" style="0" bestFit="1" customWidth="1"/>
    <col min="2" max="4" width="15.00390625" style="0" bestFit="1" customWidth="1"/>
    <col min="5" max="5" width="12.28125" style="0" bestFit="1" customWidth="1"/>
    <col min="6" max="6" width="14.00390625" style="0" bestFit="1" customWidth="1"/>
    <col min="7" max="8" width="12.28125" style="0" bestFit="1" customWidth="1"/>
    <col min="9" max="10" width="11.28125" style="0" bestFit="1" customWidth="1"/>
  </cols>
  <sheetData>
    <row r="1" spans="1:10" ht="15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37" t="s">
        <v>77</v>
      </c>
      <c r="C2" s="37"/>
      <c r="D2" s="37"/>
      <c r="E2" s="37"/>
      <c r="F2" s="38" t="s">
        <v>27</v>
      </c>
      <c r="G2" s="38" t="s">
        <v>27</v>
      </c>
      <c r="H2" s="38"/>
      <c r="I2" s="45" t="s">
        <v>28</v>
      </c>
      <c r="J2" s="45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38.25">
      <c r="A4" s="10"/>
      <c r="B4" s="12">
        <v>2002</v>
      </c>
      <c r="C4" s="12">
        <v>2003</v>
      </c>
      <c r="D4" s="12">
        <v>2004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2">
        <v>2009</v>
      </c>
    </row>
    <row r="5" ht="12.75">
      <c r="A5" s="10" t="s">
        <v>0</v>
      </c>
    </row>
    <row r="6" spans="1:10" ht="12.75">
      <c r="A6" t="s">
        <v>34</v>
      </c>
      <c r="B6" s="13">
        <v>3042</v>
      </c>
      <c r="C6" s="13">
        <v>3042</v>
      </c>
      <c r="D6" s="13">
        <v>3072</v>
      </c>
      <c r="E6" s="13">
        <v>3072</v>
      </c>
      <c r="F6" s="13">
        <v>3097</v>
      </c>
      <c r="G6" s="13">
        <v>3099</v>
      </c>
      <c r="H6" s="13">
        <v>3100</v>
      </c>
      <c r="I6" s="2">
        <v>3109</v>
      </c>
      <c r="J6" s="2">
        <v>3119</v>
      </c>
    </row>
    <row r="7" spans="1:10" ht="12.75">
      <c r="A7" t="s">
        <v>35</v>
      </c>
      <c r="B7" s="2"/>
      <c r="C7" s="14">
        <f>(C6-B6)/B6</f>
        <v>0</v>
      </c>
      <c r="D7" s="14">
        <f>(D6-C6)/C6</f>
        <v>0.009861932938856016</v>
      </c>
      <c r="E7" s="2"/>
      <c r="F7" s="14">
        <f>(F6-E6)/E6</f>
        <v>0.008138020833333334</v>
      </c>
      <c r="G7" s="14">
        <f>(G6-F6)/F6</f>
        <v>0.0006457862447529867</v>
      </c>
      <c r="H7" s="14">
        <f>(H6-G6)/G6</f>
        <v>0.00032268473701193933</v>
      </c>
      <c r="I7" s="14">
        <f>(I6-H6)/H6</f>
        <v>0.002903225806451613</v>
      </c>
      <c r="J7" s="14">
        <f>(J6-I6)/I6</f>
        <v>0.0032164683177870698</v>
      </c>
    </row>
    <row r="8" spans="1:10" ht="12.75">
      <c r="A8" t="s">
        <v>78</v>
      </c>
      <c r="B8" s="13">
        <v>28624805</v>
      </c>
      <c r="C8" s="13">
        <v>28624805</v>
      </c>
      <c r="D8" s="13">
        <v>28565432</v>
      </c>
      <c r="E8" s="13">
        <v>28793211.271531887</v>
      </c>
      <c r="F8" s="13">
        <v>29588456</v>
      </c>
      <c r="G8" s="8">
        <v>29533620</v>
      </c>
      <c r="H8" s="13">
        <v>29640947</v>
      </c>
      <c r="I8" s="14"/>
      <c r="J8" s="14"/>
    </row>
    <row r="9" spans="1:10" ht="12.75">
      <c r="A9" t="s">
        <v>79</v>
      </c>
      <c r="B9" s="2">
        <f aca="true" t="shared" si="0" ref="B9:H9">B8/B6</f>
        <v>9409.863576594345</v>
      </c>
      <c r="C9" s="2">
        <f t="shared" si="0"/>
        <v>9409.863576594345</v>
      </c>
      <c r="D9" s="2">
        <f t="shared" si="0"/>
        <v>9298.643229166666</v>
      </c>
      <c r="E9" s="2">
        <f t="shared" si="0"/>
        <v>9372.790127451786</v>
      </c>
      <c r="F9" s="2">
        <f t="shared" si="0"/>
        <v>9553.90894413949</v>
      </c>
      <c r="G9" s="2">
        <f t="shared" si="0"/>
        <v>9530.048402710552</v>
      </c>
      <c r="H9" s="2">
        <f t="shared" si="0"/>
        <v>9561.595806451613</v>
      </c>
      <c r="I9" s="14"/>
      <c r="J9" s="14"/>
    </row>
    <row r="10" spans="1:10" ht="12.75">
      <c r="A10" t="s">
        <v>80</v>
      </c>
      <c r="F10" s="13">
        <f>'EOP Normalization'!B8</f>
        <v>28925610.46210523</v>
      </c>
      <c r="G10" s="8">
        <f>'EOP Normalization'!B17</f>
        <v>29870163.47128192</v>
      </c>
      <c r="H10" s="13">
        <f>'EOP Normalization'!B26</f>
        <v>29406023.157836314</v>
      </c>
      <c r="I10" s="2">
        <f>I6*I11</f>
        <v>29491395.483133256</v>
      </c>
      <c r="J10" s="2">
        <f>J6*J11</f>
        <v>29586253.622352086</v>
      </c>
    </row>
    <row r="11" spans="1:10" ht="12.75">
      <c r="A11" t="s">
        <v>81</v>
      </c>
      <c r="F11" s="2">
        <f>F10/F6</f>
        <v>9339.88067875532</v>
      </c>
      <c r="G11" s="2">
        <f>G10/G6</f>
        <v>9638.645844234243</v>
      </c>
      <c r="H11" s="2">
        <f>H10/H6</f>
        <v>9485.813921882682</v>
      </c>
      <c r="I11" s="2">
        <f>H11</f>
        <v>9485.813921882682</v>
      </c>
      <c r="J11" s="2">
        <f>I11</f>
        <v>9485.813921882682</v>
      </c>
    </row>
    <row r="12" spans="2:10" ht="12.75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0" t="s">
        <v>37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t="s">
        <v>34</v>
      </c>
      <c r="B14" s="13">
        <v>378</v>
      </c>
      <c r="C14" s="13">
        <v>378</v>
      </c>
      <c r="D14" s="13">
        <v>398</v>
      </c>
      <c r="E14" s="13">
        <v>398</v>
      </c>
      <c r="F14" s="13">
        <v>405</v>
      </c>
      <c r="G14" s="15">
        <v>412</v>
      </c>
      <c r="H14" s="15">
        <v>409</v>
      </c>
      <c r="I14" s="2">
        <v>413</v>
      </c>
      <c r="J14" s="2">
        <v>417</v>
      </c>
    </row>
    <row r="15" spans="1:10" ht="12.75">
      <c r="A15" t="s">
        <v>35</v>
      </c>
      <c r="B15" s="2"/>
      <c r="C15" s="14">
        <f>(C14-B14)/B14</f>
        <v>0</v>
      </c>
      <c r="D15" s="14">
        <f>(D14-C14)/C14</f>
        <v>0.05291005291005291</v>
      </c>
      <c r="E15" s="2"/>
      <c r="F15" s="14">
        <f>(F14-E14)/E14</f>
        <v>0.017587939698492462</v>
      </c>
      <c r="G15" s="14">
        <f>(G14-F14)/F14</f>
        <v>0.01728395061728395</v>
      </c>
      <c r="H15" s="14">
        <f>(H14-G14)/G14</f>
        <v>-0.007281553398058253</v>
      </c>
      <c r="I15" s="14">
        <f>(I14-H14)/H14</f>
        <v>0.009779951100244499</v>
      </c>
      <c r="J15" s="14">
        <f>(J14-I14)/I14</f>
        <v>0.009685230024213076</v>
      </c>
    </row>
    <row r="16" spans="1:10" ht="12.75">
      <c r="A16" t="s">
        <v>78</v>
      </c>
      <c r="B16" s="13">
        <v>13817663</v>
      </c>
      <c r="C16" s="13">
        <v>13817663</v>
      </c>
      <c r="D16" s="13">
        <v>13994672</v>
      </c>
      <c r="E16" s="13">
        <v>14364061.520282187</v>
      </c>
      <c r="F16" s="13">
        <v>14091862</v>
      </c>
      <c r="G16" s="13">
        <v>14139203</v>
      </c>
      <c r="H16" s="13">
        <v>13888581</v>
      </c>
      <c r="I16" s="14"/>
      <c r="J16" s="14"/>
    </row>
    <row r="17" spans="1:10" ht="12.75">
      <c r="A17" t="s">
        <v>79</v>
      </c>
      <c r="B17" s="2">
        <f aca="true" t="shared" si="1" ref="B17:H17">B16/B14</f>
        <v>36554.66402116402</v>
      </c>
      <c r="C17" s="2">
        <f t="shared" si="1"/>
        <v>36554.66402116402</v>
      </c>
      <c r="D17" s="2">
        <f t="shared" si="1"/>
        <v>35162.49246231156</v>
      </c>
      <c r="E17" s="2">
        <f t="shared" si="1"/>
        <v>36090.606834879865</v>
      </c>
      <c r="F17" s="2">
        <f t="shared" si="1"/>
        <v>34794.72098765432</v>
      </c>
      <c r="G17" s="2">
        <f t="shared" si="1"/>
        <v>34318.453883495145</v>
      </c>
      <c r="H17" s="2">
        <f t="shared" si="1"/>
        <v>33957.41075794621</v>
      </c>
      <c r="I17" s="14"/>
      <c r="J17" s="14"/>
    </row>
    <row r="18" spans="1:10" ht="12.75">
      <c r="A18" t="s">
        <v>80</v>
      </c>
      <c r="F18" s="13">
        <f>'EOP Normalization'!C8</f>
        <v>13776173.7516058</v>
      </c>
      <c r="G18" s="13">
        <f>'EOP Normalization'!C17</f>
        <v>14300322.98660441</v>
      </c>
      <c r="H18" s="13">
        <f>'EOP Normalization'!C26</f>
        <v>13778504.934929557</v>
      </c>
      <c r="I18" s="2">
        <f>I14*I19</f>
        <v>13913258.039427647</v>
      </c>
      <c r="J18" s="2">
        <f>J14*J19</f>
        <v>14048011.143925736</v>
      </c>
    </row>
    <row r="19" spans="1:10" ht="12.75">
      <c r="A19" t="s">
        <v>81</v>
      </c>
      <c r="F19" s="2">
        <f>F18/F14</f>
        <v>34015.24383112543</v>
      </c>
      <c r="G19" s="2">
        <f>G18/G14</f>
        <v>34709.521812146624</v>
      </c>
      <c r="H19" s="2">
        <f>H18/H14</f>
        <v>33688.27612452215</v>
      </c>
      <c r="I19" s="2">
        <f>H19</f>
        <v>33688.27612452215</v>
      </c>
      <c r="J19" s="2">
        <f>I19</f>
        <v>33688.27612452215</v>
      </c>
    </row>
    <row r="20" spans="2:10" ht="12.75"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0" t="s">
        <v>38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t="s">
        <v>34</v>
      </c>
      <c r="B22" s="13">
        <v>28</v>
      </c>
      <c r="C22" s="13">
        <v>28</v>
      </c>
      <c r="D22" s="13">
        <v>28</v>
      </c>
      <c r="E22" s="13">
        <v>28</v>
      </c>
      <c r="F22" s="13">
        <v>29</v>
      </c>
      <c r="G22" s="15">
        <v>29</v>
      </c>
      <c r="H22" s="15">
        <v>31</v>
      </c>
      <c r="I22" s="13">
        <v>32</v>
      </c>
      <c r="J22" s="13">
        <v>33</v>
      </c>
    </row>
    <row r="23" spans="1:10" ht="12.75">
      <c r="A23" t="s">
        <v>35</v>
      </c>
      <c r="B23" s="2"/>
      <c r="C23" s="14">
        <f>(C22-B22)/B22</f>
        <v>0</v>
      </c>
      <c r="D23" s="14">
        <f>(D22-C22)/C22</f>
        <v>0</v>
      </c>
      <c r="E23" s="2"/>
      <c r="F23" s="14">
        <f>(F22-E22)/E22</f>
        <v>0.03571428571428571</v>
      </c>
      <c r="G23" s="14">
        <f>(G22-F22)/F22</f>
        <v>0</v>
      </c>
      <c r="H23" s="14">
        <f>(H22-G22)/G22</f>
        <v>0.06896551724137931</v>
      </c>
      <c r="I23" s="14">
        <f>(I22-H22)/H22</f>
        <v>0.03225806451612903</v>
      </c>
      <c r="J23" s="14">
        <f>(J22-I22)/I22</f>
        <v>0.03125</v>
      </c>
    </row>
    <row r="24" spans="1:10" ht="12.75">
      <c r="A24" t="s">
        <v>78</v>
      </c>
      <c r="B24" s="13">
        <v>14258279</v>
      </c>
      <c r="C24" s="13">
        <v>14258279</v>
      </c>
      <c r="D24" s="13">
        <v>14348061</v>
      </c>
      <c r="E24" s="13">
        <v>14288206.333333332</v>
      </c>
      <c r="F24" s="13">
        <v>14022912</v>
      </c>
      <c r="G24" s="13">
        <v>13878467</v>
      </c>
      <c r="H24" s="13">
        <v>13693566</v>
      </c>
      <c r="I24" s="14"/>
      <c r="J24" s="14"/>
    </row>
    <row r="25" spans="1:10" ht="12.75">
      <c r="A25" t="s">
        <v>79</v>
      </c>
      <c r="B25" s="2">
        <f aca="true" t="shared" si="2" ref="B25:H25">B24/B22</f>
        <v>509224.25</v>
      </c>
      <c r="C25" s="2">
        <f t="shared" si="2"/>
        <v>509224.25</v>
      </c>
      <c r="D25" s="2">
        <f t="shared" si="2"/>
        <v>512430.75</v>
      </c>
      <c r="E25" s="2">
        <f t="shared" si="2"/>
        <v>510293.0833333333</v>
      </c>
      <c r="F25" s="2">
        <f t="shared" si="2"/>
        <v>483548.6896551724</v>
      </c>
      <c r="G25" s="2">
        <f t="shared" si="2"/>
        <v>478567.8275862069</v>
      </c>
      <c r="H25" s="2">
        <f t="shared" si="2"/>
        <v>441727.93548387097</v>
      </c>
      <c r="I25" s="14"/>
      <c r="J25" s="14"/>
    </row>
    <row r="26" spans="1:10" ht="12.75">
      <c r="A26" t="s">
        <v>80</v>
      </c>
      <c r="F26" s="13">
        <f>'EOP Normalization'!F8</f>
        <v>13941548.802687502</v>
      </c>
      <c r="G26" s="13">
        <f>'EOP Normalization'!F17</f>
        <v>13919427.547071613</v>
      </c>
      <c r="H26" s="13">
        <f>'EOP Normalization'!F26</f>
        <v>13665456.615011413</v>
      </c>
      <c r="I26" s="2">
        <f>I22*I27</f>
        <v>14106277.796140812</v>
      </c>
      <c r="J26" s="2">
        <f>J22*J27</f>
        <v>14547098.977270212</v>
      </c>
    </row>
    <row r="27" spans="1:10" ht="12.75">
      <c r="A27" t="s">
        <v>81</v>
      </c>
      <c r="F27" s="2">
        <f>F26/F22</f>
        <v>480743.062161638</v>
      </c>
      <c r="G27" s="2">
        <f>G26/G22</f>
        <v>479980.2602438487</v>
      </c>
      <c r="H27" s="2">
        <f>H26/H22</f>
        <v>440821.1811294004</v>
      </c>
      <c r="I27" s="2">
        <f>H27</f>
        <v>440821.1811294004</v>
      </c>
      <c r="J27" s="2">
        <f>I27</f>
        <v>440821.1811294004</v>
      </c>
    </row>
    <row r="28" spans="1:10" ht="12.75">
      <c r="A28" t="s">
        <v>82</v>
      </c>
      <c r="B28" s="13">
        <v>31133</v>
      </c>
      <c r="C28" s="13">
        <v>31133</v>
      </c>
      <c r="D28" s="13">
        <v>33005</v>
      </c>
      <c r="E28" s="13">
        <v>31757</v>
      </c>
      <c r="F28" s="13">
        <v>41384.382865400825</v>
      </c>
      <c r="G28" s="13">
        <v>37575</v>
      </c>
      <c r="H28" s="13">
        <v>44411</v>
      </c>
      <c r="I28" s="13"/>
      <c r="J28" s="13"/>
    </row>
    <row r="29" spans="1:10" ht="12.75">
      <c r="A29" t="s">
        <v>83</v>
      </c>
      <c r="B29" s="2">
        <f>B28/B22</f>
        <v>1111.892857142857</v>
      </c>
      <c r="C29" s="2">
        <f aca="true" t="shared" si="3" ref="C29:H29">C28/C22</f>
        <v>1111.892857142857</v>
      </c>
      <c r="D29" s="2">
        <f t="shared" si="3"/>
        <v>1178.75</v>
      </c>
      <c r="E29" s="2">
        <f t="shared" si="3"/>
        <v>1134.1785714285713</v>
      </c>
      <c r="F29" s="2">
        <f t="shared" si="3"/>
        <v>1427.0476850138216</v>
      </c>
      <c r="G29" s="2">
        <f t="shared" si="3"/>
        <v>1295.6896551724137</v>
      </c>
      <c r="H29" s="2">
        <f t="shared" si="3"/>
        <v>1432.6129032258063</v>
      </c>
      <c r="I29" s="13"/>
      <c r="J29" s="13"/>
    </row>
    <row r="30" spans="1:10" ht="12.75">
      <c r="A30" t="s">
        <v>84</v>
      </c>
      <c r="F30" s="13">
        <f>'EOP Normalization'!F11</f>
        <v>41144.26400073608</v>
      </c>
      <c r="G30" s="13">
        <f>'EOP Normalization'!F20</f>
        <v>37685.89787915451</v>
      </c>
      <c r="H30" s="13">
        <f>'EOP Normalization'!F29</f>
        <v>44319.83558769658</v>
      </c>
      <c r="I30" s="13">
        <f>I22*I31</f>
        <v>45749.507703428724</v>
      </c>
      <c r="J30" s="13">
        <f>J22*J31</f>
        <v>47179.17981916087</v>
      </c>
    </row>
    <row r="31" spans="1:10" ht="12.75">
      <c r="A31" t="s">
        <v>85</v>
      </c>
      <c r="F31" s="2">
        <f>F30/F22</f>
        <v>1418.7677241633132</v>
      </c>
      <c r="G31" s="2">
        <f>G30/G22</f>
        <v>1299.5137199708452</v>
      </c>
      <c r="H31" s="2">
        <f>H30/H22</f>
        <v>1429.6721157321476</v>
      </c>
      <c r="I31" s="2">
        <f>H31</f>
        <v>1429.6721157321476</v>
      </c>
      <c r="J31" s="2">
        <f>I31</f>
        <v>1429.6721157321476</v>
      </c>
    </row>
    <row r="32" spans="2:10" ht="12.75">
      <c r="B32" s="13"/>
      <c r="C32" s="8"/>
      <c r="D32" s="13"/>
      <c r="E32" s="13"/>
      <c r="F32" s="13"/>
      <c r="G32" s="13"/>
      <c r="H32" s="13"/>
      <c r="I32" s="13"/>
      <c r="J32" s="13"/>
    </row>
    <row r="33" spans="1:10" ht="12.75">
      <c r="A33" s="10" t="s">
        <v>40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t="s">
        <v>34</v>
      </c>
      <c r="B34" s="13">
        <v>6</v>
      </c>
      <c r="C34" s="13">
        <v>6</v>
      </c>
      <c r="D34" s="13">
        <v>6</v>
      </c>
      <c r="E34" s="13">
        <v>6</v>
      </c>
      <c r="F34" s="13">
        <v>6</v>
      </c>
      <c r="G34" s="15">
        <v>5</v>
      </c>
      <c r="H34" s="15">
        <v>4</v>
      </c>
      <c r="I34" s="13">
        <v>2</v>
      </c>
      <c r="J34" s="13">
        <v>2</v>
      </c>
    </row>
    <row r="35" spans="1:10" ht="12.75">
      <c r="A35" t="s">
        <v>35</v>
      </c>
      <c r="B35" s="2"/>
      <c r="C35" s="14">
        <f>(C34-B34)/B34</f>
        <v>0</v>
      </c>
      <c r="D35" s="14">
        <f>(D34-C34)/C34</f>
        <v>0</v>
      </c>
      <c r="E35" s="2"/>
      <c r="F35" s="14">
        <f>(F34-E34)/E34</f>
        <v>0</v>
      </c>
      <c r="G35" s="14">
        <f>(G34-F34)/F34</f>
        <v>-0.16666666666666666</v>
      </c>
      <c r="H35" s="14">
        <f>(H34-G34)/G34</f>
        <v>-0.2</v>
      </c>
      <c r="I35" s="14">
        <f>(I34-H34)/H34</f>
        <v>-0.5</v>
      </c>
      <c r="J35" s="14">
        <f>(J34-I34)/I34</f>
        <v>0</v>
      </c>
    </row>
    <row r="36" spans="1:10" ht="12.75">
      <c r="A36" t="s">
        <v>78</v>
      </c>
      <c r="B36" s="13">
        <v>28177074</v>
      </c>
      <c r="C36" s="13">
        <v>28177074</v>
      </c>
      <c r="D36" s="13">
        <v>28303184</v>
      </c>
      <c r="E36" s="13">
        <v>28219110.666666664</v>
      </c>
      <c r="F36" s="13">
        <v>28147913</v>
      </c>
      <c r="G36" s="13">
        <v>17033453</v>
      </c>
      <c r="H36" s="13">
        <v>8145825</v>
      </c>
      <c r="I36" s="14"/>
      <c r="J36" s="14"/>
    </row>
    <row r="37" spans="1:10" ht="12.75">
      <c r="A37" t="s">
        <v>79</v>
      </c>
      <c r="B37" s="2">
        <f>B36/B34</f>
        <v>4696179</v>
      </c>
      <c r="C37" s="2">
        <f aca="true" t="shared" si="4" ref="C37:H37">C36/C34</f>
        <v>4696179</v>
      </c>
      <c r="D37" s="2">
        <f t="shared" si="4"/>
        <v>4717197.333333333</v>
      </c>
      <c r="E37" s="2">
        <f t="shared" si="4"/>
        <v>4703185.111111111</v>
      </c>
      <c r="F37" s="2">
        <f t="shared" si="4"/>
        <v>4691318.833333333</v>
      </c>
      <c r="G37" s="2">
        <f t="shared" si="4"/>
        <v>3406690.6</v>
      </c>
      <c r="H37" s="2">
        <f t="shared" si="4"/>
        <v>2036456.25</v>
      </c>
      <c r="I37" s="14"/>
      <c r="J37" s="14"/>
    </row>
    <row r="38" spans="1:10" ht="12.75">
      <c r="A38" t="s">
        <v>80</v>
      </c>
      <c r="F38" s="13">
        <f>'EOP Normalization'!I8</f>
        <v>28040016.4198884</v>
      </c>
      <c r="G38" s="13">
        <f>'EOP Normalization'!I17</f>
        <v>17066540.4824525</v>
      </c>
      <c r="H38" s="13">
        <f>'EOP Normalization'!I26</f>
        <v>8134854.202889999</v>
      </c>
      <c r="I38" s="13">
        <f>(I34*I39)+1294850</f>
        <v>7017128</v>
      </c>
      <c r="J38" s="13">
        <f>J34*J39</f>
        <v>4067428</v>
      </c>
    </row>
    <row r="39" spans="1:10" ht="12.75">
      <c r="A39" t="s">
        <v>81</v>
      </c>
      <c r="F39" s="2">
        <f>F38/F34</f>
        <v>4673336.0699814</v>
      </c>
      <c r="G39" s="2">
        <f>G38/G34</f>
        <v>3413308.0964905</v>
      </c>
      <c r="H39" s="2">
        <f>H38/H34</f>
        <v>2033713.5507224998</v>
      </c>
      <c r="I39" s="2">
        <v>2861139</v>
      </c>
      <c r="J39" s="2">
        <v>2033714</v>
      </c>
    </row>
    <row r="40" spans="1:10" ht="12.75">
      <c r="A40" t="s">
        <v>82</v>
      </c>
      <c r="B40" s="13">
        <v>70712</v>
      </c>
      <c r="C40" s="13">
        <v>70712</v>
      </c>
      <c r="D40" s="13">
        <v>74963</v>
      </c>
      <c r="E40" s="13">
        <v>72129</v>
      </c>
      <c r="F40" s="13">
        <v>74476</v>
      </c>
      <c r="G40" s="13">
        <v>38554.9</v>
      </c>
      <c r="H40" s="13">
        <v>22127.9</v>
      </c>
      <c r="I40" s="2"/>
      <c r="J40" s="2"/>
    </row>
    <row r="41" spans="1:10" ht="12.75">
      <c r="A41" t="s">
        <v>83</v>
      </c>
      <c r="B41" s="2">
        <v>11785.333333333334</v>
      </c>
      <c r="C41" s="2">
        <v>11785.333333333334</v>
      </c>
      <c r="D41" s="2">
        <v>12493.833333333334</v>
      </c>
      <c r="E41" s="2">
        <v>12021.5</v>
      </c>
      <c r="F41" s="2">
        <f>F40/F34</f>
        <v>12412.666666666666</v>
      </c>
      <c r="G41" s="2">
        <f>G40/G34</f>
        <v>7710.9800000000005</v>
      </c>
      <c r="H41" s="2">
        <f>H40/H34</f>
        <v>5531.975</v>
      </c>
      <c r="I41" s="2"/>
      <c r="J41" s="2"/>
    </row>
    <row r="42" spans="1:10" ht="12.75">
      <c r="A42" t="s">
        <v>84</v>
      </c>
      <c r="F42" s="13">
        <f>'EOP Normalization'!I11</f>
        <v>74190.5185968</v>
      </c>
      <c r="G42" s="13">
        <f>'EOP Normalization'!I20</f>
        <v>38629.79289325</v>
      </c>
      <c r="H42" s="13">
        <f>'EOP Normalization'!I29</f>
        <v>22098.09814428</v>
      </c>
      <c r="I42" s="15">
        <v>16840</v>
      </c>
      <c r="J42" s="15">
        <f>J34*J43</f>
        <v>11001</v>
      </c>
    </row>
    <row r="43" spans="1:10" ht="12.75">
      <c r="A43" t="s">
        <v>85</v>
      </c>
      <c r="F43" s="2">
        <f>F42/F34</f>
        <v>12365.0864328</v>
      </c>
      <c r="G43" s="2">
        <f>G42/G34</f>
        <v>7725.95857865</v>
      </c>
      <c r="H43" s="2">
        <f>H42/H34</f>
        <v>5524.52453607</v>
      </c>
      <c r="I43" s="2">
        <v>8420</v>
      </c>
      <c r="J43" s="3">
        <f>(6878+4123)/2</f>
        <v>5500.5</v>
      </c>
    </row>
    <row r="44" spans="2:10" ht="12.75"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0" t="s">
        <v>18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t="s">
        <v>34</v>
      </c>
      <c r="B46" s="13"/>
      <c r="C46" s="13"/>
      <c r="D46" s="13"/>
      <c r="E46" s="13"/>
      <c r="F46" s="13"/>
      <c r="G46" s="13">
        <v>8</v>
      </c>
      <c r="H46" s="13">
        <v>8</v>
      </c>
      <c r="I46" s="2">
        <v>8</v>
      </c>
      <c r="J46" s="2">
        <v>8</v>
      </c>
    </row>
    <row r="47" spans="1:10" ht="12.75">
      <c r="A47" t="s">
        <v>35</v>
      </c>
      <c r="B47" s="13"/>
      <c r="C47" s="13"/>
      <c r="D47" s="13"/>
      <c r="E47" s="13"/>
      <c r="F47" s="13"/>
      <c r="G47" s="13"/>
      <c r="H47" s="14">
        <f>(H46-G46)/G46</f>
        <v>0</v>
      </c>
      <c r="I47" s="14">
        <f>(I46-H46)/H46</f>
        <v>0</v>
      </c>
      <c r="J47" s="14">
        <f>(J46-I46)/I46</f>
        <v>0</v>
      </c>
    </row>
    <row r="48" spans="1:10" ht="12.75">
      <c r="A48" t="s">
        <v>78</v>
      </c>
      <c r="B48" s="13"/>
      <c r="C48" s="13"/>
      <c r="D48" s="13"/>
      <c r="E48" s="13"/>
      <c r="F48" s="13"/>
      <c r="G48" s="13">
        <v>92013</v>
      </c>
      <c r="H48" s="13">
        <v>94602</v>
      </c>
      <c r="I48" s="2">
        <f>I46*I49</f>
        <v>94602</v>
      </c>
      <c r="J48" s="2">
        <f>J46*J49</f>
        <v>94602</v>
      </c>
    </row>
    <row r="49" spans="1:10" ht="12.75">
      <c r="A49" t="s">
        <v>79</v>
      </c>
      <c r="B49" s="13"/>
      <c r="C49" s="13"/>
      <c r="D49" s="13"/>
      <c r="E49" s="13"/>
      <c r="F49" s="13"/>
      <c r="G49" s="2">
        <f>G48/G46</f>
        <v>11501.625</v>
      </c>
      <c r="H49" s="2">
        <f>H48/H46</f>
        <v>11825.25</v>
      </c>
      <c r="I49" s="2">
        <f>H49</f>
        <v>11825.25</v>
      </c>
      <c r="J49" s="2">
        <f>I49</f>
        <v>11825.25</v>
      </c>
    </row>
    <row r="50" spans="2:10" ht="12.75"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0" t="s">
        <v>41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t="s">
        <v>42</v>
      </c>
      <c r="B52" s="13">
        <v>58</v>
      </c>
      <c r="C52" s="13">
        <v>58</v>
      </c>
      <c r="D52" s="13">
        <v>58</v>
      </c>
      <c r="E52" s="13">
        <v>58</v>
      </c>
      <c r="F52" s="13">
        <v>81</v>
      </c>
      <c r="G52" s="15">
        <v>83</v>
      </c>
      <c r="H52" s="15">
        <v>86</v>
      </c>
      <c r="I52" s="13">
        <v>89</v>
      </c>
      <c r="J52" s="13">
        <v>91</v>
      </c>
    </row>
    <row r="53" spans="1:10" ht="12.75">
      <c r="A53" t="s">
        <v>43</v>
      </c>
      <c r="B53" s="2"/>
      <c r="C53" s="14">
        <f>(C52-B52)/B52</f>
        <v>0</v>
      </c>
      <c r="D53" s="14">
        <f>(D52-C52)/C52</f>
        <v>0</v>
      </c>
      <c r="E53" s="2"/>
      <c r="F53" s="14">
        <f>(F52-E52)/E52</f>
        <v>0.39655172413793105</v>
      </c>
      <c r="G53" s="14">
        <f>(G52-F52)/F52</f>
        <v>0.024691358024691357</v>
      </c>
      <c r="H53" s="14">
        <f>(H52-G52)/G52</f>
        <v>0.03614457831325301</v>
      </c>
      <c r="I53" s="14">
        <f>(I52-H52)/H52</f>
        <v>0.03488372093023256</v>
      </c>
      <c r="J53" s="14">
        <f>(J52-I52)/I52</f>
        <v>0.02247191011235955</v>
      </c>
    </row>
    <row r="54" spans="1:10" ht="12.75">
      <c r="A54" t="s">
        <v>36</v>
      </c>
      <c r="B54" s="16">
        <v>7234</v>
      </c>
      <c r="C54" s="16">
        <v>7234</v>
      </c>
      <c r="D54" s="16">
        <v>38942</v>
      </c>
      <c r="E54" s="13">
        <v>17803.333333333332</v>
      </c>
      <c r="F54" s="13">
        <v>70719</v>
      </c>
      <c r="G54" s="13">
        <v>76668</v>
      </c>
      <c r="H54" s="13">
        <v>76188</v>
      </c>
      <c r="I54" s="13">
        <f>I52*I55</f>
        <v>78845.72093023256</v>
      </c>
      <c r="J54" s="13">
        <f>J52*J55</f>
        <v>80617.53488372093</v>
      </c>
    </row>
    <row r="55" spans="1:10" ht="12.75">
      <c r="A55" t="s">
        <v>44</v>
      </c>
      <c r="B55" s="2">
        <f>B54/B52</f>
        <v>124.72413793103448</v>
      </c>
      <c r="C55" s="2">
        <f aca="true" t="shared" si="5" ref="C55:H55">C54/C52</f>
        <v>124.72413793103448</v>
      </c>
      <c r="D55" s="2">
        <f t="shared" si="5"/>
        <v>671.4137931034483</v>
      </c>
      <c r="E55" s="2">
        <f t="shared" si="5"/>
        <v>306.9540229885057</v>
      </c>
      <c r="F55" s="2">
        <f t="shared" si="5"/>
        <v>873.074074074074</v>
      </c>
      <c r="G55" s="2">
        <f t="shared" si="5"/>
        <v>923.710843373494</v>
      </c>
      <c r="H55" s="2">
        <f t="shared" si="5"/>
        <v>885.9069767441861</v>
      </c>
      <c r="I55" s="2">
        <f aca="true" t="shared" si="6" ref="I55:J57">H55</f>
        <v>885.9069767441861</v>
      </c>
      <c r="J55" s="2">
        <f t="shared" si="6"/>
        <v>885.9069767441861</v>
      </c>
    </row>
    <row r="56" spans="1:10" ht="12.75">
      <c r="A56" t="s">
        <v>39</v>
      </c>
      <c r="B56" s="13">
        <v>109</v>
      </c>
      <c r="C56" s="13">
        <v>109</v>
      </c>
      <c r="D56" s="13">
        <v>109</v>
      </c>
      <c r="E56" s="13">
        <v>109</v>
      </c>
      <c r="F56" s="13">
        <v>207.1454993283694</v>
      </c>
      <c r="G56" s="13">
        <v>220</v>
      </c>
      <c r="H56" s="13">
        <v>227.9</v>
      </c>
      <c r="I56" s="13">
        <f>I52*I57</f>
        <v>235.85</v>
      </c>
      <c r="J56" s="13">
        <f>J52*J57</f>
        <v>241.15</v>
      </c>
    </row>
    <row r="57" spans="1:10" ht="12.75">
      <c r="A57" t="s">
        <v>45</v>
      </c>
      <c r="B57" s="5">
        <f>B56/B52</f>
        <v>1.8793103448275863</v>
      </c>
      <c r="C57" s="5">
        <f aca="true" t="shared" si="7" ref="C57:H57">C56/C52</f>
        <v>1.8793103448275863</v>
      </c>
      <c r="D57" s="5">
        <f t="shared" si="7"/>
        <v>1.8793103448275863</v>
      </c>
      <c r="E57" s="5">
        <f t="shared" si="7"/>
        <v>1.8793103448275863</v>
      </c>
      <c r="F57" s="5">
        <f t="shared" si="7"/>
        <v>2.557351843560116</v>
      </c>
      <c r="G57" s="5">
        <f t="shared" si="7"/>
        <v>2.6506024096385543</v>
      </c>
      <c r="H57" s="5">
        <f t="shared" si="7"/>
        <v>2.65</v>
      </c>
      <c r="I57" s="5">
        <f t="shared" si="6"/>
        <v>2.65</v>
      </c>
      <c r="J57" s="5">
        <f t="shared" si="6"/>
        <v>2.65</v>
      </c>
    </row>
    <row r="58" spans="2:10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0" t="s">
        <v>46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t="s">
        <v>42</v>
      </c>
      <c r="B60" s="13">
        <v>566</v>
      </c>
      <c r="C60" s="13">
        <v>566</v>
      </c>
      <c r="D60" s="13">
        <v>566</v>
      </c>
      <c r="E60" s="13">
        <v>566</v>
      </c>
      <c r="F60" s="13">
        <v>579</v>
      </c>
      <c r="G60" s="15">
        <v>589</v>
      </c>
      <c r="H60" s="15">
        <v>589</v>
      </c>
      <c r="I60" s="13">
        <v>594</v>
      </c>
      <c r="J60" s="13">
        <v>599</v>
      </c>
    </row>
    <row r="61" spans="1:10" ht="12.75">
      <c r="A61" t="s">
        <v>43</v>
      </c>
      <c r="B61" s="2"/>
      <c r="C61" s="14">
        <f>(C60-B60)/B60</f>
        <v>0</v>
      </c>
      <c r="D61" s="14">
        <f>(D60-C60)/C60</f>
        <v>0</v>
      </c>
      <c r="E61" s="2"/>
      <c r="F61" s="14">
        <f>(F60-E60)/E60</f>
        <v>0.022968197879858657</v>
      </c>
      <c r="G61" s="14">
        <f>(G60-F60)/F60</f>
        <v>0.017271157167530225</v>
      </c>
      <c r="H61" s="14">
        <f>(H60-G60)/G60</f>
        <v>0</v>
      </c>
      <c r="I61" s="14">
        <f>(I60-H60)/H60</f>
        <v>0.008488964346349746</v>
      </c>
      <c r="J61" s="14">
        <f>(J60-I60)/I60</f>
        <v>0.008417508417508417</v>
      </c>
    </row>
    <row r="62" spans="1:10" ht="12.75">
      <c r="A62" t="s">
        <v>36</v>
      </c>
      <c r="B62" s="13">
        <v>138794</v>
      </c>
      <c r="C62" s="13">
        <v>138794</v>
      </c>
      <c r="D62" s="13">
        <v>120466</v>
      </c>
      <c r="E62" s="13">
        <v>132684.66666666666</v>
      </c>
      <c r="F62" s="13">
        <v>593774</v>
      </c>
      <c r="G62" s="13">
        <v>644646</v>
      </c>
      <c r="H62" s="13">
        <v>546343</v>
      </c>
      <c r="I62" s="13">
        <f>I60*I63</f>
        <v>550980.8862478777</v>
      </c>
      <c r="J62" s="13">
        <f>J60*J63</f>
        <v>555618.7724957556</v>
      </c>
    </row>
    <row r="63" spans="1:10" ht="12.75">
      <c r="A63" t="s">
        <v>44</v>
      </c>
      <c r="B63" s="2">
        <f aca="true" t="shared" si="8" ref="B63:H63">B62/B60</f>
        <v>245.2190812720848</v>
      </c>
      <c r="C63" s="2">
        <f t="shared" si="8"/>
        <v>245.2190812720848</v>
      </c>
      <c r="D63" s="2">
        <f t="shared" si="8"/>
        <v>212.8374558303887</v>
      </c>
      <c r="E63" s="2">
        <f t="shared" si="8"/>
        <v>234.42520612485276</v>
      </c>
      <c r="F63" s="2">
        <f t="shared" si="8"/>
        <v>1025.516407599309</v>
      </c>
      <c r="G63" s="2">
        <f t="shared" si="8"/>
        <v>1094.4753820033957</v>
      </c>
      <c r="H63" s="2">
        <f t="shared" si="8"/>
        <v>927.5772495755518</v>
      </c>
      <c r="I63" s="2">
        <f>H63</f>
        <v>927.5772495755518</v>
      </c>
      <c r="J63" s="2">
        <f>I63</f>
        <v>927.5772495755518</v>
      </c>
    </row>
    <row r="64" spans="1:10" ht="12.75">
      <c r="A64" t="s">
        <v>39</v>
      </c>
      <c r="B64" s="13">
        <v>337</v>
      </c>
      <c r="C64" s="13">
        <v>337</v>
      </c>
      <c r="D64" s="13">
        <v>337</v>
      </c>
      <c r="E64" s="13">
        <v>337</v>
      </c>
      <c r="F64" s="13">
        <v>1629.7776100367007</v>
      </c>
      <c r="G64" s="13">
        <v>1634.5</v>
      </c>
      <c r="H64" s="13">
        <v>1634.5</v>
      </c>
      <c r="I64" s="13">
        <f>I60*I65</f>
        <v>1648.3752122241087</v>
      </c>
      <c r="J64" s="13">
        <f>J60*J65</f>
        <v>1662.2504244482175</v>
      </c>
    </row>
    <row r="65" spans="1:10" ht="12.75">
      <c r="A65" t="s">
        <v>45</v>
      </c>
      <c r="B65" s="5">
        <f aca="true" t="shared" si="9" ref="B65:H65">B64/B60</f>
        <v>0.5954063604240283</v>
      </c>
      <c r="C65" s="5">
        <f t="shared" si="9"/>
        <v>0.5954063604240283</v>
      </c>
      <c r="D65" s="5">
        <f t="shared" si="9"/>
        <v>0.5954063604240283</v>
      </c>
      <c r="E65" s="5">
        <f t="shared" si="9"/>
        <v>0.5954063604240283</v>
      </c>
      <c r="F65" s="5">
        <f t="shared" si="9"/>
        <v>2.814814525106564</v>
      </c>
      <c r="G65" s="5">
        <f t="shared" si="9"/>
        <v>2.775042444821732</v>
      </c>
      <c r="H65" s="5">
        <f t="shared" si="9"/>
        <v>2.775042444821732</v>
      </c>
      <c r="I65" s="5">
        <f>H65</f>
        <v>2.775042444821732</v>
      </c>
      <c r="J65" s="5">
        <f>I65</f>
        <v>2.775042444821732</v>
      </c>
    </row>
    <row r="67" ht="12.75">
      <c r="A67" s="10" t="s">
        <v>47</v>
      </c>
    </row>
    <row r="68" spans="1:10" ht="12.75">
      <c r="A68" s="17" t="s">
        <v>48</v>
      </c>
      <c r="B68" s="9">
        <f aca="true" t="shared" si="10" ref="B68:J68">+B6+B14+B22+B34+B46</f>
        <v>3454</v>
      </c>
      <c r="C68" s="9">
        <f t="shared" si="10"/>
        <v>3454</v>
      </c>
      <c r="D68" s="9">
        <f t="shared" si="10"/>
        <v>3504</v>
      </c>
      <c r="E68" s="9">
        <f t="shared" si="10"/>
        <v>3504</v>
      </c>
      <c r="F68" s="9">
        <f t="shared" si="10"/>
        <v>3537</v>
      </c>
      <c r="G68" s="9">
        <f t="shared" si="10"/>
        <v>3553</v>
      </c>
      <c r="H68" s="9">
        <f t="shared" si="10"/>
        <v>3552</v>
      </c>
      <c r="I68" s="9">
        <f t="shared" si="10"/>
        <v>3564</v>
      </c>
      <c r="J68" s="9">
        <f t="shared" si="10"/>
        <v>3579</v>
      </c>
    </row>
    <row r="69" spans="1:10" ht="12.75">
      <c r="A69" s="17" t="s">
        <v>49</v>
      </c>
      <c r="B69" s="9">
        <f aca="true" t="shared" si="11" ref="B69:J69">+B52+B60</f>
        <v>624</v>
      </c>
      <c r="C69" s="9">
        <f t="shared" si="11"/>
        <v>624</v>
      </c>
      <c r="D69" s="9">
        <f t="shared" si="11"/>
        <v>624</v>
      </c>
      <c r="E69" s="9">
        <f t="shared" si="11"/>
        <v>624</v>
      </c>
      <c r="F69" s="9">
        <f t="shared" si="11"/>
        <v>660</v>
      </c>
      <c r="G69" s="9">
        <f t="shared" si="11"/>
        <v>672</v>
      </c>
      <c r="H69" s="9">
        <f t="shared" si="11"/>
        <v>675</v>
      </c>
      <c r="I69" s="9">
        <f t="shared" si="11"/>
        <v>683</v>
      </c>
      <c r="J69" s="9">
        <f t="shared" si="11"/>
        <v>690</v>
      </c>
    </row>
    <row r="70" spans="1:10" ht="12.75">
      <c r="A70" s="17" t="s">
        <v>50</v>
      </c>
      <c r="B70" s="9">
        <f>SUM(B68:B69)</f>
        <v>4078</v>
      </c>
      <c r="C70" s="9">
        <f aca="true" t="shared" si="12" ref="C70:J70">SUM(C68:C69)</f>
        <v>4078</v>
      </c>
      <c r="D70" s="9">
        <f t="shared" si="12"/>
        <v>4128</v>
      </c>
      <c r="E70" s="9">
        <f t="shared" si="12"/>
        <v>4128</v>
      </c>
      <c r="F70" s="9">
        <f t="shared" si="12"/>
        <v>4197</v>
      </c>
      <c r="G70" s="9">
        <f t="shared" si="12"/>
        <v>4225</v>
      </c>
      <c r="H70" s="9">
        <f t="shared" si="12"/>
        <v>4227</v>
      </c>
      <c r="I70" s="9">
        <f t="shared" si="12"/>
        <v>4247</v>
      </c>
      <c r="J70" s="9">
        <f t="shared" si="12"/>
        <v>4269</v>
      </c>
    </row>
    <row r="71" spans="1:10" ht="12.75">
      <c r="A71" t="s">
        <v>139</v>
      </c>
      <c r="B71" s="9">
        <f>+B8+B16+B24+B36+B54+B62</f>
        <v>85023849</v>
      </c>
      <c r="C71" s="9">
        <f>+C8+C16+C24+C36+C54+C62</f>
        <v>85023849</v>
      </c>
      <c r="D71" s="9">
        <f>+D8+D16+D24+D36+D54+D62</f>
        <v>85370757</v>
      </c>
      <c r="E71" s="9">
        <f>+E8+E16+E24+E36+E54+E62</f>
        <v>85815077.79181406</v>
      </c>
      <c r="F71" s="9">
        <f>+F8+F16+F24+F36+F48+F54+F62</f>
        <v>86515636</v>
      </c>
      <c r="G71" s="9">
        <f>+G8+G16+G24+G36+G48+G54+G62</f>
        <v>75398070</v>
      </c>
      <c r="H71" s="9">
        <f>+H8+H16+H24+H36+H48+H54+H62</f>
        <v>66086052</v>
      </c>
      <c r="I71" s="9"/>
      <c r="J71" s="9"/>
    </row>
    <row r="72" spans="1:10" ht="12.75">
      <c r="A72" t="s">
        <v>140</v>
      </c>
      <c r="B72" s="9">
        <f aca="true" t="shared" si="13" ref="B72:H72">+B28+B40+B56+B64</f>
        <v>102291</v>
      </c>
      <c r="C72" s="9">
        <f t="shared" si="13"/>
        <v>102291</v>
      </c>
      <c r="D72" s="9">
        <f t="shared" si="13"/>
        <v>108414</v>
      </c>
      <c r="E72" s="9">
        <f t="shared" si="13"/>
        <v>104332</v>
      </c>
      <c r="F72" s="9">
        <f t="shared" si="13"/>
        <v>117697.3059747659</v>
      </c>
      <c r="G72" s="9">
        <f t="shared" si="13"/>
        <v>77984.4</v>
      </c>
      <c r="H72" s="9">
        <f t="shared" si="13"/>
        <v>68401.29999999999</v>
      </c>
      <c r="I72" s="9"/>
      <c r="J72" s="9"/>
    </row>
    <row r="73" spans="1:10" ht="12.75">
      <c r="A73" t="s">
        <v>141</v>
      </c>
      <c r="F73" s="9">
        <f>F10+F18+F26+F38+F48+F54+F62</f>
        <v>85347842.43628693</v>
      </c>
      <c r="G73" s="9">
        <f>G10+G18+G26+G38+G48+G54+G62</f>
        <v>75969781.48741044</v>
      </c>
      <c r="H73" s="9">
        <f>H10+H18+H26+H38+H48+H54+H62</f>
        <v>65701971.91066728</v>
      </c>
      <c r="I73" s="9">
        <f>I10+I18+I26+I38+I48+I54+I62</f>
        <v>65252487.92587983</v>
      </c>
      <c r="J73" s="9">
        <f>J10+J18+J26+J38+J48+J54+J62</f>
        <v>62979630.05092751</v>
      </c>
    </row>
    <row r="74" spans="1:10" ht="12.75">
      <c r="A74" t="s">
        <v>142</v>
      </c>
      <c r="F74" s="9">
        <f>F30+F42+F56+F64</f>
        <v>117171.70570690115</v>
      </c>
      <c r="G74" s="9">
        <f>G30+G42+G56+G64</f>
        <v>78170.19077240452</v>
      </c>
      <c r="H74" s="9">
        <f>H30+H42+H56+H64</f>
        <v>68280.33373197657</v>
      </c>
      <c r="I74" s="9">
        <f>I30+I42+I56+I64</f>
        <v>64473.73291565283</v>
      </c>
      <c r="J74" s="9">
        <f>J30+J42+J56+J64</f>
        <v>60083.58024360909</v>
      </c>
    </row>
  </sheetData>
  <mergeCells count="4">
    <mergeCell ref="A1:J1"/>
    <mergeCell ref="B2:E2"/>
    <mergeCell ref="I2:J2"/>
    <mergeCell ref="F2:H2"/>
  </mergeCells>
  <printOptions/>
  <pageMargins left="0.75" right="0.75" top="1" bottom="1" header="0.5" footer="0.5"/>
  <pageSetup fitToHeight="1" fitToWidth="1" horizontalDpi="600" verticalDpi="600" orientation="portrait" scale="58" r:id="rId3"/>
  <headerFooter alignWithMargins="0">
    <oddFooter>&amp;C&amp;A&amp;R&amp;P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M9"/>
  <sheetViews>
    <sheetView workbookViewId="0" topLeftCell="A1">
      <selection activeCell="F14" sqref="F14"/>
    </sheetView>
  </sheetViews>
  <sheetFormatPr defaultColWidth="9.140625" defaultRowHeight="12.75"/>
  <cols>
    <col min="1" max="1" width="29.8515625" style="0" bestFit="1" customWidth="1"/>
    <col min="2" max="3" width="8.7109375" style="0" bestFit="1" customWidth="1"/>
    <col min="4" max="4" width="10.28125" style="0" bestFit="1" customWidth="1"/>
    <col min="5" max="5" width="8.7109375" style="0" bestFit="1" customWidth="1"/>
    <col min="6" max="6" width="10.28125" style="0" bestFit="1" customWidth="1"/>
    <col min="7" max="7" width="8.7109375" style="0" bestFit="1" customWidth="1"/>
    <col min="8" max="8" width="10.28125" style="0" bestFit="1" customWidth="1"/>
    <col min="9" max="13" width="8.7109375" style="0" bestFit="1" customWidth="1"/>
  </cols>
  <sheetData>
    <row r="1" spans="1:13" ht="15.75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2.75">
      <c r="B2" s="37" t="s">
        <v>29</v>
      </c>
      <c r="C2" s="37"/>
      <c r="D2" s="38" t="s">
        <v>143</v>
      </c>
      <c r="E2" s="38"/>
      <c r="F2" s="38"/>
      <c r="G2" s="38"/>
      <c r="H2" s="38"/>
      <c r="I2" s="38"/>
      <c r="J2" s="45" t="s">
        <v>144</v>
      </c>
      <c r="K2" s="45"/>
      <c r="L2" s="45"/>
      <c r="M2" s="45"/>
    </row>
    <row r="4" spans="1:13" ht="15.75">
      <c r="A4" s="32" t="s">
        <v>145</v>
      </c>
      <c r="B4" s="39" t="s">
        <v>29</v>
      </c>
      <c r="C4" s="39"/>
      <c r="D4" s="39" t="s">
        <v>146</v>
      </c>
      <c r="E4" s="39"/>
      <c r="F4" s="39" t="s">
        <v>147</v>
      </c>
      <c r="G4" s="39"/>
      <c r="H4" s="39" t="s">
        <v>53</v>
      </c>
      <c r="I4" s="39"/>
      <c r="J4" s="39" t="s">
        <v>33</v>
      </c>
      <c r="K4" s="39"/>
      <c r="L4" s="40" t="s">
        <v>148</v>
      </c>
      <c r="M4" s="40"/>
    </row>
    <row r="5" spans="2:13" ht="12.75">
      <c r="B5" s="1" t="s">
        <v>25</v>
      </c>
      <c r="C5" s="1" t="s">
        <v>149</v>
      </c>
      <c r="D5" s="1" t="s">
        <v>25</v>
      </c>
      <c r="E5" s="1" t="s">
        <v>149</v>
      </c>
      <c r="F5" s="1" t="s">
        <v>25</v>
      </c>
      <c r="G5" s="1" t="s">
        <v>149</v>
      </c>
      <c r="H5" s="1" t="s">
        <v>25</v>
      </c>
      <c r="I5" s="1" t="s">
        <v>149</v>
      </c>
      <c r="J5" s="1" t="s">
        <v>25</v>
      </c>
      <c r="K5" s="1" t="s">
        <v>149</v>
      </c>
      <c r="L5" s="1" t="s">
        <v>25</v>
      </c>
      <c r="M5" s="1" t="s">
        <v>149</v>
      </c>
    </row>
    <row r="6" spans="1:13" ht="12.75">
      <c r="A6" s="10" t="s">
        <v>150</v>
      </c>
      <c r="B6" s="33">
        <v>78694</v>
      </c>
      <c r="C6" s="33">
        <v>47378.19</v>
      </c>
      <c r="D6" s="33">
        <v>78657.33333333334</v>
      </c>
      <c r="E6" s="33">
        <v>47194.4</v>
      </c>
      <c r="F6" s="33">
        <v>44759.21666666667</v>
      </c>
      <c r="G6" s="33">
        <v>26855.53</v>
      </c>
      <c r="H6" s="33">
        <v>29762.783333333333</v>
      </c>
      <c r="I6" s="33">
        <v>17857.67</v>
      </c>
      <c r="J6" s="33">
        <f>'Gananoque Forecast'!I42/'Gananoque Forecast'!H42*'Transformation Allowance'!H6</f>
        <v>22680.923401685057</v>
      </c>
      <c r="K6" s="33">
        <f>J6*C8</f>
        <v>13608.554041011033</v>
      </c>
      <c r="L6" s="33">
        <f>'Gananoque Forecast'!J42/'Gananoque Forecast'!I42*'Transformation Allowance'!J6</f>
        <v>14816.676861160173</v>
      </c>
      <c r="M6" s="33">
        <f>L6*C8</f>
        <v>8890.006116696104</v>
      </c>
    </row>
    <row r="7" spans="4:12" ht="12.75">
      <c r="D7" s="34"/>
      <c r="F7" s="34"/>
      <c r="H7" s="34"/>
      <c r="J7" s="34"/>
      <c r="L7" s="34"/>
    </row>
    <row r="8" spans="1:3" ht="12.75">
      <c r="A8" t="s">
        <v>151</v>
      </c>
      <c r="B8" s="35" t="s">
        <v>152</v>
      </c>
      <c r="C8" s="20">
        <v>0.6</v>
      </c>
    </row>
    <row r="9" spans="4:8" ht="12.75">
      <c r="D9" s="34"/>
      <c r="F9" s="34"/>
      <c r="H9" s="34"/>
    </row>
  </sheetData>
  <mergeCells count="10">
    <mergeCell ref="A1:M1"/>
    <mergeCell ref="D2:I2"/>
    <mergeCell ref="J2:M2"/>
    <mergeCell ref="B4:C4"/>
    <mergeCell ref="D4:E4"/>
    <mergeCell ref="F4:G4"/>
    <mergeCell ref="H4:I4"/>
    <mergeCell ref="J4:K4"/>
    <mergeCell ref="L4:M4"/>
    <mergeCell ref="B2:C2"/>
  </mergeCells>
  <printOptions/>
  <pageMargins left="0.75" right="0.75" top="1" bottom="1" header="0.5" footer="0.5"/>
  <pageSetup fitToHeight="1" fitToWidth="1" orientation="landscape" scale="88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29"/>
  <sheetViews>
    <sheetView workbookViewId="0" topLeftCell="A1">
      <selection activeCell="A12" sqref="A12"/>
    </sheetView>
  </sheetViews>
  <sheetFormatPr defaultColWidth="9.140625" defaultRowHeight="12.75"/>
  <cols>
    <col min="1" max="1" width="44.28125" style="0" bestFit="1" customWidth="1"/>
    <col min="2" max="2" width="11.28125" style="0" bestFit="1" customWidth="1"/>
    <col min="3" max="4" width="11.421875" style="0" bestFit="1" customWidth="1"/>
    <col min="5" max="5" width="11.8515625" style="0" bestFit="1" customWidth="1"/>
    <col min="6" max="7" width="11.421875" style="0" bestFit="1" customWidth="1"/>
    <col min="8" max="8" width="12.28125" style="0" customWidth="1"/>
    <col min="9" max="9" width="11.421875" style="0" bestFit="1" customWidth="1"/>
  </cols>
  <sheetData>
    <row r="1" spans="1:9" ht="20.25">
      <c r="A1" s="46" t="s">
        <v>158</v>
      </c>
      <c r="B1" s="46"/>
      <c r="C1" s="46"/>
      <c r="D1" s="46"/>
      <c r="E1" s="46"/>
      <c r="F1" s="46"/>
      <c r="G1" s="46"/>
      <c r="H1" s="46"/>
      <c r="I1" s="46"/>
    </row>
    <row r="3" spans="2:9" ht="51">
      <c r="B3" s="19" t="s">
        <v>0</v>
      </c>
      <c r="C3" s="19" t="s">
        <v>37</v>
      </c>
      <c r="D3" s="18" t="s">
        <v>54</v>
      </c>
      <c r="E3" s="18" t="s">
        <v>55</v>
      </c>
      <c r="F3" s="18" t="s">
        <v>56</v>
      </c>
      <c r="G3" s="18" t="s">
        <v>74</v>
      </c>
      <c r="H3" s="18" t="s">
        <v>75</v>
      </c>
      <c r="I3" s="18" t="s">
        <v>76</v>
      </c>
    </row>
    <row r="4" spans="1:9" ht="12.75">
      <c r="A4" s="41" t="s">
        <v>60</v>
      </c>
      <c r="B4" s="41"/>
      <c r="C4" s="41"/>
      <c r="D4" s="41"/>
      <c r="E4" s="41"/>
      <c r="F4" s="41"/>
      <c r="G4" s="41"/>
      <c r="H4" s="41"/>
      <c r="I4" s="41"/>
    </row>
    <row r="6" spans="1:9" ht="12.75">
      <c r="A6" t="s">
        <v>57</v>
      </c>
      <c r="B6" s="2">
        <f>'Gananoque Forecast'!F8</f>
        <v>29588456</v>
      </c>
      <c r="C6" s="2">
        <f>'Gananoque Forecast'!F16</f>
        <v>14091862</v>
      </c>
      <c r="D6" s="2">
        <f>0.259*F6</f>
        <v>3631934.208</v>
      </c>
      <c r="E6" s="2">
        <f>F6-D6</f>
        <v>10390977.792</v>
      </c>
      <c r="F6" s="2">
        <f>'Gananoque Forecast'!F24</f>
        <v>14022912</v>
      </c>
      <c r="G6" s="2">
        <f>0.259*I6</f>
        <v>7290309.467</v>
      </c>
      <c r="H6" s="2">
        <f>I6-G6</f>
        <v>20857603.533</v>
      </c>
      <c r="I6" s="2">
        <f>'Gananoque Forecast'!F36</f>
        <v>28147913</v>
      </c>
    </row>
    <row r="7" spans="1:7" ht="12.75">
      <c r="A7" t="s">
        <v>58</v>
      </c>
      <c r="B7" s="21">
        <f>1+'EOP Factors'!$E15</f>
        <v>0.9775978328205173</v>
      </c>
      <c r="C7" s="21">
        <f>1+'EOP Factors'!$E15</f>
        <v>0.9775978328205173</v>
      </c>
      <c r="D7" s="21">
        <f>1+'EOP Factors'!$E15</f>
        <v>0.9775978328205173</v>
      </c>
      <c r="G7" s="21">
        <f>1-0.0148</f>
        <v>0.9852</v>
      </c>
    </row>
    <row r="8" spans="1:9" ht="12.75">
      <c r="A8" t="s">
        <v>59</v>
      </c>
      <c r="B8" s="2">
        <f>B6*B7</f>
        <v>28925610.46210523</v>
      </c>
      <c r="C8" s="2">
        <f>C6*C7</f>
        <v>13776173.7516058</v>
      </c>
      <c r="D8" s="2">
        <f>D6*D7</f>
        <v>3550571.010687502</v>
      </c>
      <c r="E8" s="9">
        <f>E6</f>
        <v>10390977.792</v>
      </c>
      <c r="F8" s="9">
        <f>D8+E8</f>
        <v>13941548.802687502</v>
      </c>
      <c r="G8" s="2">
        <f>G6*G7</f>
        <v>7182412.8868884</v>
      </c>
      <c r="H8" s="9">
        <f>H6</f>
        <v>20857603.533</v>
      </c>
      <c r="I8" s="9">
        <f>G8+H8</f>
        <v>28040016.4198884</v>
      </c>
    </row>
    <row r="9" spans="1:9" ht="12.75">
      <c r="A9" t="s">
        <v>63</v>
      </c>
      <c r="B9" s="2"/>
      <c r="C9" s="2"/>
      <c r="D9" s="2">
        <f>0.259*F9</f>
        <v>10718.555162138813</v>
      </c>
      <c r="E9" s="9">
        <f>F9-D9</f>
        <v>30665.82770326201</v>
      </c>
      <c r="F9" s="9">
        <f>'Gananoque Forecast'!F28</f>
        <v>41384.382865400825</v>
      </c>
      <c r="G9" s="2">
        <f>0.259*I9</f>
        <v>19289.284</v>
      </c>
      <c r="H9" s="9">
        <f>I9-G9</f>
        <v>55186.716</v>
      </c>
      <c r="I9" s="9">
        <f>'Gananoque Forecast'!F40</f>
        <v>74476</v>
      </c>
    </row>
    <row r="10" spans="1:9" ht="12.75">
      <c r="A10" t="s">
        <v>70</v>
      </c>
      <c r="B10" s="2"/>
      <c r="C10" s="2"/>
      <c r="D10" s="22">
        <f>D6/(D9*365/12*24)</f>
        <v>0.46417192097869003</v>
      </c>
      <c r="E10" s="9"/>
      <c r="F10" s="9"/>
      <c r="G10" s="22">
        <f>G6/(G9*365/12*24)</f>
        <v>0.51773436988435</v>
      </c>
      <c r="H10" s="9"/>
      <c r="I10" s="9"/>
    </row>
    <row r="11" spans="1:9" ht="12.75">
      <c r="A11" t="s">
        <v>71</v>
      </c>
      <c r="B11" s="2"/>
      <c r="C11" s="2"/>
      <c r="D11" s="2">
        <f>D8/(365/12*24*D10)</f>
        <v>10478.436297474074</v>
      </c>
      <c r="E11" s="9">
        <f>E9</f>
        <v>30665.82770326201</v>
      </c>
      <c r="F11" s="9">
        <f>SUM(D11:E11)</f>
        <v>41144.26400073608</v>
      </c>
      <c r="G11" s="2">
        <f>G8/(365/12*24*G10)</f>
        <v>19003.8025968</v>
      </c>
      <c r="H11" s="9">
        <f>H9</f>
        <v>55186.716</v>
      </c>
      <c r="I11" s="9">
        <f>SUM(G11:H11)</f>
        <v>74190.5185968</v>
      </c>
    </row>
    <row r="13" spans="1:9" ht="12.75">
      <c r="A13" s="41" t="s">
        <v>61</v>
      </c>
      <c r="B13" s="41"/>
      <c r="C13" s="41"/>
      <c r="D13" s="41"/>
      <c r="E13" s="41"/>
      <c r="F13" s="41"/>
      <c r="G13" s="41"/>
      <c r="H13" s="41"/>
      <c r="I13" s="41"/>
    </row>
    <row r="15" spans="1:9" ht="12.75">
      <c r="A15" t="s">
        <v>66</v>
      </c>
      <c r="B15" s="2">
        <f>'Gananoque Forecast'!G8</f>
        <v>29533620</v>
      </c>
      <c r="C15" s="2">
        <f>'Gananoque Forecast'!G16</f>
        <v>14139203</v>
      </c>
      <c r="D15" s="2">
        <f>0.259*F15</f>
        <v>3594522.953</v>
      </c>
      <c r="E15" s="2">
        <f>F15-D15</f>
        <v>10283944.047</v>
      </c>
      <c r="F15" s="2">
        <f>'Gananoque Forecast'!G24</f>
        <v>13878467</v>
      </c>
      <c r="G15" s="2">
        <f>0.259*I15</f>
        <v>4411664.3270000005</v>
      </c>
      <c r="H15" s="2">
        <f>I15-G15</f>
        <v>12621788.673</v>
      </c>
      <c r="I15" s="2">
        <f>'Gananoque Forecast'!G36</f>
        <v>17033453</v>
      </c>
    </row>
    <row r="16" spans="1:7" ht="12.75">
      <c r="A16" t="s">
        <v>58</v>
      </c>
      <c r="B16" s="21">
        <f>1+'EOP Factors'!$F15</f>
        <v>1.0113952665227601</v>
      </c>
      <c r="C16" s="21">
        <f>1+'EOP Factors'!$F15</f>
        <v>1.0113952665227601</v>
      </c>
      <c r="D16" s="21">
        <f>1+'EOP Factors'!$F15</f>
        <v>1.0113952665227601</v>
      </c>
      <c r="G16" s="21">
        <f>1+0.0075</f>
        <v>1.0075</v>
      </c>
    </row>
    <row r="17" spans="1:9" ht="12.75">
      <c r="A17" t="s">
        <v>67</v>
      </c>
      <c r="B17" s="2">
        <f>B15*B16</f>
        <v>29870163.47128192</v>
      </c>
      <c r="C17" s="2">
        <f>C15*C16</f>
        <v>14300322.98660441</v>
      </c>
      <c r="D17" s="2">
        <f>D15*D16</f>
        <v>3635483.500071614</v>
      </c>
      <c r="E17" s="9">
        <f>E15</f>
        <v>10283944.047</v>
      </c>
      <c r="F17" s="9">
        <f>D17+E17</f>
        <v>13919427.547071613</v>
      </c>
      <c r="G17" s="2">
        <f>G15*G16</f>
        <v>4444751.809452501</v>
      </c>
      <c r="H17" s="9">
        <f>H15</f>
        <v>12621788.673</v>
      </c>
      <c r="I17" s="9">
        <f>G17+H17</f>
        <v>17066540.4824525</v>
      </c>
    </row>
    <row r="18" spans="1:9" ht="12.75">
      <c r="A18" t="s">
        <v>64</v>
      </c>
      <c r="B18" s="2"/>
      <c r="C18" s="2"/>
      <c r="D18" s="2">
        <f>0.259*F18</f>
        <v>9731.925000000001</v>
      </c>
      <c r="E18" s="9">
        <f>F18-D18</f>
        <v>27843.074999999997</v>
      </c>
      <c r="F18" s="9">
        <f>'Gananoque Forecast'!G28</f>
        <v>37575</v>
      </c>
      <c r="G18" s="2">
        <f>0.259*I18</f>
        <v>9985.7191</v>
      </c>
      <c r="H18" s="9">
        <f>I18-G18</f>
        <v>28569.1809</v>
      </c>
      <c r="I18" s="9">
        <f>'Gananoque Forecast'!G40</f>
        <v>38554.9</v>
      </c>
    </row>
    <row r="19" spans="1:9" ht="12.75">
      <c r="A19" t="s">
        <v>70</v>
      </c>
      <c r="B19" s="2"/>
      <c r="C19" s="2"/>
      <c r="D19" s="22">
        <f>D15/(D18*365/12*24)</f>
        <v>0.5059640353995205</v>
      </c>
      <c r="E19" s="9"/>
      <c r="F19" s="9"/>
      <c r="G19" s="22">
        <f>G15/(G18*365/12*24)</f>
        <v>0.605201861767868</v>
      </c>
      <c r="H19" s="9"/>
      <c r="I19" s="9"/>
    </row>
    <row r="20" spans="1:9" ht="12.75">
      <c r="A20" t="s">
        <v>72</v>
      </c>
      <c r="B20" s="2"/>
      <c r="C20" s="2"/>
      <c r="D20" s="2">
        <f>D17/(365/12*24*D19)</f>
        <v>9842.822879154515</v>
      </c>
      <c r="E20" s="9">
        <f>E18</f>
        <v>27843.074999999997</v>
      </c>
      <c r="F20" s="9">
        <f>SUM(D20:E20)</f>
        <v>37685.89787915451</v>
      </c>
      <c r="G20" s="2">
        <f>G17/(365/12*24*G19)</f>
        <v>10060.61199325</v>
      </c>
      <c r="H20" s="9">
        <f>H18</f>
        <v>28569.1809</v>
      </c>
      <c r="I20" s="9">
        <f>SUM(G20:H20)</f>
        <v>38629.79289325</v>
      </c>
    </row>
    <row r="22" spans="1:9" ht="12.75">
      <c r="A22" s="41" t="s">
        <v>62</v>
      </c>
      <c r="B22" s="41"/>
      <c r="C22" s="41"/>
      <c r="D22" s="41"/>
      <c r="E22" s="41"/>
      <c r="F22" s="41"/>
      <c r="G22" s="41"/>
      <c r="H22" s="41"/>
      <c r="I22" s="41"/>
    </row>
    <row r="24" spans="1:9" ht="12.75">
      <c r="A24" t="s">
        <v>68</v>
      </c>
      <c r="B24" s="2">
        <f>'Gananoque Forecast'!H8</f>
        <v>29640947</v>
      </c>
      <c r="C24" s="2">
        <f>'Gananoque Forecast'!H16</f>
        <v>13888581</v>
      </c>
      <c r="D24" s="2">
        <f>0.259*F24</f>
        <v>3546633.594</v>
      </c>
      <c r="E24" s="2">
        <f>F24-D24</f>
        <v>10146932.406</v>
      </c>
      <c r="F24" s="2">
        <f>'Gananoque Forecast'!H24</f>
        <v>13693566</v>
      </c>
      <c r="G24" s="2">
        <f>0.259*I24</f>
        <v>2109768.6750000003</v>
      </c>
      <c r="H24" s="2">
        <f>I24-G24</f>
        <v>6036056.324999999</v>
      </c>
      <c r="I24" s="2">
        <f>'Gananoque Forecast'!H36</f>
        <v>8145825</v>
      </c>
    </row>
    <row r="25" spans="1:7" ht="12.75">
      <c r="A25" t="s">
        <v>58</v>
      </c>
      <c r="B25" s="21">
        <f>1+'EOP Factors'!$G15</f>
        <v>0.9920743476190661</v>
      </c>
      <c r="C25" s="21">
        <f>1+'EOP Factors'!$G15</f>
        <v>0.9920743476190661</v>
      </c>
      <c r="D25" s="21">
        <f>1+'EOP Factors'!$G15</f>
        <v>0.9920743476190661</v>
      </c>
      <c r="G25" s="21">
        <f>1-0.0052</f>
        <v>0.9948</v>
      </c>
    </row>
    <row r="26" spans="1:9" ht="12.75">
      <c r="A26" t="s">
        <v>69</v>
      </c>
      <c r="B26" s="2">
        <f>B24*B25</f>
        <v>29406023.157836314</v>
      </c>
      <c r="C26" s="2">
        <f>C24*C25</f>
        <v>13778504.934929557</v>
      </c>
      <c r="D26" s="2">
        <f>D24*D25</f>
        <v>3518524.2090114136</v>
      </c>
      <c r="E26" s="9">
        <f>E24</f>
        <v>10146932.406</v>
      </c>
      <c r="F26" s="9">
        <f>D26+E26</f>
        <v>13665456.615011413</v>
      </c>
      <c r="G26" s="2">
        <f>G24*G25</f>
        <v>2098797.87789</v>
      </c>
      <c r="H26" s="9">
        <f>H24</f>
        <v>6036056.324999999</v>
      </c>
      <c r="I26" s="9">
        <f>G26+H26</f>
        <v>8134854.202889999</v>
      </c>
    </row>
    <row r="27" spans="1:9" ht="12.75">
      <c r="A27" t="s">
        <v>65</v>
      </c>
      <c r="D27" s="2">
        <f>0.259*F27</f>
        <v>11502.449</v>
      </c>
      <c r="E27" s="9">
        <f>F27-D27</f>
        <v>32908.551</v>
      </c>
      <c r="F27" s="9">
        <f>'Gananoque Forecast'!H28</f>
        <v>44411</v>
      </c>
      <c r="G27" s="2">
        <f>0.259*I27</f>
        <v>5731.1261</v>
      </c>
      <c r="H27" s="9">
        <f>I27-G27</f>
        <v>16396.7739</v>
      </c>
      <c r="I27" s="9">
        <f>'Gananoque Forecast'!H40</f>
        <v>22127.9</v>
      </c>
    </row>
    <row r="28" spans="1:9" ht="12.75">
      <c r="A28" t="s">
        <v>70</v>
      </c>
      <c r="D28" s="22">
        <f>D24/(D27*365/12*24)</f>
        <v>0.42237980655785945</v>
      </c>
      <c r="G28" s="22">
        <f>G24/(G27*365/12*24)</f>
        <v>0.5042803150575357</v>
      </c>
      <c r="H28" s="9"/>
      <c r="I28" s="9"/>
    </row>
    <row r="29" spans="1:9" ht="12.75">
      <c r="A29" t="s">
        <v>73</v>
      </c>
      <c r="D29" s="2">
        <f>D26/(365/12*24*D28)</f>
        <v>11411.28458769658</v>
      </c>
      <c r="E29" s="9">
        <f>E27</f>
        <v>32908.551</v>
      </c>
      <c r="F29" s="9">
        <f>SUM(D29:E29)</f>
        <v>44319.83558769658</v>
      </c>
      <c r="G29" s="2">
        <f>G26/(365/12*24*G28)</f>
        <v>5701.324244280001</v>
      </c>
      <c r="H29" s="9">
        <f>H27</f>
        <v>16396.7739</v>
      </c>
      <c r="I29" s="9">
        <f>SUM(G29:H29)</f>
        <v>22098.09814428</v>
      </c>
    </row>
  </sheetData>
  <mergeCells count="4">
    <mergeCell ref="A4:I4"/>
    <mergeCell ref="A13:I13"/>
    <mergeCell ref="A22:I22"/>
    <mergeCell ref="A1:I1"/>
  </mergeCells>
  <printOptions/>
  <pageMargins left="0.75" right="0.75" top="1" bottom="1" header="0.5" footer="0.5"/>
  <pageSetup fitToHeight="1" fitToWidth="1" orientation="landscape" scale="90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G333"/>
  <sheetViews>
    <sheetView workbookViewId="0" topLeftCell="A1">
      <selection activeCell="F17" sqref="F17"/>
    </sheetView>
  </sheetViews>
  <sheetFormatPr defaultColWidth="9.140625" defaultRowHeight="12.75"/>
  <cols>
    <col min="1" max="1" width="18.421875" style="0" customWidth="1"/>
    <col min="2" max="2" width="15.8515625" style="0" customWidth="1"/>
    <col min="3" max="3" width="18.28125" style="0" customWidth="1"/>
    <col min="4" max="4" width="15.421875" style="0" customWidth="1"/>
    <col min="5" max="5" width="13.140625" style="0" customWidth="1"/>
    <col min="6" max="6" width="46.7109375" style="0" bestFit="1" customWidth="1"/>
  </cols>
  <sheetData>
    <row r="1" spans="1:6" ht="15">
      <c r="A1" s="47" t="s">
        <v>159</v>
      </c>
      <c r="B1" s="47"/>
      <c r="C1" s="47"/>
      <c r="D1" s="47"/>
      <c r="E1" s="47"/>
      <c r="F1" s="47"/>
    </row>
    <row r="3" spans="1:7" ht="12.75">
      <c r="A3" s="23" t="s">
        <v>86</v>
      </c>
      <c r="B3" s="23"/>
      <c r="C3" s="23"/>
      <c r="D3" s="24"/>
      <c r="E3" s="24"/>
      <c r="F3" s="25"/>
      <c r="G3" s="24"/>
    </row>
    <row r="4" spans="1:7" ht="12.75">
      <c r="A4" s="26"/>
      <c r="B4" s="27"/>
      <c r="C4" s="27"/>
      <c r="D4" s="24"/>
      <c r="E4" s="24"/>
      <c r="F4" s="25"/>
      <c r="G4" s="24"/>
    </row>
    <row r="5" spans="1:7" ht="25.5">
      <c r="A5" s="48" t="s">
        <v>87</v>
      </c>
      <c r="B5" s="48" t="s">
        <v>88</v>
      </c>
      <c r="C5" s="48" t="s">
        <v>89</v>
      </c>
      <c r="D5" s="48" t="s">
        <v>90</v>
      </c>
      <c r="E5" s="48" t="s">
        <v>91</v>
      </c>
      <c r="F5" s="48" t="s">
        <v>92</v>
      </c>
      <c r="G5" s="24"/>
    </row>
    <row r="6" spans="1:7" ht="12.75">
      <c r="A6" s="49">
        <v>37381</v>
      </c>
      <c r="B6" s="50">
        <v>2700.772</v>
      </c>
      <c r="C6" s="50">
        <v>2653.3953684294333</v>
      </c>
      <c r="D6" s="50">
        <v>-47.37663157056659</v>
      </c>
      <c r="E6" s="50">
        <v>18</v>
      </c>
      <c r="F6" s="50"/>
      <c r="G6" s="24"/>
    </row>
    <row r="7" spans="1:7" ht="12.75">
      <c r="A7" s="49">
        <v>37388</v>
      </c>
      <c r="B7" s="50">
        <v>2669.77</v>
      </c>
      <c r="C7" s="50">
        <v>2632.0081529783997</v>
      </c>
      <c r="D7" s="50">
        <v>-37.76184702160026</v>
      </c>
      <c r="E7" s="50">
        <v>19</v>
      </c>
      <c r="F7" s="50"/>
      <c r="G7" s="24"/>
    </row>
    <row r="8" spans="1:7" ht="12.75">
      <c r="A8" s="49">
        <v>37395</v>
      </c>
      <c r="B8" s="50">
        <v>2679.594</v>
      </c>
      <c r="C8" s="50">
        <v>2584.7662249988666</v>
      </c>
      <c r="D8" s="50">
        <v>-94.82777500113343</v>
      </c>
      <c r="E8" s="50">
        <v>20</v>
      </c>
      <c r="F8" s="50"/>
      <c r="G8" s="24"/>
    </row>
    <row r="9" spans="1:7" ht="12.75">
      <c r="A9" s="49">
        <v>37402</v>
      </c>
      <c r="B9" s="50">
        <v>2598.182</v>
      </c>
      <c r="C9" s="50">
        <v>2571.0800091105666</v>
      </c>
      <c r="D9" s="50">
        <v>-27.101990889433182</v>
      </c>
      <c r="E9" s="50">
        <v>21</v>
      </c>
      <c r="F9" s="50" t="s">
        <v>93</v>
      </c>
      <c r="G9" s="24"/>
    </row>
    <row r="10" spans="1:7" ht="12.75">
      <c r="A10" s="49">
        <v>37409</v>
      </c>
      <c r="B10" s="50">
        <v>2746.191</v>
      </c>
      <c r="C10" s="50">
        <v>2702.9933769054833</v>
      </c>
      <c r="D10" s="50">
        <v>-43.19762309451653</v>
      </c>
      <c r="E10" s="50">
        <v>22</v>
      </c>
      <c r="F10" s="50"/>
      <c r="G10" s="24"/>
    </row>
    <row r="11" spans="1:7" ht="12.75">
      <c r="A11" s="49">
        <v>37416</v>
      </c>
      <c r="B11" s="50">
        <v>2685.914</v>
      </c>
      <c r="C11" s="50">
        <v>2674.8285963611665</v>
      </c>
      <c r="D11" s="50">
        <v>-11.085403638833668</v>
      </c>
      <c r="E11" s="50">
        <v>23</v>
      </c>
      <c r="F11" s="50"/>
      <c r="G11" s="24"/>
    </row>
    <row r="12" spans="1:7" ht="12.75">
      <c r="A12" s="49">
        <v>37423</v>
      </c>
      <c r="B12" s="50">
        <v>2783.799</v>
      </c>
      <c r="C12" s="50">
        <v>2851.7209334562663</v>
      </c>
      <c r="D12" s="50">
        <v>67.92193345626629</v>
      </c>
      <c r="E12" s="50">
        <v>24</v>
      </c>
      <c r="F12" s="50"/>
      <c r="G12" s="24"/>
    </row>
    <row r="13" spans="1:7" ht="12.75">
      <c r="A13" s="49">
        <v>37430</v>
      </c>
      <c r="B13" s="50">
        <v>2890.051</v>
      </c>
      <c r="C13" s="50">
        <v>2811.3493528117</v>
      </c>
      <c r="D13" s="50">
        <v>-78.70164718829983</v>
      </c>
      <c r="E13" s="50">
        <v>25</v>
      </c>
      <c r="F13" s="50"/>
      <c r="G13" s="24"/>
    </row>
    <row r="14" spans="1:7" ht="12.75">
      <c r="A14" s="49">
        <v>37437</v>
      </c>
      <c r="B14" s="50">
        <v>3112.651</v>
      </c>
      <c r="C14" s="50">
        <v>2943.8696914219</v>
      </c>
      <c r="D14" s="50">
        <v>-168.78130857809992</v>
      </c>
      <c r="E14" s="50">
        <v>26</v>
      </c>
      <c r="F14" s="50"/>
      <c r="G14" s="24"/>
    </row>
    <row r="15" spans="1:7" ht="12.75">
      <c r="A15" s="49">
        <v>37444</v>
      </c>
      <c r="B15" s="50">
        <v>3188.614</v>
      </c>
      <c r="C15" s="50">
        <v>2903.9726852144163</v>
      </c>
      <c r="D15" s="50">
        <v>-284.64131478558375</v>
      </c>
      <c r="E15" s="50">
        <v>27</v>
      </c>
      <c r="F15" s="50" t="s">
        <v>94</v>
      </c>
      <c r="G15" s="24"/>
    </row>
    <row r="16" spans="1:7" ht="12.75">
      <c r="A16" s="49">
        <v>37451</v>
      </c>
      <c r="B16" s="50">
        <v>2998.057</v>
      </c>
      <c r="C16" s="50">
        <v>2990.5308821809826</v>
      </c>
      <c r="D16" s="50">
        <v>-7.526117819017145</v>
      </c>
      <c r="E16" s="50">
        <v>28</v>
      </c>
      <c r="F16" s="50"/>
      <c r="G16" s="28"/>
    </row>
    <row r="17" spans="1:7" ht="12.75">
      <c r="A17" s="49">
        <v>37458</v>
      </c>
      <c r="B17" s="50">
        <v>3269.356</v>
      </c>
      <c r="C17" s="50">
        <v>3174.3612845362836</v>
      </c>
      <c r="D17" s="50">
        <v>-94.9947154637166</v>
      </c>
      <c r="E17" s="50">
        <v>29</v>
      </c>
      <c r="F17" s="50"/>
      <c r="G17" s="28"/>
    </row>
    <row r="18" spans="1:7" ht="12.75">
      <c r="A18" s="49">
        <v>37465</v>
      </c>
      <c r="B18" s="50">
        <v>3079.006</v>
      </c>
      <c r="C18" s="50">
        <v>3031.4125491251666</v>
      </c>
      <c r="D18" s="50">
        <v>-47.59345087483325</v>
      </c>
      <c r="E18" s="50">
        <v>30</v>
      </c>
      <c r="F18" s="50"/>
      <c r="G18" s="28"/>
    </row>
    <row r="19" spans="1:7" ht="12.75">
      <c r="A19" s="49">
        <v>37472</v>
      </c>
      <c r="B19" s="50">
        <v>3347.995</v>
      </c>
      <c r="C19" s="50">
        <v>3047.5403158266004</v>
      </c>
      <c r="D19" s="50">
        <v>-300.4546841733995</v>
      </c>
      <c r="E19" s="50">
        <v>31</v>
      </c>
      <c r="F19" s="50"/>
      <c r="G19" s="28"/>
    </row>
    <row r="20" spans="1:7" ht="12.75">
      <c r="A20" s="49">
        <v>37479</v>
      </c>
      <c r="B20" s="50">
        <v>2945.538</v>
      </c>
      <c r="C20" s="50">
        <v>2943.8262723565667</v>
      </c>
      <c r="D20" s="50">
        <v>-1.711727643433278</v>
      </c>
      <c r="E20" s="50">
        <v>32</v>
      </c>
      <c r="F20" s="50" t="s">
        <v>95</v>
      </c>
      <c r="G20" s="28"/>
    </row>
    <row r="21" spans="1:7" ht="12.75">
      <c r="A21" s="49">
        <v>37486</v>
      </c>
      <c r="B21" s="50">
        <v>3437.647</v>
      </c>
      <c r="C21" s="50">
        <v>3116.8944327982836</v>
      </c>
      <c r="D21" s="50">
        <v>-320.7525672017164</v>
      </c>
      <c r="E21" s="50">
        <v>33</v>
      </c>
      <c r="F21" s="50"/>
      <c r="G21" s="28"/>
    </row>
    <row r="22" spans="1:7" ht="12.75">
      <c r="A22" s="49">
        <v>37493</v>
      </c>
      <c r="B22" s="50">
        <v>2949.467</v>
      </c>
      <c r="C22" s="50">
        <v>2939.6078499461164</v>
      </c>
      <c r="D22" s="50">
        <v>-9.859150053883695</v>
      </c>
      <c r="E22" s="50">
        <v>34</v>
      </c>
      <c r="F22" s="50"/>
      <c r="G22" s="28"/>
    </row>
    <row r="23" spans="1:7" ht="12.75">
      <c r="A23" s="49">
        <v>37500</v>
      </c>
      <c r="B23" s="50">
        <v>2952.166</v>
      </c>
      <c r="C23" s="50">
        <v>2924.3688081883997</v>
      </c>
      <c r="D23" s="50">
        <v>-27.79719181160044</v>
      </c>
      <c r="E23" s="50">
        <v>35</v>
      </c>
      <c r="F23" s="50"/>
      <c r="G23" s="28"/>
    </row>
    <row r="24" spans="1:7" ht="12.75">
      <c r="A24" s="49">
        <v>37507</v>
      </c>
      <c r="B24" s="50">
        <v>3016.893</v>
      </c>
      <c r="C24" s="50">
        <v>2826.2526697851836</v>
      </c>
      <c r="D24" s="50">
        <v>-190.64033021481646</v>
      </c>
      <c r="E24" s="50">
        <v>36</v>
      </c>
      <c r="F24" s="50" t="s">
        <v>96</v>
      </c>
      <c r="G24" s="28"/>
    </row>
    <row r="25" spans="1:7" ht="12.75">
      <c r="A25" s="49">
        <v>37514</v>
      </c>
      <c r="B25" s="50">
        <v>3050.046</v>
      </c>
      <c r="C25" s="50">
        <v>2868.970434983117</v>
      </c>
      <c r="D25" s="50">
        <v>-181.07556501688305</v>
      </c>
      <c r="E25" s="50">
        <v>37</v>
      </c>
      <c r="F25" s="50" t="s">
        <v>97</v>
      </c>
      <c r="G25" s="28"/>
    </row>
    <row r="26" spans="1:7" ht="12.75">
      <c r="A26" s="49">
        <v>37521</v>
      </c>
      <c r="B26" s="50">
        <v>2985.537</v>
      </c>
      <c r="C26" s="50">
        <v>2829.7258788022996</v>
      </c>
      <c r="D26" s="50">
        <v>-155.81112119770023</v>
      </c>
      <c r="E26" s="50">
        <v>38</v>
      </c>
      <c r="F26" s="50"/>
      <c r="G26" s="28"/>
    </row>
    <row r="27" spans="1:7" ht="12.75">
      <c r="A27" s="49">
        <v>37528</v>
      </c>
      <c r="B27" s="50">
        <v>2742.116</v>
      </c>
      <c r="C27" s="50">
        <v>2749.035017186967</v>
      </c>
      <c r="D27" s="50">
        <v>6.919017186966812</v>
      </c>
      <c r="E27" s="50">
        <v>39</v>
      </c>
      <c r="F27" s="50"/>
      <c r="G27" s="28"/>
    </row>
    <row r="28" spans="1:7" ht="12.75">
      <c r="A28" s="49">
        <v>37535</v>
      </c>
      <c r="B28" s="50">
        <v>2811.965</v>
      </c>
      <c r="C28" s="50">
        <v>2776.2975247292165</v>
      </c>
      <c r="D28" s="50">
        <v>-35.6674752707836</v>
      </c>
      <c r="E28" s="50">
        <v>40</v>
      </c>
      <c r="F28" s="50" t="s">
        <v>98</v>
      </c>
      <c r="G28" s="24"/>
    </row>
    <row r="29" spans="1:7" ht="12.75">
      <c r="A29" s="49">
        <v>37542</v>
      </c>
      <c r="B29" s="50">
        <v>2715.175</v>
      </c>
      <c r="C29" s="50">
        <v>2757.3196842528664</v>
      </c>
      <c r="D29" s="50">
        <v>42.14468425286623</v>
      </c>
      <c r="E29" s="50">
        <v>41</v>
      </c>
      <c r="F29" s="50"/>
      <c r="G29" s="24"/>
    </row>
    <row r="30" spans="1:7" ht="12.75">
      <c r="A30" s="49">
        <v>37549</v>
      </c>
      <c r="B30" s="50">
        <v>2725.443</v>
      </c>
      <c r="C30" s="50">
        <v>2670.662622328</v>
      </c>
      <c r="D30" s="50">
        <v>-54.78037767200021</v>
      </c>
      <c r="E30" s="50">
        <v>42</v>
      </c>
      <c r="F30" s="50" t="s">
        <v>99</v>
      </c>
      <c r="G30" s="24"/>
    </row>
    <row r="31" spans="1:7" ht="12.75">
      <c r="A31" s="49">
        <v>37556</v>
      </c>
      <c r="B31" s="50">
        <v>2856.467</v>
      </c>
      <c r="C31" s="50">
        <v>2784.4384886221337</v>
      </c>
      <c r="D31" s="50">
        <v>-72.02851137786638</v>
      </c>
      <c r="E31" s="50">
        <v>43</v>
      </c>
      <c r="F31" s="50"/>
      <c r="G31" s="24"/>
    </row>
    <row r="32" spans="1:7" ht="12.75">
      <c r="A32" s="49">
        <v>37563</v>
      </c>
      <c r="B32" s="50">
        <v>2920.712</v>
      </c>
      <c r="C32" s="50">
        <v>2769.1049643836004</v>
      </c>
      <c r="D32" s="50">
        <v>-151.60703561639957</v>
      </c>
      <c r="E32" s="50">
        <v>44</v>
      </c>
      <c r="F32" s="50"/>
      <c r="G32" s="24"/>
    </row>
    <row r="33" spans="1:7" ht="12.75">
      <c r="A33" s="49">
        <v>37570</v>
      </c>
      <c r="B33" s="50">
        <v>2898.028</v>
      </c>
      <c r="C33" s="50">
        <v>2903.4828735059</v>
      </c>
      <c r="D33" s="50">
        <v>5.454873505900196</v>
      </c>
      <c r="E33" s="50">
        <v>45</v>
      </c>
      <c r="F33" s="50"/>
      <c r="G33" s="24"/>
    </row>
    <row r="34" spans="1:7" ht="12.75">
      <c r="A34" s="49">
        <v>37577</v>
      </c>
      <c r="B34" s="50">
        <v>2935.188</v>
      </c>
      <c r="C34" s="50">
        <v>2925.112621714</v>
      </c>
      <c r="D34" s="50">
        <v>-10.07537828600016</v>
      </c>
      <c r="E34" s="50">
        <v>46</v>
      </c>
      <c r="F34" s="50" t="s">
        <v>100</v>
      </c>
      <c r="G34" s="24"/>
    </row>
    <row r="35" spans="1:7" ht="12.75">
      <c r="A35" s="49">
        <v>37584</v>
      </c>
      <c r="B35" s="50">
        <v>2959.757</v>
      </c>
      <c r="C35" s="50">
        <v>2978.7278903433335</v>
      </c>
      <c r="D35" s="50">
        <v>18.970890343333394</v>
      </c>
      <c r="E35" s="50">
        <v>47</v>
      </c>
      <c r="F35" s="50"/>
      <c r="G35" s="24"/>
    </row>
    <row r="36" spans="1:7" ht="12.75">
      <c r="A36" s="49">
        <v>37591</v>
      </c>
      <c r="B36" s="50">
        <v>3065.574</v>
      </c>
      <c r="C36" s="50">
        <v>2979.780412388867</v>
      </c>
      <c r="D36" s="50">
        <v>-85.79358761113326</v>
      </c>
      <c r="E36" s="50">
        <v>48</v>
      </c>
      <c r="F36" s="50"/>
      <c r="G36" s="24"/>
    </row>
    <row r="37" spans="1:7" ht="12.75">
      <c r="A37" s="49">
        <v>37598</v>
      </c>
      <c r="B37" s="50">
        <v>3218.88</v>
      </c>
      <c r="C37" s="50">
        <v>3132.5090497667998</v>
      </c>
      <c r="D37" s="50">
        <v>-86.37095023320035</v>
      </c>
      <c r="E37" s="50">
        <v>49</v>
      </c>
      <c r="F37" s="50"/>
      <c r="G37" s="24"/>
    </row>
    <row r="38" spans="1:7" ht="12.75">
      <c r="A38" s="49">
        <v>37605</v>
      </c>
      <c r="B38" s="50">
        <v>3141.709</v>
      </c>
      <c r="C38" s="50">
        <v>3185.0352276066</v>
      </c>
      <c r="D38" s="50">
        <v>43.32622760660024</v>
      </c>
      <c r="E38" s="50">
        <v>50</v>
      </c>
      <c r="F38" s="50"/>
      <c r="G38" s="24"/>
    </row>
    <row r="39" spans="1:7" ht="12.75">
      <c r="A39" s="49">
        <v>37612</v>
      </c>
      <c r="B39" s="50">
        <v>3127.637</v>
      </c>
      <c r="C39" s="50">
        <v>3137.1272123002673</v>
      </c>
      <c r="D39" s="50">
        <v>9.490212300267103</v>
      </c>
      <c r="E39" s="50">
        <v>51</v>
      </c>
      <c r="F39" s="50"/>
      <c r="G39" s="24"/>
    </row>
    <row r="40" spans="1:7" ht="12.75">
      <c r="A40" s="49">
        <v>37619</v>
      </c>
      <c r="B40" s="50">
        <v>2767.997</v>
      </c>
      <c r="C40" s="50">
        <v>2795.7001116292668</v>
      </c>
      <c r="D40" s="50">
        <v>27.703111629266914</v>
      </c>
      <c r="E40" s="50">
        <v>52</v>
      </c>
      <c r="F40" s="50" t="s">
        <v>101</v>
      </c>
      <c r="G40" s="24"/>
    </row>
    <row r="41" spans="1:7" ht="12.75">
      <c r="A41" s="49">
        <v>37626</v>
      </c>
      <c r="B41" s="50">
        <v>2911.293</v>
      </c>
      <c r="C41" s="50">
        <v>2952.073349631866</v>
      </c>
      <c r="D41" s="50">
        <v>40.7803496318661</v>
      </c>
      <c r="E41" s="50">
        <v>1</v>
      </c>
      <c r="F41" s="50" t="s">
        <v>102</v>
      </c>
      <c r="G41" s="24"/>
    </row>
    <row r="42" spans="1:7" ht="12.75">
      <c r="A42" s="49">
        <v>37633</v>
      </c>
      <c r="B42" s="50">
        <v>3163.367</v>
      </c>
      <c r="C42" s="50">
        <v>3174.035000407733</v>
      </c>
      <c r="D42" s="50">
        <v>10.668000407732961</v>
      </c>
      <c r="E42" s="50">
        <v>2</v>
      </c>
      <c r="F42" s="50"/>
      <c r="G42" s="24"/>
    </row>
    <row r="43" spans="1:7" ht="12.75">
      <c r="A43" s="49">
        <v>37640</v>
      </c>
      <c r="B43" s="50">
        <v>3338.21</v>
      </c>
      <c r="C43" s="50">
        <v>3260.5303528398667</v>
      </c>
      <c r="D43" s="50">
        <v>-77.6796471601333</v>
      </c>
      <c r="E43" s="50">
        <v>3</v>
      </c>
      <c r="F43" s="50"/>
      <c r="G43" s="24"/>
    </row>
    <row r="44" spans="1:7" ht="12.75">
      <c r="A44" s="49">
        <v>37647</v>
      </c>
      <c r="B44" s="50">
        <v>3435.012</v>
      </c>
      <c r="C44" s="50">
        <v>3274.8329876710663</v>
      </c>
      <c r="D44" s="50">
        <v>-160.17901232893382</v>
      </c>
      <c r="E44" s="50">
        <v>4</v>
      </c>
      <c r="F44" s="50"/>
      <c r="G44" s="24"/>
    </row>
    <row r="45" spans="1:7" ht="12.75">
      <c r="A45" s="49">
        <v>37654</v>
      </c>
      <c r="B45" s="50">
        <v>3270.192</v>
      </c>
      <c r="C45" s="50">
        <v>3267.859360389133</v>
      </c>
      <c r="D45" s="50">
        <v>-2.3326396108668632</v>
      </c>
      <c r="E45" s="50">
        <v>5</v>
      </c>
      <c r="F45" s="50"/>
      <c r="G45" s="24"/>
    </row>
    <row r="46" spans="1:7" ht="12.75">
      <c r="A46" s="49">
        <v>37661</v>
      </c>
      <c r="B46" s="50">
        <v>3249.756</v>
      </c>
      <c r="C46" s="50">
        <v>3250.9169139948663</v>
      </c>
      <c r="D46" s="50">
        <v>1.1609139948664051</v>
      </c>
      <c r="E46" s="50">
        <v>6</v>
      </c>
      <c r="F46" s="50"/>
      <c r="G46" s="24"/>
    </row>
    <row r="47" spans="1:7" ht="12.75">
      <c r="A47" s="49">
        <v>37668</v>
      </c>
      <c r="B47" s="50">
        <v>3437.075</v>
      </c>
      <c r="C47" s="50">
        <v>3210.3141443412005</v>
      </c>
      <c r="D47" s="50">
        <v>-226.7608556587993</v>
      </c>
      <c r="E47" s="50">
        <v>7</v>
      </c>
      <c r="F47" s="50" t="s">
        <v>103</v>
      </c>
      <c r="G47" s="24"/>
    </row>
    <row r="48" spans="1:7" ht="12.75">
      <c r="A48" s="49">
        <v>37675</v>
      </c>
      <c r="B48" s="50">
        <v>3207.475</v>
      </c>
      <c r="C48" s="50">
        <v>3192.5305795510667</v>
      </c>
      <c r="D48" s="50">
        <v>-14.944420448933215</v>
      </c>
      <c r="E48" s="50">
        <v>8</v>
      </c>
      <c r="F48" s="50"/>
      <c r="G48" s="24"/>
    </row>
    <row r="49" spans="1:7" ht="12.75">
      <c r="A49" s="49">
        <v>37682</v>
      </c>
      <c r="B49" s="50">
        <v>3254.163</v>
      </c>
      <c r="C49" s="50">
        <v>3136.3328113594</v>
      </c>
      <c r="D49" s="50">
        <v>-117.83018864060023</v>
      </c>
      <c r="E49" s="50">
        <v>9</v>
      </c>
      <c r="F49" s="50"/>
      <c r="G49" s="24"/>
    </row>
    <row r="50" spans="1:7" ht="12.75">
      <c r="A50" s="49">
        <v>37689</v>
      </c>
      <c r="B50" s="50">
        <v>3249.198</v>
      </c>
      <c r="C50" s="50">
        <v>3090.3912166391333</v>
      </c>
      <c r="D50" s="50">
        <v>-158.80678336086658</v>
      </c>
      <c r="E50" s="50">
        <v>10</v>
      </c>
      <c r="F50" s="50" t="s">
        <v>104</v>
      </c>
      <c r="G50" s="24"/>
    </row>
    <row r="51" spans="1:7" ht="12.75">
      <c r="A51" s="49">
        <v>37696</v>
      </c>
      <c r="B51" s="50">
        <v>3113.156</v>
      </c>
      <c r="C51" s="50">
        <v>3038.322371561267</v>
      </c>
      <c r="D51" s="50">
        <v>-74.83362843873283</v>
      </c>
      <c r="E51" s="50">
        <v>11</v>
      </c>
      <c r="F51" s="50"/>
      <c r="G51" s="24"/>
    </row>
    <row r="52" spans="1:7" ht="12.75">
      <c r="A52" s="49">
        <v>37703</v>
      </c>
      <c r="B52" s="50">
        <v>2907.03</v>
      </c>
      <c r="C52" s="50">
        <v>3019.6686753912</v>
      </c>
      <c r="D52" s="50">
        <v>112.63867539119974</v>
      </c>
      <c r="E52" s="50">
        <v>12</v>
      </c>
      <c r="F52" s="50"/>
      <c r="G52" s="24"/>
    </row>
    <row r="53" spans="1:7" ht="12.75">
      <c r="A53" s="49">
        <v>37710</v>
      </c>
      <c r="B53" s="50">
        <v>2851.087</v>
      </c>
      <c r="C53" s="50">
        <v>2904.1357969722</v>
      </c>
      <c r="D53" s="50">
        <v>53.04879697219985</v>
      </c>
      <c r="E53" s="50">
        <v>13</v>
      </c>
      <c r="F53" s="50"/>
      <c r="G53" s="24"/>
    </row>
    <row r="54" spans="1:7" ht="12.75">
      <c r="A54" s="49">
        <v>37717</v>
      </c>
      <c r="B54" s="50">
        <v>3057.792</v>
      </c>
      <c r="C54" s="50">
        <v>2904.296220360733</v>
      </c>
      <c r="D54" s="50">
        <v>-153.49577963926686</v>
      </c>
      <c r="E54" s="50">
        <v>14</v>
      </c>
      <c r="F54" s="50" t="s">
        <v>105</v>
      </c>
      <c r="G54" s="24"/>
    </row>
    <row r="55" spans="1:7" ht="12.75">
      <c r="A55" s="49">
        <v>37724</v>
      </c>
      <c r="B55" s="50">
        <v>2903.238</v>
      </c>
      <c r="C55" s="50">
        <v>2834.0349230041998</v>
      </c>
      <c r="D55" s="50">
        <v>-69.20307699580007</v>
      </c>
      <c r="E55" s="50">
        <v>15</v>
      </c>
      <c r="F55" s="50"/>
      <c r="G55" s="24"/>
    </row>
    <row r="56" spans="1:7" ht="12.75">
      <c r="A56" s="49">
        <v>37731</v>
      </c>
      <c r="B56" s="50">
        <v>2687.611</v>
      </c>
      <c r="C56" s="50">
        <v>2716.0963036345497</v>
      </c>
      <c r="D56" s="50">
        <v>28.485303634549837</v>
      </c>
      <c r="E56" s="50">
        <v>16</v>
      </c>
      <c r="F56" s="50" t="s">
        <v>106</v>
      </c>
      <c r="G56" s="24"/>
    </row>
    <row r="57" spans="1:7" ht="12.75">
      <c r="A57" s="49">
        <v>37738</v>
      </c>
      <c r="B57" s="50">
        <v>2717.604</v>
      </c>
      <c r="C57" s="50">
        <v>2686.6446154016335</v>
      </c>
      <c r="D57" s="50">
        <v>-30.95938459836634</v>
      </c>
      <c r="E57" s="50">
        <v>17</v>
      </c>
      <c r="F57" s="50" t="s">
        <v>107</v>
      </c>
      <c r="G57" s="24"/>
    </row>
    <row r="58" spans="1:7" ht="12.75">
      <c r="A58" s="49">
        <v>37745</v>
      </c>
      <c r="B58" s="50">
        <v>2655.842</v>
      </c>
      <c r="C58" s="50">
        <v>2682.6733412544</v>
      </c>
      <c r="D58" s="50">
        <v>26.83134125439983</v>
      </c>
      <c r="E58" s="50">
        <v>18</v>
      </c>
      <c r="F58" s="50"/>
      <c r="G58" s="24"/>
    </row>
    <row r="59" spans="1:7" ht="12.75">
      <c r="A59" s="49">
        <v>37752</v>
      </c>
      <c r="B59" s="50">
        <v>2659.131</v>
      </c>
      <c r="C59" s="50">
        <v>2704.5806010401334</v>
      </c>
      <c r="D59" s="50">
        <v>45.44960104013353</v>
      </c>
      <c r="E59" s="50">
        <v>19</v>
      </c>
      <c r="F59" s="50"/>
      <c r="G59" s="24"/>
    </row>
    <row r="60" spans="1:7" ht="12.75">
      <c r="A60" s="49">
        <v>37759</v>
      </c>
      <c r="B60" s="50">
        <v>2624.716</v>
      </c>
      <c r="C60" s="50">
        <v>2641.4188722898334</v>
      </c>
      <c r="D60" s="50">
        <v>16.702872289833522</v>
      </c>
      <c r="E60" s="50">
        <v>20</v>
      </c>
      <c r="F60" s="50"/>
      <c r="G60" s="24"/>
    </row>
    <row r="61" spans="1:7" ht="12.75">
      <c r="A61" s="49">
        <v>37766</v>
      </c>
      <c r="B61" s="50">
        <v>2562.062</v>
      </c>
      <c r="C61" s="50">
        <v>2571.2397296591503</v>
      </c>
      <c r="D61" s="50">
        <v>9.177729659150373</v>
      </c>
      <c r="E61" s="50">
        <v>21</v>
      </c>
      <c r="F61" s="50" t="s">
        <v>93</v>
      </c>
      <c r="G61" s="24"/>
    </row>
    <row r="62" spans="1:7" ht="12.75">
      <c r="A62" s="49">
        <v>37773</v>
      </c>
      <c r="B62" s="50">
        <v>2637.638</v>
      </c>
      <c r="C62" s="50">
        <v>2666.2495301218996</v>
      </c>
      <c r="D62" s="50">
        <v>28.611530121899705</v>
      </c>
      <c r="E62" s="50">
        <v>22</v>
      </c>
      <c r="F62" s="50"/>
      <c r="G62" s="24"/>
    </row>
    <row r="63" spans="1:7" ht="12.75">
      <c r="A63" s="49">
        <v>37780</v>
      </c>
      <c r="B63" s="50">
        <v>2653.987</v>
      </c>
      <c r="C63" s="50">
        <v>2670.0379256838996</v>
      </c>
      <c r="D63" s="50">
        <v>16.05092568389955</v>
      </c>
      <c r="E63" s="50">
        <v>23</v>
      </c>
      <c r="F63" s="50"/>
      <c r="G63" s="24"/>
    </row>
    <row r="64" spans="1:7" ht="12.75">
      <c r="A64" s="49">
        <v>37787</v>
      </c>
      <c r="B64" s="50">
        <v>2676.371</v>
      </c>
      <c r="C64" s="50">
        <v>2730.3189620125504</v>
      </c>
      <c r="D64" s="50">
        <v>53.947962012550306</v>
      </c>
      <c r="E64" s="50">
        <v>24</v>
      </c>
      <c r="F64" s="50"/>
      <c r="G64" s="24"/>
    </row>
    <row r="65" spans="1:7" ht="12.75">
      <c r="A65" s="49">
        <v>37794</v>
      </c>
      <c r="B65" s="50">
        <v>2749.041</v>
      </c>
      <c r="C65" s="50">
        <v>2793.9229377586166</v>
      </c>
      <c r="D65" s="50">
        <v>44.88193775861646</v>
      </c>
      <c r="E65" s="50">
        <v>25</v>
      </c>
      <c r="F65" s="50"/>
      <c r="G65" s="24"/>
    </row>
    <row r="66" spans="1:7" ht="12.75">
      <c r="A66" s="49">
        <v>37801</v>
      </c>
      <c r="B66" s="50">
        <v>3088.015</v>
      </c>
      <c r="C66" s="50">
        <v>2869.9652267963</v>
      </c>
      <c r="D66" s="50">
        <v>-218.04977320369971</v>
      </c>
      <c r="E66" s="50">
        <v>26</v>
      </c>
      <c r="F66" s="50"/>
      <c r="G66" s="24"/>
    </row>
    <row r="67" spans="1:7" ht="12.75">
      <c r="A67" s="49">
        <v>37808</v>
      </c>
      <c r="B67" s="50">
        <v>2992.72</v>
      </c>
      <c r="C67" s="50">
        <v>2813.6779042355497</v>
      </c>
      <c r="D67" s="50">
        <v>-179.0420957644501</v>
      </c>
      <c r="E67" s="50">
        <v>27</v>
      </c>
      <c r="F67" s="50" t="s">
        <v>94</v>
      </c>
      <c r="G67" s="24"/>
    </row>
    <row r="68" spans="1:7" ht="12.75">
      <c r="A68" s="49">
        <v>37815</v>
      </c>
      <c r="B68" s="50">
        <v>2845.965</v>
      </c>
      <c r="C68" s="50">
        <v>2878.4087664174663</v>
      </c>
      <c r="D68" s="50">
        <v>32.44376641746612</v>
      </c>
      <c r="E68" s="50">
        <v>28</v>
      </c>
      <c r="F68" s="50"/>
      <c r="G68" s="24"/>
    </row>
    <row r="69" spans="1:7" ht="12.75">
      <c r="A69" s="49">
        <v>37822</v>
      </c>
      <c r="B69" s="50">
        <v>2843.257</v>
      </c>
      <c r="C69" s="50">
        <v>2980.4518378777834</v>
      </c>
      <c r="D69" s="50">
        <v>137.19483787778336</v>
      </c>
      <c r="E69" s="50">
        <v>29</v>
      </c>
      <c r="F69" s="50"/>
      <c r="G69" s="24"/>
    </row>
    <row r="70" spans="1:7" ht="12.75">
      <c r="A70" s="49">
        <v>37829</v>
      </c>
      <c r="B70" s="50">
        <v>2883.093</v>
      </c>
      <c r="C70" s="50">
        <v>2882.375623451766</v>
      </c>
      <c r="D70" s="50">
        <v>-0.717376548233915</v>
      </c>
      <c r="E70" s="50">
        <v>30</v>
      </c>
      <c r="F70" s="50"/>
      <c r="G70" s="24"/>
    </row>
    <row r="71" spans="1:7" ht="12.75">
      <c r="A71" s="49">
        <v>37836</v>
      </c>
      <c r="B71" s="50">
        <v>2892.989</v>
      </c>
      <c r="C71" s="50">
        <v>2886.3491720010666</v>
      </c>
      <c r="D71" s="50">
        <v>-6.63982799893347</v>
      </c>
      <c r="E71" s="50">
        <v>31</v>
      </c>
      <c r="F71" s="50"/>
      <c r="G71" s="24"/>
    </row>
    <row r="72" spans="1:7" ht="12.75">
      <c r="A72" s="49">
        <v>37843</v>
      </c>
      <c r="B72" s="50">
        <v>3015.111</v>
      </c>
      <c r="C72" s="50">
        <v>2862.2281060861005</v>
      </c>
      <c r="D72" s="50">
        <v>-152.88289391389935</v>
      </c>
      <c r="E72" s="50">
        <v>32</v>
      </c>
      <c r="F72" s="50" t="s">
        <v>95</v>
      </c>
      <c r="G72" s="24"/>
    </row>
    <row r="73" spans="1:7" ht="12.75">
      <c r="A73" s="49">
        <v>37850</v>
      </c>
      <c r="B73" s="50">
        <v>2722.825</v>
      </c>
      <c r="C73" s="50">
        <v>2604.5849795395834</v>
      </c>
      <c r="D73" s="50">
        <v>-118.24002046041642</v>
      </c>
      <c r="E73" s="50">
        <v>33</v>
      </c>
      <c r="F73" s="50" t="s">
        <v>108</v>
      </c>
      <c r="G73" s="24"/>
    </row>
    <row r="74" spans="1:7" ht="12.75">
      <c r="A74" s="49">
        <v>37857</v>
      </c>
      <c r="B74" s="50">
        <v>2749.298</v>
      </c>
      <c r="C74" s="50">
        <v>2625.3484207710667</v>
      </c>
      <c r="D74" s="50">
        <v>-123.94957922893309</v>
      </c>
      <c r="E74" s="50">
        <v>34</v>
      </c>
      <c r="F74" s="50" t="s">
        <v>109</v>
      </c>
      <c r="G74" s="24"/>
    </row>
    <row r="75" spans="1:7" ht="12.75">
      <c r="A75" s="49">
        <v>37864</v>
      </c>
      <c r="B75" s="50">
        <v>2845.273</v>
      </c>
      <c r="C75" s="50">
        <v>2828.669096032567</v>
      </c>
      <c r="D75" s="50">
        <v>-16.603903967433325</v>
      </c>
      <c r="E75" s="50">
        <v>35</v>
      </c>
      <c r="F75" s="50"/>
      <c r="G75" s="24"/>
    </row>
    <row r="76" spans="1:7" ht="12.75">
      <c r="A76" s="49">
        <v>37871</v>
      </c>
      <c r="B76" s="50">
        <v>2689.096</v>
      </c>
      <c r="C76" s="50">
        <v>2721.7296566225164</v>
      </c>
      <c r="D76" s="50">
        <v>32.633656622516355</v>
      </c>
      <c r="E76" s="50">
        <v>36</v>
      </c>
      <c r="F76" s="50" t="s">
        <v>96</v>
      </c>
      <c r="G76" s="24"/>
    </row>
    <row r="77" spans="1:7" ht="12.75">
      <c r="A77" s="49">
        <v>37878</v>
      </c>
      <c r="B77" s="50">
        <v>2868.127</v>
      </c>
      <c r="C77" s="50">
        <v>2761.542406675233</v>
      </c>
      <c r="D77" s="50">
        <v>-106.58459332476696</v>
      </c>
      <c r="E77" s="50">
        <v>37</v>
      </c>
      <c r="F77" s="50"/>
      <c r="G77" s="24"/>
    </row>
    <row r="78" spans="1:7" ht="12.75">
      <c r="A78" s="49">
        <v>37885</v>
      </c>
      <c r="B78" s="50">
        <v>2771.794</v>
      </c>
      <c r="C78" s="50">
        <v>2772.4018764132998</v>
      </c>
      <c r="D78" s="50">
        <v>0.6078764132998913</v>
      </c>
      <c r="E78" s="50">
        <v>38</v>
      </c>
      <c r="F78" s="50"/>
      <c r="G78" s="24"/>
    </row>
    <row r="79" spans="1:7" ht="12.75">
      <c r="A79" s="49">
        <v>37892</v>
      </c>
      <c r="B79" s="50">
        <v>2678.926</v>
      </c>
      <c r="C79" s="50">
        <v>2698.1345045880166</v>
      </c>
      <c r="D79" s="50">
        <v>19.208504588016694</v>
      </c>
      <c r="E79" s="50">
        <v>39</v>
      </c>
      <c r="F79" s="50"/>
      <c r="G79" s="24"/>
    </row>
    <row r="80" spans="1:7" ht="12.75">
      <c r="A80" s="49">
        <v>37899</v>
      </c>
      <c r="B80" s="50">
        <v>2731.316</v>
      </c>
      <c r="C80" s="50">
        <v>2660.5639028424334</v>
      </c>
      <c r="D80" s="50">
        <v>-70.75209715756637</v>
      </c>
      <c r="E80" s="50">
        <v>40</v>
      </c>
      <c r="F80" s="50"/>
      <c r="G80" s="24"/>
    </row>
    <row r="81" spans="1:7" ht="12.75">
      <c r="A81" s="49">
        <v>37906</v>
      </c>
      <c r="B81" s="50">
        <v>2695.012</v>
      </c>
      <c r="C81" s="50">
        <v>2736.739875630183</v>
      </c>
      <c r="D81" s="50">
        <v>41.72787563018301</v>
      </c>
      <c r="E81" s="50">
        <v>41</v>
      </c>
      <c r="F81" s="50"/>
      <c r="G81" s="24"/>
    </row>
    <row r="82" spans="1:7" ht="12.75">
      <c r="A82" s="49">
        <v>37913</v>
      </c>
      <c r="B82" s="50">
        <v>2667.045</v>
      </c>
      <c r="C82" s="50">
        <v>2655.145987758533</v>
      </c>
      <c r="D82" s="50">
        <v>-11.899012241467062</v>
      </c>
      <c r="E82" s="50">
        <v>42</v>
      </c>
      <c r="F82" s="50" t="s">
        <v>99</v>
      </c>
      <c r="G82" s="24"/>
    </row>
    <row r="83" spans="1:7" ht="12.75">
      <c r="A83" s="49">
        <v>37920</v>
      </c>
      <c r="B83" s="50">
        <v>2793.966</v>
      </c>
      <c r="C83" s="50">
        <v>2766.1066078313997</v>
      </c>
      <c r="D83" s="50">
        <v>-27.859392168600152</v>
      </c>
      <c r="E83" s="50">
        <v>43</v>
      </c>
      <c r="F83" s="50"/>
      <c r="G83" s="24"/>
    </row>
    <row r="84" spans="1:7" ht="12.75">
      <c r="A84" s="49">
        <v>37927</v>
      </c>
      <c r="B84" s="50">
        <v>2795.637</v>
      </c>
      <c r="C84" s="50">
        <v>2828.968640309667</v>
      </c>
      <c r="D84" s="50">
        <v>33.33164030966691</v>
      </c>
      <c r="E84" s="50">
        <v>44</v>
      </c>
      <c r="F84" s="50"/>
      <c r="G84" s="24"/>
    </row>
    <row r="85" spans="1:7" ht="12.75">
      <c r="A85" s="49">
        <v>37934</v>
      </c>
      <c r="B85" s="50">
        <v>2891.451</v>
      </c>
      <c r="C85" s="50">
        <v>2832.750422782067</v>
      </c>
      <c r="D85" s="50">
        <v>-58.70057721793319</v>
      </c>
      <c r="E85" s="50">
        <v>45</v>
      </c>
      <c r="F85" s="50"/>
      <c r="G85" s="24"/>
    </row>
    <row r="86" spans="1:7" ht="12.75">
      <c r="A86" s="49">
        <v>37941</v>
      </c>
      <c r="B86" s="50">
        <v>2918.192</v>
      </c>
      <c r="C86" s="50">
        <v>2932.3519851686</v>
      </c>
      <c r="D86" s="50">
        <v>14.159985168600087</v>
      </c>
      <c r="E86" s="50">
        <v>46</v>
      </c>
      <c r="F86" s="50" t="s">
        <v>100</v>
      </c>
      <c r="G86" s="24"/>
    </row>
    <row r="87" spans="1:7" ht="12.75">
      <c r="A87" s="49">
        <v>37948</v>
      </c>
      <c r="B87" s="50">
        <v>2870.551</v>
      </c>
      <c r="C87" s="50">
        <v>3035.3618164585337</v>
      </c>
      <c r="D87" s="50">
        <v>164.81081645853374</v>
      </c>
      <c r="E87" s="50">
        <v>47</v>
      </c>
      <c r="F87" s="50"/>
      <c r="G87" s="24"/>
    </row>
    <row r="88" spans="1:7" ht="12.75">
      <c r="A88" s="49">
        <v>37955</v>
      </c>
      <c r="B88" s="50">
        <v>2973.146</v>
      </c>
      <c r="C88" s="50">
        <v>3021.4957537858004</v>
      </c>
      <c r="D88" s="50">
        <v>48.3497537858002</v>
      </c>
      <c r="E88" s="50">
        <v>48</v>
      </c>
      <c r="F88" s="50"/>
      <c r="G88" s="24"/>
    </row>
    <row r="89" spans="1:7" ht="12.75">
      <c r="A89" s="49">
        <v>37962</v>
      </c>
      <c r="B89" s="50">
        <v>3145.985</v>
      </c>
      <c r="C89" s="50">
        <v>3120.0792910155333</v>
      </c>
      <c r="D89" s="50">
        <v>-25.905708984466855</v>
      </c>
      <c r="E89" s="50">
        <v>49</v>
      </c>
      <c r="F89" s="50"/>
      <c r="G89" s="24"/>
    </row>
    <row r="90" spans="1:7" ht="12.75">
      <c r="A90" s="49">
        <v>37969</v>
      </c>
      <c r="B90" s="50">
        <v>3162.132</v>
      </c>
      <c r="C90" s="50">
        <v>3150.097564809333</v>
      </c>
      <c r="D90" s="50">
        <v>-12.034435190666954</v>
      </c>
      <c r="E90" s="50">
        <v>50</v>
      </c>
      <c r="F90" s="50"/>
      <c r="G90" s="24"/>
    </row>
    <row r="91" spans="1:7" ht="12.75">
      <c r="A91" s="49">
        <v>37976</v>
      </c>
      <c r="B91" s="50">
        <v>3135.349</v>
      </c>
      <c r="C91" s="50">
        <v>3138.3231703242</v>
      </c>
      <c r="D91" s="50">
        <v>2.974170324199804</v>
      </c>
      <c r="E91" s="50">
        <v>51</v>
      </c>
      <c r="F91" s="50"/>
      <c r="G91" s="24"/>
    </row>
    <row r="92" spans="1:7" ht="12.75">
      <c r="A92" s="49">
        <v>37983</v>
      </c>
      <c r="B92" s="50">
        <v>2702.526</v>
      </c>
      <c r="C92" s="50">
        <v>2872.7082865810003</v>
      </c>
      <c r="D92" s="50">
        <v>170.18228658100043</v>
      </c>
      <c r="E92" s="50">
        <v>52</v>
      </c>
      <c r="F92" s="50" t="s">
        <v>101</v>
      </c>
      <c r="G92" s="24"/>
    </row>
    <row r="93" spans="1:7" ht="12.75">
      <c r="A93" s="49">
        <v>37990</v>
      </c>
      <c r="B93" s="50">
        <v>2707.239</v>
      </c>
      <c r="C93" s="50">
        <v>2885.533977978733</v>
      </c>
      <c r="D93" s="50">
        <v>178.2949779787332</v>
      </c>
      <c r="E93" s="50">
        <v>1</v>
      </c>
      <c r="F93" s="50" t="s">
        <v>102</v>
      </c>
      <c r="G93" s="24"/>
    </row>
    <row r="94" spans="1:7" ht="12.75">
      <c r="A94" s="49">
        <v>37997</v>
      </c>
      <c r="B94" s="50">
        <v>3368.949</v>
      </c>
      <c r="C94" s="50">
        <v>3217.1910985674663</v>
      </c>
      <c r="D94" s="50">
        <v>-151.7579014325338</v>
      </c>
      <c r="E94" s="50">
        <v>2</v>
      </c>
      <c r="F94" s="50"/>
      <c r="G94" s="24"/>
    </row>
    <row r="95" spans="1:7" ht="12.75">
      <c r="A95" s="49">
        <v>38004</v>
      </c>
      <c r="B95" s="50">
        <v>3444.685</v>
      </c>
      <c r="C95" s="50">
        <v>3331.3448778099328</v>
      </c>
      <c r="D95" s="50">
        <v>-113.34012219006718</v>
      </c>
      <c r="E95" s="50">
        <v>3</v>
      </c>
      <c r="F95" s="50" t="s">
        <v>110</v>
      </c>
      <c r="G95" s="24"/>
    </row>
    <row r="96" spans="1:7" ht="12.75">
      <c r="A96" s="49">
        <v>38011</v>
      </c>
      <c r="B96" s="50">
        <v>3445.842</v>
      </c>
      <c r="C96" s="50">
        <v>3284.7417372819336</v>
      </c>
      <c r="D96" s="50">
        <v>-161.10026271806646</v>
      </c>
      <c r="E96" s="50">
        <v>4</v>
      </c>
      <c r="F96" s="50"/>
      <c r="G96" s="24"/>
    </row>
    <row r="97" spans="1:7" ht="12.75">
      <c r="A97" s="49">
        <v>38018</v>
      </c>
      <c r="B97" s="50">
        <v>3419.085</v>
      </c>
      <c r="C97" s="50">
        <v>3308.774978106134</v>
      </c>
      <c r="D97" s="50">
        <v>-110.31002189386618</v>
      </c>
      <c r="E97" s="50">
        <v>5</v>
      </c>
      <c r="F97" s="50"/>
      <c r="G97" s="24"/>
    </row>
    <row r="98" spans="1:7" ht="12.75">
      <c r="A98" s="49">
        <v>38025</v>
      </c>
      <c r="B98" s="50">
        <v>3238.962</v>
      </c>
      <c r="C98" s="50">
        <v>3271.005726244267</v>
      </c>
      <c r="D98" s="50">
        <v>32.04372624426696</v>
      </c>
      <c r="E98" s="50">
        <v>6</v>
      </c>
      <c r="F98" s="50"/>
      <c r="G98" s="24"/>
    </row>
    <row r="99" spans="1:7" ht="12.75">
      <c r="A99" s="49">
        <v>38032</v>
      </c>
      <c r="B99" s="50">
        <v>3215.227</v>
      </c>
      <c r="C99" s="50">
        <v>3202.7016990392663</v>
      </c>
      <c r="D99" s="50">
        <v>-12.525300960733603</v>
      </c>
      <c r="E99" s="50">
        <v>7</v>
      </c>
      <c r="F99" s="50"/>
      <c r="G99" s="24"/>
    </row>
    <row r="100" spans="1:7" ht="12.75">
      <c r="A100" s="49">
        <v>38039</v>
      </c>
      <c r="B100" s="50">
        <v>3157.743</v>
      </c>
      <c r="C100" s="50">
        <v>3156.5212000628</v>
      </c>
      <c r="D100" s="50">
        <v>-1.2217999372001032</v>
      </c>
      <c r="E100" s="50">
        <v>8</v>
      </c>
      <c r="F100" s="50"/>
      <c r="G100" s="24"/>
    </row>
    <row r="101" spans="1:7" ht="12.75">
      <c r="A101" s="49">
        <v>38046</v>
      </c>
      <c r="B101" s="50">
        <v>3039.427</v>
      </c>
      <c r="C101" s="50">
        <v>3126.0066522173333</v>
      </c>
      <c r="D101" s="50">
        <v>86.5796522173332</v>
      </c>
      <c r="E101" s="50">
        <v>9</v>
      </c>
      <c r="F101" s="50"/>
      <c r="G101" s="24"/>
    </row>
    <row r="102" spans="1:7" ht="12.75">
      <c r="A102" s="49">
        <v>38053</v>
      </c>
      <c r="B102" s="50">
        <v>2960.676</v>
      </c>
      <c r="C102" s="50">
        <v>3107.4383081137335</v>
      </c>
      <c r="D102" s="50">
        <v>146.76230811373352</v>
      </c>
      <c r="E102" s="50">
        <v>10</v>
      </c>
      <c r="F102" s="50"/>
      <c r="G102" s="24"/>
    </row>
    <row r="103" spans="1:7" ht="12.75">
      <c r="A103" s="49">
        <v>38060</v>
      </c>
      <c r="B103" s="50">
        <v>3026.829</v>
      </c>
      <c r="C103" s="50">
        <v>3026.8287233565998</v>
      </c>
      <c r="D103" s="50">
        <v>-0.0002766434004115581</v>
      </c>
      <c r="E103" s="50">
        <v>11</v>
      </c>
      <c r="F103" s="50"/>
      <c r="G103" s="24"/>
    </row>
    <row r="104" spans="1:7" ht="12.75">
      <c r="A104" s="49">
        <v>38067</v>
      </c>
      <c r="B104" s="50">
        <v>3069.497</v>
      </c>
      <c r="C104" s="50">
        <v>2981.8702088482005</v>
      </c>
      <c r="D104" s="50">
        <v>-87.62679115179935</v>
      </c>
      <c r="E104" s="50">
        <v>12</v>
      </c>
      <c r="F104" s="50"/>
      <c r="G104" s="24"/>
    </row>
    <row r="105" spans="1:7" ht="12.75">
      <c r="A105" s="49">
        <v>38074</v>
      </c>
      <c r="B105" s="50">
        <v>2921.41</v>
      </c>
      <c r="C105" s="50">
        <v>2939.9086101417997</v>
      </c>
      <c r="D105" s="50">
        <v>18.498610141799873</v>
      </c>
      <c r="E105" s="50">
        <v>13</v>
      </c>
      <c r="F105" s="50"/>
      <c r="G105" s="24"/>
    </row>
    <row r="106" spans="1:7" ht="12.75">
      <c r="A106" s="49">
        <v>38081</v>
      </c>
      <c r="B106" s="50">
        <v>2847.062</v>
      </c>
      <c r="C106" s="50">
        <v>2870.7060238797335</v>
      </c>
      <c r="D106" s="50">
        <v>23.644023879733595</v>
      </c>
      <c r="E106" s="50">
        <v>14</v>
      </c>
      <c r="F106" s="50"/>
      <c r="G106" s="24"/>
    </row>
    <row r="107" spans="1:7" ht="12.75">
      <c r="A107" s="49">
        <v>38088</v>
      </c>
      <c r="B107" s="50">
        <v>2746.072</v>
      </c>
      <c r="C107" s="50">
        <v>2674.7891426087335</v>
      </c>
      <c r="D107" s="50">
        <v>-71.28285739126659</v>
      </c>
      <c r="E107" s="50">
        <v>15</v>
      </c>
      <c r="F107" s="50" t="s">
        <v>106</v>
      </c>
      <c r="G107" s="24"/>
    </row>
    <row r="108" spans="1:7" ht="12.75">
      <c r="A108" s="49">
        <v>38095</v>
      </c>
      <c r="B108" s="50">
        <v>2740.574</v>
      </c>
      <c r="C108" s="50">
        <v>2753.9948693901997</v>
      </c>
      <c r="D108" s="50">
        <v>13.420869390199641</v>
      </c>
      <c r="E108" s="50">
        <v>16</v>
      </c>
      <c r="F108" s="50" t="s">
        <v>107</v>
      </c>
      <c r="G108" s="24"/>
    </row>
    <row r="109" spans="1:7" ht="12.75">
      <c r="A109" s="49">
        <v>38102</v>
      </c>
      <c r="B109" s="50">
        <v>2692.098</v>
      </c>
      <c r="C109" s="50">
        <v>2705.6798070406503</v>
      </c>
      <c r="D109" s="50">
        <v>13.581807040650347</v>
      </c>
      <c r="E109" s="50">
        <v>17</v>
      </c>
      <c r="F109" s="50"/>
      <c r="G109" s="24"/>
    </row>
    <row r="110" spans="1:7" ht="12.75">
      <c r="A110" s="49">
        <v>38109</v>
      </c>
      <c r="B110" s="50">
        <v>2725.676</v>
      </c>
      <c r="C110" s="50">
        <v>2719.1747630574832</v>
      </c>
      <c r="D110" s="50">
        <v>-6.501236942516698</v>
      </c>
      <c r="E110" s="50">
        <v>18</v>
      </c>
      <c r="F110" s="50"/>
      <c r="G110" s="24"/>
    </row>
    <row r="111" spans="1:7" ht="12.75">
      <c r="A111" s="49">
        <v>38116</v>
      </c>
      <c r="B111" s="50">
        <v>2705.553</v>
      </c>
      <c r="C111" s="50">
        <v>2658.872161934367</v>
      </c>
      <c r="D111" s="50">
        <v>-46.680838065633</v>
      </c>
      <c r="E111" s="50">
        <v>19</v>
      </c>
      <c r="F111" s="50"/>
      <c r="G111" s="24"/>
    </row>
    <row r="112" spans="1:7" ht="12.75">
      <c r="A112" s="49">
        <v>38123</v>
      </c>
      <c r="B112" s="50">
        <v>2745.956</v>
      </c>
      <c r="C112" s="50">
        <v>2703.8572945811334</v>
      </c>
      <c r="D112" s="50">
        <v>-42.09870541886676</v>
      </c>
      <c r="E112" s="50">
        <v>20</v>
      </c>
      <c r="F112" s="50" t="s">
        <v>111</v>
      </c>
      <c r="G112" s="24"/>
    </row>
    <row r="113" spans="1:7" ht="12.75">
      <c r="A113" s="49">
        <v>38130</v>
      </c>
      <c r="B113" s="50">
        <v>2670.015</v>
      </c>
      <c r="C113" s="50">
        <v>2677.5716894054835</v>
      </c>
      <c r="D113" s="50">
        <v>7.556689405483667</v>
      </c>
      <c r="E113" s="50">
        <v>21</v>
      </c>
      <c r="F113" s="50"/>
      <c r="G113" s="24"/>
    </row>
    <row r="114" spans="1:7" ht="12.75">
      <c r="A114" s="49">
        <v>38137</v>
      </c>
      <c r="B114" s="50">
        <v>2607.459</v>
      </c>
      <c r="C114" s="50">
        <v>2648.2620184301663</v>
      </c>
      <c r="D114" s="50">
        <v>40.8030184301665</v>
      </c>
      <c r="E114" s="50">
        <v>22</v>
      </c>
      <c r="F114" s="50" t="s">
        <v>93</v>
      </c>
      <c r="G114" s="24"/>
    </row>
    <row r="115" spans="1:7" ht="12.75">
      <c r="A115" s="49">
        <v>38144</v>
      </c>
      <c r="B115" s="50">
        <v>2660.864</v>
      </c>
      <c r="C115" s="50">
        <v>2690.561513538533</v>
      </c>
      <c r="D115" s="50">
        <v>29.697513538532803</v>
      </c>
      <c r="E115" s="50">
        <v>23</v>
      </c>
      <c r="F115" s="50"/>
      <c r="G115" s="24"/>
    </row>
    <row r="116" spans="1:7" ht="12.75">
      <c r="A116" s="49">
        <v>38151</v>
      </c>
      <c r="B116" s="50">
        <v>2892.519</v>
      </c>
      <c r="C116" s="50">
        <v>2820.822445507834</v>
      </c>
      <c r="D116" s="50">
        <v>-71.69655449216589</v>
      </c>
      <c r="E116" s="50">
        <v>24</v>
      </c>
      <c r="F116" s="50"/>
      <c r="G116" s="24"/>
    </row>
    <row r="117" spans="1:7" ht="12.75">
      <c r="A117" s="49">
        <v>38158</v>
      </c>
      <c r="B117" s="50">
        <v>2893.889</v>
      </c>
      <c r="C117" s="50">
        <v>2877.1060918464505</v>
      </c>
      <c r="D117" s="50">
        <v>-16.78290815354967</v>
      </c>
      <c r="E117" s="50">
        <v>25</v>
      </c>
      <c r="F117" s="50"/>
      <c r="G117" s="24"/>
    </row>
    <row r="118" spans="1:7" ht="12.75">
      <c r="A118" s="49">
        <v>38165</v>
      </c>
      <c r="B118" s="50">
        <v>2774.133</v>
      </c>
      <c r="C118" s="50">
        <v>2926.3655188245334</v>
      </c>
      <c r="D118" s="50">
        <v>152.2325188245336</v>
      </c>
      <c r="E118" s="50">
        <v>26</v>
      </c>
      <c r="F118" s="50"/>
      <c r="G118" s="24"/>
    </row>
    <row r="119" spans="1:7" ht="12.75">
      <c r="A119" s="49">
        <v>38172</v>
      </c>
      <c r="B119" s="50">
        <v>2757.229</v>
      </c>
      <c r="C119" s="50">
        <v>2826.692645548333</v>
      </c>
      <c r="D119" s="50">
        <v>69.46364554833326</v>
      </c>
      <c r="E119" s="50">
        <v>27</v>
      </c>
      <c r="F119" s="50" t="s">
        <v>94</v>
      </c>
      <c r="G119" s="24"/>
    </row>
    <row r="120" spans="1:7" ht="12.75">
      <c r="A120" s="49">
        <v>38179</v>
      </c>
      <c r="B120" s="50">
        <v>2792.427</v>
      </c>
      <c r="C120" s="50">
        <v>2831.053787955633</v>
      </c>
      <c r="D120" s="50">
        <v>38.62678795563306</v>
      </c>
      <c r="E120" s="50">
        <v>28</v>
      </c>
      <c r="F120" s="50"/>
      <c r="G120" s="24"/>
    </row>
    <row r="121" spans="1:7" ht="12.75">
      <c r="A121" s="49">
        <v>38186</v>
      </c>
      <c r="B121" s="50">
        <v>2912.725</v>
      </c>
      <c r="C121" s="50">
        <v>2935.66524561695</v>
      </c>
      <c r="D121" s="50">
        <v>22.94024561695005</v>
      </c>
      <c r="E121" s="50">
        <v>29</v>
      </c>
      <c r="F121" s="50"/>
      <c r="G121" s="24"/>
    </row>
    <row r="122" spans="1:7" ht="12.75">
      <c r="A122" s="49">
        <v>38193</v>
      </c>
      <c r="B122" s="50">
        <v>2983.251</v>
      </c>
      <c r="C122" s="50">
        <v>2987.6153897456666</v>
      </c>
      <c r="D122" s="50">
        <v>4.364389745666358</v>
      </c>
      <c r="E122" s="50">
        <v>30</v>
      </c>
      <c r="F122" s="50"/>
      <c r="G122" s="24"/>
    </row>
    <row r="123" spans="1:7" ht="12.75">
      <c r="A123" s="49">
        <v>38200</v>
      </c>
      <c r="B123" s="50">
        <v>2932.682</v>
      </c>
      <c r="C123" s="50">
        <v>2954.525250160817</v>
      </c>
      <c r="D123" s="50">
        <v>21.843250160817206</v>
      </c>
      <c r="E123" s="50">
        <v>31</v>
      </c>
      <c r="F123" s="50"/>
      <c r="G123" s="24"/>
    </row>
    <row r="124" spans="1:7" ht="12.75">
      <c r="A124" s="49">
        <v>38207</v>
      </c>
      <c r="B124" s="50">
        <v>2843.438</v>
      </c>
      <c r="C124" s="50">
        <v>2883.776102325217</v>
      </c>
      <c r="D124" s="50">
        <v>40.33810232521682</v>
      </c>
      <c r="E124" s="50">
        <v>32</v>
      </c>
      <c r="F124" s="50" t="s">
        <v>95</v>
      </c>
      <c r="G124" s="24"/>
    </row>
    <row r="125" spans="1:7" ht="12.75">
      <c r="A125" s="49">
        <v>38214</v>
      </c>
      <c r="B125" s="50">
        <v>2827.685</v>
      </c>
      <c r="C125" s="50">
        <v>2946.706471408967</v>
      </c>
      <c r="D125" s="50">
        <v>119.02147140896705</v>
      </c>
      <c r="E125" s="50">
        <v>33</v>
      </c>
      <c r="F125" s="50"/>
      <c r="G125" s="24"/>
    </row>
    <row r="126" spans="1:7" ht="12.75">
      <c r="A126" s="49">
        <v>38221</v>
      </c>
      <c r="B126" s="50">
        <v>2809.027</v>
      </c>
      <c r="C126" s="50">
        <v>2852.5322036241164</v>
      </c>
      <c r="D126" s="50">
        <v>43.50520362411635</v>
      </c>
      <c r="E126" s="50">
        <v>34</v>
      </c>
      <c r="F126" s="50"/>
      <c r="G126" s="24"/>
    </row>
    <row r="127" spans="1:7" ht="12.75">
      <c r="A127" s="49">
        <v>38228</v>
      </c>
      <c r="B127" s="50">
        <v>3028.556</v>
      </c>
      <c r="C127" s="50">
        <v>2931.9787566489167</v>
      </c>
      <c r="D127" s="50">
        <v>-96.57724335108333</v>
      </c>
      <c r="E127" s="50">
        <v>35</v>
      </c>
      <c r="F127" s="50"/>
      <c r="G127" s="24"/>
    </row>
    <row r="128" spans="1:7" ht="12.75">
      <c r="A128" s="49">
        <v>38235</v>
      </c>
      <c r="B128" s="50">
        <v>2949.417</v>
      </c>
      <c r="C128" s="50">
        <v>2874.202279457133</v>
      </c>
      <c r="D128" s="50">
        <v>-75.21472054286687</v>
      </c>
      <c r="E128" s="50">
        <v>36</v>
      </c>
      <c r="F128" s="51"/>
      <c r="G128" s="24"/>
    </row>
    <row r="129" spans="1:7" ht="12.75">
      <c r="A129" s="49">
        <v>38242</v>
      </c>
      <c r="B129" s="50">
        <v>2847.235</v>
      </c>
      <c r="C129" s="50">
        <v>2805.2514464644332</v>
      </c>
      <c r="D129" s="50">
        <v>-41.9835535355669</v>
      </c>
      <c r="E129" s="50">
        <v>37</v>
      </c>
      <c r="F129" s="51"/>
      <c r="G129" s="24"/>
    </row>
    <row r="130" spans="1:7" ht="12.75">
      <c r="A130" s="49">
        <v>38249</v>
      </c>
      <c r="B130" s="50">
        <v>2877.874</v>
      </c>
      <c r="C130" s="50">
        <v>2809.4414207500995</v>
      </c>
      <c r="D130" s="50">
        <v>-68.4325792499003</v>
      </c>
      <c r="E130" s="50">
        <v>38</v>
      </c>
      <c r="F130" s="51"/>
      <c r="G130" s="24"/>
    </row>
    <row r="131" spans="1:7" ht="12.75">
      <c r="A131" s="49">
        <v>38256</v>
      </c>
      <c r="B131" s="50">
        <v>2893.166</v>
      </c>
      <c r="C131" s="50">
        <v>2811.8627384509837</v>
      </c>
      <c r="D131" s="50">
        <v>-81.3032615490165</v>
      </c>
      <c r="E131" s="50">
        <v>39</v>
      </c>
      <c r="F131" s="51"/>
      <c r="G131" s="24"/>
    </row>
    <row r="132" spans="1:7" ht="12.75">
      <c r="A132" s="49">
        <v>38263</v>
      </c>
      <c r="B132" s="50">
        <v>2779.759</v>
      </c>
      <c r="C132" s="50">
        <v>2834.9006115873003</v>
      </c>
      <c r="D132" s="50">
        <v>55.141611587300304</v>
      </c>
      <c r="E132" s="50">
        <v>40</v>
      </c>
      <c r="F132" s="51"/>
      <c r="G132" s="24"/>
    </row>
    <row r="133" spans="1:7" ht="12.75">
      <c r="A133" s="49">
        <v>38270</v>
      </c>
      <c r="B133" s="50">
        <v>2744.985</v>
      </c>
      <c r="C133" s="50">
        <v>2784.1384049107332</v>
      </c>
      <c r="D133" s="50">
        <v>39.153404910733116</v>
      </c>
      <c r="E133" s="50">
        <v>41</v>
      </c>
      <c r="F133" s="51"/>
      <c r="G133" s="24"/>
    </row>
    <row r="134" spans="1:7" ht="12.75">
      <c r="A134" s="49">
        <v>38277</v>
      </c>
      <c r="B134" s="50">
        <v>2716.372</v>
      </c>
      <c r="C134" s="50">
        <v>2751.7342529284665</v>
      </c>
      <c r="D134" s="50">
        <v>35.36225292846666</v>
      </c>
      <c r="E134" s="50">
        <v>42</v>
      </c>
      <c r="F134" s="52" t="s">
        <v>99</v>
      </c>
      <c r="G134" s="24"/>
    </row>
    <row r="135" spans="1:7" ht="12.75">
      <c r="A135" s="49">
        <v>38284</v>
      </c>
      <c r="B135" s="50">
        <v>2826.453</v>
      </c>
      <c r="C135" s="50">
        <v>2844.4285672656665</v>
      </c>
      <c r="D135" s="50">
        <v>17.97556726566654</v>
      </c>
      <c r="E135" s="50">
        <v>43</v>
      </c>
      <c r="F135" s="51"/>
      <c r="G135" s="24"/>
    </row>
    <row r="136" spans="1:7" ht="12.75">
      <c r="A136" s="49">
        <v>38291</v>
      </c>
      <c r="B136" s="50">
        <v>2796.499</v>
      </c>
      <c r="C136" s="50">
        <v>2900.120341313633</v>
      </c>
      <c r="D136" s="50">
        <v>103.62134131363337</v>
      </c>
      <c r="E136" s="50">
        <v>44</v>
      </c>
      <c r="F136" s="51"/>
      <c r="G136" s="24"/>
    </row>
    <row r="137" spans="1:7" ht="12.75">
      <c r="A137" s="49">
        <v>38298</v>
      </c>
      <c r="B137" s="50">
        <v>2859.127</v>
      </c>
      <c r="C137" s="50">
        <v>2888.478188487233</v>
      </c>
      <c r="D137" s="50">
        <v>29.35118848723323</v>
      </c>
      <c r="E137" s="50">
        <v>45</v>
      </c>
      <c r="F137" s="51"/>
      <c r="G137" s="24"/>
    </row>
    <row r="138" spans="1:7" ht="12.75">
      <c r="A138" s="49">
        <v>38305</v>
      </c>
      <c r="B138" s="50">
        <v>2963.561</v>
      </c>
      <c r="C138" s="50">
        <v>2942.2846033957335</v>
      </c>
      <c r="D138" s="50">
        <v>-21.276396604266665</v>
      </c>
      <c r="E138" s="50">
        <v>46</v>
      </c>
      <c r="F138" s="50" t="s">
        <v>100</v>
      </c>
      <c r="G138" s="24"/>
    </row>
    <row r="139" spans="1:7" ht="12.75">
      <c r="A139" s="49">
        <v>38312</v>
      </c>
      <c r="B139" s="50">
        <v>2884.594</v>
      </c>
      <c r="C139" s="50">
        <v>3043.9250414006</v>
      </c>
      <c r="D139" s="50">
        <v>159.33104140060004</v>
      </c>
      <c r="E139" s="50">
        <v>47</v>
      </c>
      <c r="F139" s="51"/>
      <c r="G139" s="24"/>
    </row>
    <row r="140" spans="1:7" ht="12.75">
      <c r="A140" s="49">
        <v>38319</v>
      </c>
      <c r="B140" s="50">
        <v>3004.607</v>
      </c>
      <c r="C140" s="50">
        <v>3054.6589081858665</v>
      </c>
      <c r="D140" s="50">
        <v>50.05190818586652</v>
      </c>
      <c r="E140" s="50">
        <v>48</v>
      </c>
      <c r="F140" s="51"/>
      <c r="G140" s="24"/>
    </row>
    <row r="141" spans="1:7" ht="12.75">
      <c r="A141" s="49">
        <v>38326</v>
      </c>
      <c r="B141" s="50">
        <v>3096.026</v>
      </c>
      <c r="C141" s="50">
        <v>3169.760450315533</v>
      </c>
      <c r="D141" s="50">
        <v>73.7344503155332</v>
      </c>
      <c r="E141" s="50">
        <v>49</v>
      </c>
      <c r="F141" s="51"/>
      <c r="G141" s="24"/>
    </row>
    <row r="142" spans="1:7" ht="12.75">
      <c r="A142" s="49">
        <v>38333</v>
      </c>
      <c r="B142" s="50">
        <v>3170.341</v>
      </c>
      <c r="C142" s="50">
        <v>3217.0177303630003</v>
      </c>
      <c r="D142" s="50">
        <v>46.67673036300039</v>
      </c>
      <c r="E142" s="50">
        <v>50</v>
      </c>
      <c r="F142" s="51"/>
      <c r="G142" s="24"/>
    </row>
    <row r="143" spans="1:7" ht="12.75">
      <c r="A143" s="49">
        <v>38340</v>
      </c>
      <c r="B143" s="50">
        <v>3257.517</v>
      </c>
      <c r="C143" s="50">
        <v>3169.0826573703334</v>
      </c>
      <c r="D143" s="50">
        <v>-88.43434262966639</v>
      </c>
      <c r="E143" s="50">
        <v>51</v>
      </c>
      <c r="F143" s="51"/>
      <c r="G143" s="24"/>
    </row>
    <row r="144" spans="1:7" ht="12.75">
      <c r="A144" s="49">
        <v>38347</v>
      </c>
      <c r="B144" s="50">
        <v>3229.344</v>
      </c>
      <c r="C144" s="50">
        <v>3083.5389386066663</v>
      </c>
      <c r="D144" s="50">
        <v>-145.80506139333374</v>
      </c>
      <c r="E144" s="50">
        <v>52</v>
      </c>
      <c r="F144" s="50" t="s">
        <v>112</v>
      </c>
      <c r="G144" s="24"/>
    </row>
    <row r="145" spans="1:7" ht="12.75">
      <c r="A145" s="49">
        <v>38354</v>
      </c>
      <c r="B145" s="50">
        <v>2905.83</v>
      </c>
      <c r="C145" s="50">
        <v>3008.4385836949336</v>
      </c>
      <c r="D145" s="50">
        <v>102.60858369493371</v>
      </c>
      <c r="E145" s="50">
        <v>53</v>
      </c>
      <c r="F145" s="50" t="s">
        <v>102</v>
      </c>
      <c r="G145" s="24"/>
    </row>
    <row r="146" spans="1:7" ht="12.75">
      <c r="A146" s="49">
        <v>38361</v>
      </c>
      <c r="B146" s="50">
        <v>3186.479</v>
      </c>
      <c r="C146" s="50">
        <v>3225.838139415134</v>
      </c>
      <c r="D146" s="50">
        <v>39.359139415133995</v>
      </c>
      <c r="E146" s="50">
        <v>1</v>
      </c>
      <c r="F146" s="51"/>
      <c r="G146" s="24"/>
    </row>
    <row r="147" spans="1:7" ht="12.75">
      <c r="A147" s="49">
        <v>38368</v>
      </c>
      <c r="B147" s="50">
        <v>3215.276</v>
      </c>
      <c r="C147" s="50">
        <v>3294.297567175733</v>
      </c>
      <c r="D147" s="50">
        <v>79.02156717573325</v>
      </c>
      <c r="E147" s="50">
        <v>2</v>
      </c>
      <c r="F147" s="51"/>
      <c r="G147" s="24"/>
    </row>
    <row r="148" spans="1:7" ht="12.75">
      <c r="A148" s="49">
        <v>38375</v>
      </c>
      <c r="B148" s="50">
        <v>3528.986</v>
      </c>
      <c r="C148" s="50">
        <v>3334.0648373384</v>
      </c>
      <c r="D148" s="50">
        <v>-194.92116266159974</v>
      </c>
      <c r="E148" s="50">
        <v>3</v>
      </c>
      <c r="F148" s="50" t="s">
        <v>113</v>
      </c>
      <c r="G148" s="24"/>
    </row>
    <row r="149" spans="1:7" ht="12.75">
      <c r="A149" s="49">
        <v>38382</v>
      </c>
      <c r="B149" s="50">
        <v>3422.362</v>
      </c>
      <c r="C149" s="50">
        <v>3337.789607630933</v>
      </c>
      <c r="D149" s="50">
        <v>-84.57239236906707</v>
      </c>
      <c r="E149" s="50">
        <v>4</v>
      </c>
      <c r="F149" s="51"/>
      <c r="G149" s="24"/>
    </row>
    <row r="150" spans="1:7" ht="12.75">
      <c r="A150" s="49">
        <v>38389</v>
      </c>
      <c r="B150" s="50">
        <v>3163.582</v>
      </c>
      <c r="C150" s="50">
        <v>3302.1428369812666</v>
      </c>
      <c r="D150" s="50">
        <v>138.56083698126668</v>
      </c>
      <c r="E150" s="50">
        <v>5</v>
      </c>
      <c r="F150" s="51"/>
      <c r="G150" s="24"/>
    </row>
    <row r="151" spans="1:7" ht="12.75">
      <c r="A151" s="49">
        <v>38396</v>
      </c>
      <c r="B151" s="50">
        <v>3140.407</v>
      </c>
      <c r="C151" s="50">
        <v>3247.7416038660667</v>
      </c>
      <c r="D151" s="50">
        <v>107.33460386606657</v>
      </c>
      <c r="E151" s="50">
        <v>6</v>
      </c>
      <c r="F151" s="51"/>
      <c r="G151" s="24"/>
    </row>
    <row r="152" spans="1:7" ht="12.75">
      <c r="A152" s="49">
        <v>38403</v>
      </c>
      <c r="B152" s="50">
        <v>3212.842</v>
      </c>
      <c r="C152" s="50">
        <v>3235.9923136204666</v>
      </c>
      <c r="D152" s="50">
        <v>23.150313620466477</v>
      </c>
      <c r="E152" s="50">
        <v>7</v>
      </c>
      <c r="F152" s="51"/>
      <c r="G152" s="24"/>
    </row>
    <row r="153" spans="1:7" ht="12.75">
      <c r="A153" s="49">
        <v>38410</v>
      </c>
      <c r="B153" s="50">
        <v>3226.382</v>
      </c>
      <c r="C153" s="50">
        <v>3145.6698991763333</v>
      </c>
      <c r="D153" s="50">
        <v>-80.71210082366679</v>
      </c>
      <c r="E153" s="50">
        <v>8</v>
      </c>
      <c r="F153" s="51"/>
      <c r="G153" s="24"/>
    </row>
    <row r="154" spans="1:7" ht="12.75">
      <c r="A154" s="49">
        <v>38417</v>
      </c>
      <c r="B154" s="50">
        <v>3169.085</v>
      </c>
      <c r="C154" s="50">
        <v>3156.4155870152667</v>
      </c>
      <c r="D154" s="50">
        <v>-12.669412984733299</v>
      </c>
      <c r="E154" s="50">
        <v>9</v>
      </c>
      <c r="F154" s="51"/>
      <c r="G154" s="24"/>
    </row>
    <row r="155" spans="1:7" ht="12.75">
      <c r="A155" s="49">
        <v>38424</v>
      </c>
      <c r="B155" s="50">
        <v>3205.861</v>
      </c>
      <c r="C155" s="50">
        <v>3116.7833851063338</v>
      </c>
      <c r="D155" s="50">
        <v>-89.07761489366612</v>
      </c>
      <c r="E155" s="50">
        <v>10</v>
      </c>
      <c r="F155" s="51"/>
      <c r="G155" s="24"/>
    </row>
    <row r="156" spans="1:7" ht="12.75">
      <c r="A156" s="49">
        <v>38431</v>
      </c>
      <c r="B156" s="50">
        <v>3041.309</v>
      </c>
      <c r="C156" s="50">
        <v>3032.0171445844003</v>
      </c>
      <c r="D156" s="50">
        <v>-9.291855415599912</v>
      </c>
      <c r="E156" s="50">
        <v>11</v>
      </c>
      <c r="F156" s="52" t="s">
        <v>106</v>
      </c>
      <c r="G156" s="24"/>
    </row>
    <row r="157" spans="1:7" ht="12.75">
      <c r="A157" s="49">
        <v>38438</v>
      </c>
      <c r="B157" s="50">
        <v>2883.571</v>
      </c>
      <c r="C157" s="50">
        <v>2907.125665509667</v>
      </c>
      <c r="D157" s="50">
        <v>23.554665509667302</v>
      </c>
      <c r="E157" s="50">
        <v>12</v>
      </c>
      <c r="F157" s="52" t="s">
        <v>107</v>
      </c>
      <c r="G157" s="24"/>
    </row>
    <row r="158" spans="1:7" ht="12.75">
      <c r="A158" s="49">
        <v>38445</v>
      </c>
      <c r="B158" s="50">
        <v>2869.005</v>
      </c>
      <c r="C158" s="50">
        <v>2919.237470193599</v>
      </c>
      <c r="D158" s="50">
        <v>50.232470193599056</v>
      </c>
      <c r="E158" s="50">
        <v>13</v>
      </c>
      <c r="F158" s="51"/>
      <c r="G158" s="24"/>
    </row>
    <row r="159" spans="1:7" ht="12.75">
      <c r="A159" s="49">
        <v>38452</v>
      </c>
      <c r="B159" s="50">
        <v>2771.699</v>
      </c>
      <c r="C159" s="50">
        <v>2899.2907237058</v>
      </c>
      <c r="D159" s="50">
        <v>127.59172370579972</v>
      </c>
      <c r="E159" s="50">
        <v>14</v>
      </c>
      <c r="F159" s="52" t="s">
        <v>114</v>
      </c>
      <c r="G159" s="24"/>
    </row>
    <row r="160" spans="1:7" ht="12.75">
      <c r="A160" s="49">
        <v>38459</v>
      </c>
      <c r="B160" s="50">
        <v>2705.795</v>
      </c>
      <c r="C160" s="50">
        <v>2774.2916440834665</v>
      </c>
      <c r="D160" s="50">
        <v>68.49664408346644</v>
      </c>
      <c r="E160" s="50">
        <v>15</v>
      </c>
      <c r="F160" s="51"/>
      <c r="G160" s="24"/>
    </row>
    <row r="161" spans="1:7" ht="12.75">
      <c r="A161" s="49">
        <v>38466</v>
      </c>
      <c r="B161" s="50">
        <v>2738.094</v>
      </c>
      <c r="C161" s="50">
        <v>2765.8388753076</v>
      </c>
      <c r="D161" s="50">
        <v>27.74487530760007</v>
      </c>
      <c r="E161" s="50">
        <v>16</v>
      </c>
      <c r="F161" s="51"/>
      <c r="G161" s="24"/>
    </row>
    <row r="162" spans="1:7" ht="12.75">
      <c r="A162" s="49">
        <v>38473</v>
      </c>
      <c r="B162" s="50">
        <v>2756.087</v>
      </c>
      <c r="C162" s="50">
        <v>2694.3961337194</v>
      </c>
      <c r="D162" s="50">
        <v>-61.69086628059995</v>
      </c>
      <c r="E162" s="50">
        <v>17</v>
      </c>
      <c r="F162" s="51"/>
      <c r="G162" s="24"/>
    </row>
    <row r="163" spans="1:7" ht="12.75">
      <c r="A163" s="49">
        <v>38480</v>
      </c>
      <c r="B163" s="50">
        <v>2662.369</v>
      </c>
      <c r="C163" s="50">
        <v>2648.1261210749667</v>
      </c>
      <c r="D163" s="50">
        <v>-14.242878925033438</v>
      </c>
      <c r="E163" s="50">
        <v>18</v>
      </c>
      <c r="F163" s="51"/>
      <c r="G163" s="24"/>
    </row>
    <row r="164" spans="1:7" ht="12.75">
      <c r="A164" s="49">
        <v>38487</v>
      </c>
      <c r="B164" s="50">
        <v>2676.024</v>
      </c>
      <c r="C164" s="50">
        <v>2674.1979112085332</v>
      </c>
      <c r="D164" s="50">
        <v>-1.8260887914666455</v>
      </c>
      <c r="E164" s="50">
        <v>19</v>
      </c>
      <c r="F164" s="51"/>
      <c r="G164" s="24"/>
    </row>
    <row r="165" spans="1:7" ht="12.75">
      <c r="A165" s="49">
        <v>38494</v>
      </c>
      <c r="B165" s="50">
        <v>2637.275</v>
      </c>
      <c r="C165" s="50">
        <v>2647.8945333691004</v>
      </c>
      <c r="D165" s="50">
        <v>10.619533369100282</v>
      </c>
      <c r="E165" s="50">
        <v>20</v>
      </c>
      <c r="F165" s="51"/>
      <c r="G165" s="24"/>
    </row>
    <row r="166" spans="1:7" ht="12.75">
      <c r="A166" s="49">
        <v>38501</v>
      </c>
      <c r="B166" s="50">
        <v>2616.97</v>
      </c>
      <c r="C166" s="50">
        <v>2633.2441425547</v>
      </c>
      <c r="D166" s="50">
        <v>16.27414255470012</v>
      </c>
      <c r="E166" s="50">
        <v>21</v>
      </c>
      <c r="F166" s="50" t="s">
        <v>93</v>
      </c>
      <c r="G166" s="24"/>
    </row>
    <row r="167" spans="1:7" ht="12.75">
      <c r="A167" s="49">
        <v>38508</v>
      </c>
      <c r="B167" s="50">
        <v>2827.185</v>
      </c>
      <c r="C167" s="50">
        <v>2743.5602088606165</v>
      </c>
      <c r="D167" s="50">
        <v>-83.62479113938343</v>
      </c>
      <c r="E167" s="50">
        <v>22</v>
      </c>
      <c r="F167" s="50"/>
      <c r="G167" s="24"/>
    </row>
    <row r="168" spans="1:7" ht="12.75">
      <c r="A168" s="49">
        <v>38515</v>
      </c>
      <c r="B168" s="50">
        <v>3347.839</v>
      </c>
      <c r="C168" s="50">
        <v>2934.529126156283</v>
      </c>
      <c r="D168" s="50">
        <v>-413.309873843717</v>
      </c>
      <c r="E168" s="50">
        <v>23</v>
      </c>
      <c r="F168" s="50"/>
      <c r="G168" s="24"/>
    </row>
    <row r="169" spans="1:7" ht="12.75">
      <c r="A169" s="49">
        <v>38522</v>
      </c>
      <c r="B169" s="50">
        <v>2964.203</v>
      </c>
      <c r="C169" s="50">
        <v>2874.2136115132334</v>
      </c>
      <c r="D169" s="50">
        <v>-89.98938848676653</v>
      </c>
      <c r="E169" s="50">
        <v>24</v>
      </c>
      <c r="F169" s="50"/>
      <c r="G169" s="24"/>
    </row>
    <row r="170" spans="1:7" ht="12.75">
      <c r="A170" s="49">
        <v>38529</v>
      </c>
      <c r="B170" s="50">
        <v>3090.154</v>
      </c>
      <c r="C170" s="50">
        <v>2964.0106489245663</v>
      </c>
      <c r="D170" s="50">
        <v>-126.14335107543366</v>
      </c>
      <c r="E170" s="50">
        <v>25</v>
      </c>
      <c r="F170" s="50" t="s">
        <v>115</v>
      </c>
      <c r="G170" s="24"/>
    </row>
    <row r="171" spans="1:7" ht="12.75">
      <c r="A171" s="49">
        <v>38536</v>
      </c>
      <c r="B171" s="50">
        <v>3206.862</v>
      </c>
      <c r="C171" s="50">
        <v>2996.1522700690334</v>
      </c>
      <c r="D171" s="50">
        <v>-210.70972993096666</v>
      </c>
      <c r="E171" s="50">
        <v>26</v>
      </c>
      <c r="F171" s="50" t="s">
        <v>116</v>
      </c>
      <c r="G171" s="24"/>
    </row>
    <row r="172" spans="1:7" ht="12.75">
      <c r="A172" s="49">
        <v>38543</v>
      </c>
      <c r="B172" s="50">
        <v>3049.868</v>
      </c>
      <c r="C172" s="50">
        <v>2943.007448414933</v>
      </c>
      <c r="D172" s="50">
        <v>-106.86055158506679</v>
      </c>
      <c r="E172" s="50">
        <v>27</v>
      </c>
      <c r="F172" s="50"/>
      <c r="G172" s="24"/>
    </row>
    <row r="173" spans="1:7" ht="12.75">
      <c r="A173" s="49">
        <v>38550</v>
      </c>
      <c r="B173" s="50">
        <v>3485.566</v>
      </c>
      <c r="C173" s="50">
        <v>3119.6795256889</v>
      </c>
      <c r="D173" s="50">
        <v>-365.88647431109985</v>
      </c>
      <c r="E173" s="50">
        <v>28</v>
      </c>
      <c r="F173" s="50" t="s">
        <v>117</v>
      </c>
      <c r="G173" s="24"/>
    </row>
    <row r="174" spans="1:7" ht="12.75">
      <c r="A174" s="49">
        <v>38557</v>
      </c>
      <c r="B174" s="50">
        <v>3352.97</v>
      </c>
      <c r="C174" s="50">
        <v>3192.951216833583</v>
      </c>
      <c r="D174" s="50">
        <v>-160.0187831664166</v>
      </c>
      <c r="E174" s="50">
        <v>29</v>
      </c>
      <c r="F174" s="50" t="s">
        <v>118</v>
      </c>
      <c r="G174" s="24"/>
    </row>
    <row r="175" spans="1:7" ht="12.75">
      <c r="A175" s="49">
        <v>38564</v>
      </c>
      <c r="B175" s="50">
        <v>3069.293</v>
      </c>
      <c r="C175" s="50">
        <v>3069.5055210372166</v>
      </c>
      <c r="D175" s="50">
        <v>0.21252103721644744</v>
      </c>
      <c r="E175" s="50">
        <v>30</v>
      </c>
      <c r="F175" s="50"/>
      <c r="G175" s="24"/>
    </row>
    <row r="176" spans="1:7" ht="12.75">
      <c r="A176" s="49">
        <v>38571</v>
      </c>
      <c r="B176" s="50">
        <v>3312.494</v>
      </c>
      <c r="C176" s="50">
        <v>3089.641379234583</v>
      </c>
      <c r="D176" s="50">
        <v>-222.8526207654172</v>
      </c>
      <c r="E176" s="50">
        <v>31</v>
      </c>
      <c r="F176" s="50" t="s">
        <v>119</v>
      </c>
      <c r="G176" s="24"/>
    </row>
    <row r="177" spans="1:7" ht="12.75">
      <c r="A177" s="49">
        <v>38578</v>
      </c>
      <c r="B177" s="50">
        <v>3309.015</v>
      </c>
      <c r="C177" s="50">
        <v>3117.1168492759</v>
      </c>
      <c r="D177" s="50">
        <v>-191.89815072409965</v>
      </c>
      <c r="E177" s="50">
        <v>32</v>
      </c>
      <c r="F177" s="50" t="s">
        <v>120</v>
      </c>
      <c r="G177" s="24"/>
    </row>
    <row r="178" spans="1:7" ht="12.75">
      <c r="A178" s="49">
        <v>38585</v>
      </c>
      <c r="B178" s="50">
        <v>3050.647</v>
      </c>
      <c r="C178" s="50">
        <v>3042.2787146652167</v>
      </c>
      <c r="D178" s="50">
        <v>-8.368285334783195</v>
      </c>
      <c r="E178" s="50">
        <v>33</v>
      </c>
      <c r="F178" s="50"/>
      <c r="G178" s="24"/>
    </row>
    <row r="179" spans="1:7" ht="12.75">
      <c r="A179" s="49">
        <v>38592</v>
      </c>
      <c r="B179" s="50">
        <v>2967.815</v>
      </c>
      <c r="C179" s="50">
        <v>2945.93458345605</v>
      </c>
      <c r="D179" s="50">
        <v>-21.880416543950105</v>
      </c>
      <c r="E179" s="50">
        <v>34</v>
      </c>
      <c r="F179" s="50"/>
      <c r="G179" s="24"/>
    </row>
    <row r="180" spans="1:7" ht="12.75">
      <c r="A180" s="49">
        <v>38599</v>
      </c>
      <c r="B180" s="50">
        <v>3016.176</v>
      </c>
      <c r="C180" s="50">
        <v>2987.9685882977165</v>
      </c>
      <c r="D180" s="50">
        <v>-28.20741170228348</v>
      </c>
      <c r="E180" s="50">
        <v>35</v>
      </c>
      <c r="F180" s="50"/>
      <c r="G180" s="24"/>
    </row>
    <row r="181" spans="1:7" ht="12.75">
      <c r="A181" s="49">
        <v>38606</v>
      </c>
      <c r="B181" s="50">
        <v>2900.963</v>
      </c>
      <c r="C181" s="50">
        <v>2871.5771367775164</v>
      </c>
      <c r="D181" s="50">
        <v>-29.38586322248375</v>
      </c>
      <c r="E181" s="50">
        <v>36</v>
      </c>
      <c r="F181" s="50" t="s">
        <v>96</v>
      </c>
      <c r="G181" s="24"/>
    </row>
    <row r="182" spans="1:7" ht="12.75">
      <c r="A182" s="49">
        <v>38613</v>
      </c>
      <c r="B182" s="50">
        <v>3058.417</v>
      </c>
      <c r="C182" s="50">
        <v>2888.0245732564</v>
      </c>
      <c r="D182" s="50">
        <v>-170.39242674360003</v>
      </c>
      <c r="E182" s="50">
        <v>37</v>
      </c>
      <c r="F182" s="50"/>
      <c r="G182" s="24"/>
    </row>
    <row r="183" spans="1:7" ht="12.75">
      <c r="A183" s="49">
        <v>38620</v>
      </c>
      <c r="B183" s="50">
        <v>2915.73</v>
      </c>
      <c r="C183" s="50">
        <v>2847.366114841867</v>
      </c>
      <c r="D183" s="50">
        <v>-68.36388515813314</v>
      </c>
      <c r="E183" s="50">
        <v>38</v>
      </c>
      <c r="F183" s="50"/>
      <c r="G183" s="24"/>
    </row>
    <row r="184" spans="1:7" ht="12.75">
      <c r="A184" s="49">
        <v>38627</v>
      </c>
      <c r="B184" s="50">
        <v>2771.723</v>
      </c>
      <c r="C184" s="50">
        <v>2773.93625893425</v>
      </c>
      <c r="D184" s="50">
        <v>2.213258934250007</v>
      </c>
      <c r="E184" s="50">
        <v>39</v>
      </c>
      <c r="F184" s="50"/>
      <c r="G184" s="24"/>
    </row>
    <row r="185" spans="1:7" ht="12.75">
      <c r="A185" s="49">
        <v>38634</v>
      </c>
      <c r="B185" s="50">
        <v>2805.346</v>
      </c>
      <c r="C185" s="50">
        <v>2725.6989366837006</v>
      </c>
      <c r="D185" s="50">
        <v>-79.64706331629941</v>
      </c>
      <c r="E185" s="50">
        <v>40</v>
      </c>
      <c r="F185" s="50" t="s">
        <v>121</v>
      </c>
      <c r="G185" s="24"/>
    </row>
    <row r="186" spans="1:7" ht="12.75">
      <c r="A186" s="49">
        <v>38641</v>
      </c>
      <c r="B186" s="50">
        <v>2660.335</v>
      </c>
      <c r="C186" s="50">
        <v>2698.904408167767</v>
      </c>
      <c r="D186" s="50">
        <v>38.56940816776705</v>
      </c>
      <c r="E186" s="50">
        <v>41</v>
      </c>
      <c r="F186" s="50" t="s">
        <v>99</v>
      </c>
      <c r="G186" s="24"/>
    </row>
    <row r="187" spans="1:7" ht="12.75">
      <c r="A187" s="49">
        <v>38648</v>
      </c>
      <c r="B187" s="50">
        <v>2757.193</v>
      </c>
      <c r="C187" s="50">
        <v>2744.681055924667</v>
      </c>
      <c r="D187" s="50">
        <v>-12.511944075333304</v>
      </c>
      <c r="E187" s="50">
        <v>42</v>
      </c>
      <c r="F187" s="50"/>
      <c r="G187" s="24"/>
    </row>
    <row r="188" spans="1:7" ht="12.75">
      <c r="A188" s="49">
        <v>38655</v>
      </c>
      <c r="B188" s="50">
        <v>2837.915</v>
      </c>
      <c r="C188" s="50">
        <v>2816.785661353934</v>
      </c>
      <c r="D188" s="50">
        <v>-21.129338646066117</v>
      </c>
      <c r="E188" s="50">
        <v>43</v>
      </c>
      <c r="F188" s="50"/>
      <c r="G188" s="24"/>
    </row>
    <row r="189" spans="1:7" ht="12.75">
      <c r="A189" s="49">
        <v>38662</v>
      </c>
      <c r="B189" s="50">
        <v>2779.661</v>
      </c>
      <c r="C189" s="50">
        <v>2893.8716826453665</v>
      </c>
      <c r="D189" s="50">
        <v>114.21068264536643</v>
      </c>
      <c r="E189" s="50">
        <v>44</v>
      </c>
      <c r="F189" s="50"/>
      <c r="G189" s="24"/>
    </row>
    <row r="190" spans="1:7" ht="12.75">
      <c r="A190" s="49">
        <v>38669</v>
      </c>
      <c r="B190" s="50">
        <v>2808.809</v>
      </c>
      <c r="C190" s="50">
        <v>2858.583941957133</v>
      </c>
      <c r="D190" s="50">
        <v>49.774941957132796</v>
      </c>
      <c r="E190" s="50">
        <v>45</v>
      </c>
      <c r="F190" s="50" t="s">
        <v>100</v>
      </c>
      <c r="G190" s="24"/>
    </row>
    <row r="191" spans="1:7" ht="12.75">
      <c r="A191" s="49">
        <v>38676</v>
      </c>
      <c r="B191" s="50">
        <v>2909.556</v>
      </c>
      <c r="C191" s="50">
        <v>2902.9693423950002</v>
      </c>
      <c r="D191" s="50">
        <v>-6.5866576049998</v>
      </c>
      <c r="E191" s="50">
        <v>46</v>
      </c>
      <c r="F191" s="50"/>
      <c r="G191" s="24"/>
    </row>
    <row r="192" spans="1:7" ht="12.75">
      <c r="A192" s="49">
        <v>38683</v>
      </c>
      <c r="B192" s="50">
        <v>3060.538</v>
      </c>
      <c r="C192" s="50">
        <v>2935.5403900112</v>
      </c>
      <c r="D192" s="50">
        <v>-124.99760998879992</v>
      </c>
      <c r="E192" s="50">
        <v>47</v>
      </c>
      <c r="F192" s="50" t="s">
        <v>122</v>
      </c>
      <c r="G192" s="24"/>
    </row>
    <row r="193" spans="1:7" ht="12.75">
      <c r="A193" s="49">
        <v>38690</v>
      </c>
      <c r="B193" s="50">
        <v>3020.39</v>
      </c>
      <c r="C193" s="50">
        <v>3016.780133573334</v>
      </c>
      <c r="D193" s="50">
        <v>-3.6098664266660307</v>
      </c>
      <c r="E193" s="50">
        <v>48</v>
      </c>
      <c r="F193" s="50"/>
      <c r="G193" s="24"/>
    </row>
    <row r="194" spans="1:7" ht="12.75">
      <c r="A194" s="49">
        <v>38697</v>
      </c>
      <c r="B194" s="50">
        <v>3204.637</v>
      </c>
      <c r="C194" s="50">
        <v>3145.0195828217998</v>
      </c>
      <c r="D194" s="50">
        <v>-59.61741717820041</v>
      </c>
      <c r="E194" s="50">
        <v>49</v>
      </c>
      <c r="F194" s="51"/>
      <c r="G194" s="24"/>
    </row>
    <row r="195" spans="1:7" ht="12.75">
      <c r="A195" s="49">
        <v>38704</v>
      </c>
      <c r="B195" s="50">
        <v>3287.283</v>
      </c>
      <c r="C195" s="50">
        <v>3171.037204408467</v>
      </c>
      <c r="D195" s="50">
        <v>-116.2457955915329</v>
      </c>
      <c r="E195" s="50">
        <v>50</v>
      </c>
      <c r="F195" s="51"/>
      <c r="G195" s="24"/>
    </row>
    <row r="196" spans="1:7" ht="12.75">
      <c r="A196" s="49">
        <v>38711</v>
      </c>
      <c r="B196" s="50">
        <v>3107.356</v>
      </c>
      <c r="C196" s="50">
        <v>3096.1818709992663</v>
      </c>
      <c r="D196" s="50">
        <v>-11.174129000733956</v>
      </c>
      <c r="E196" s="50">
        <v>51</v>
      </c>
      <c r="F196" s="50" t="s">
        <v>123</v>
      </c>
      <c r="G196" s="24"/>
    </row>
    <row r="197" spans="1:7" ht="12.75">
      <c r="A197" s="49">
        <v>38718</v>
      </c>
      <c r="B197" s="50">
        <v>2801.276</v>
      </c>
      <c r="C197" s="50">
        <v>2845.8276534764664</v>
      </c>
      <c r="D197" s="50">
        <v>44.55165347646653</v>
      </c>
      <c r="E197" s="50">
        <v>52</v>
      </c>
      <c r="F197" s="50" t="s">
        <v>124</v>
      </c>
      <c r="G197" s="24"/>
    </row>
    <row r="198" spans="1:6" ht="12.75">
      <c r="A198" s="53" t="s">
        <v>125</v>
      </c>
      <c r="B198" s="54">
        <v>156566.67500000005</v>
      </c>
      <c r="C198" s="54">
        <v>154245.7317832932</v>
      </c>
      <c r="D198" s="54">
        <v>-2320.9432167068667</v>
      </c>
      <c r="E198" s="55">
        <f>D198/B198</f>
        <v>-0.014823992504834543</v>
      </c>
      <c r="F198" s="56" t="s">
        <v>138</v>
      </c>
    </row>
    <row r="199" spans="1:7" ht="12.75">
      <c r="A199" s="49">
        <v>38725</v>
      </c>
      <c r="B199" s="50">
        <v>3063.984</v>
      </c>
      <c r="C199" s="50">
        <v>3137.856803154133</v>
      </c>
      <c r="D199" s="50">
        <v>73.87280315413318</v>
      </c>
      <c r="E199" s="50">
        <v>1</v>
      </c>
      <c r="F199" s="50"/>
      <c r="G199" s="24"/>
    </row>
    <row r="200" spans="1:7" ht="12.75">
      <c r="A200" s="49">
        <v>38732</v>
      </c>
      <c r="B200" s="50">
        <v>3050.642</v>
      </c>
      <c r="C200" s="50">
        <v>3222.046730547333</v>
      </c>
      <c r="D200" s="50">
        <v>171.4047305473332</v>
      </c>
      <c r="E200" s="50">
        <v>2</v>
      </c>
      <c r="F200" s="51"/>
      <c r="G200" s="24"/>
    </row>
    <row r="201" spans="1:7" ht="12.75">
      <c r="A201" s="49">
        <v>38739</v>
      </c>
      <c r="B201" s="50">
        <v>3136.327</v>
      </c>
      <c r="C201" s="50">
        <v>3305.9813916515336</v>
      </c>
      <c r="D201" s="50">
        <v>169.6543916515334</v>
      </c>
      <c r="E201" s="50">
        <v>3</v>
      </c>
      <c r="F201" s="51"/>
      <c r="G201" s="24"/>
    </row>
    <row r="202" spans="1:7" ht="12.75">
      <c r="A202" s="49">
        <v>38746</v>
      </c>
      <c r="B202" s="50">
        <v>3080.009</v>
      </c>
      <c r="C202" s="50">
        <v>3259.085320287</v>
      </c>
      <c r="D202" s="50">
        <v>179.07632028699982</v>
      </c>
      <c r="E202" s="50">
        <v>4</v>
      </c>
      <c r="F202" s="51"/>
      <c r="G202" s="24"/>
    </row>
    <row r="203" spans="1:7" ht="12.75">
      <c r="A203" s="49">
        <v>38753</v>
      </c>
      <c r="B203" s="50">
        <v>3001.687</v>
      </c>
      <c r="C203" s="50">
        <v>3200.2412624917997</v>
      </c>
      <c r="D203" s="50">
        <v>198.55426249179982</v>
      </c>
      <c r="E203" s="50">
        <v>5</v>
      </c>
      <c r="F203" s="51"/>
      <c r="G203" s="24"/>
    </row>
    <row r="204" spans="1:7" ht="12.75">
      <c r="A204" s="49">
        <v>38760</v>
      </c>
      <c r="B204" s="50">
        <v>3173.087</v>
      </c>
      <c r="C204" s="50">
        <v>3167.1787054590673</v>
      </c>
      <c r="D204" s="50">
        <v>-5.908294540932729</v>
      </c>
      <c r="E204" s="50">
        <v>6</v>
      </c>
      <c r="F204" s="51"/>
      <c r="G204" s="24"/>
    </row>
    <row r="205" spans="1:7" ht="12.75">
      <c r="A205" s="49">
        <v>38767</v>
      </c>
      <c r="B205" s="50">
        <v>3183.164</v>
      </c>
      <c r="C205" s="50">
        <v>3176.6710898028</v>
      </c>
      <c r="D205" s="50">
        <v>-6.492910197200217</v>
      </c>
      <c r="E205" s="50">
        <v>7</v>
      </c>
      <c r="F205" s="51"/>
      <c r="G205" s="24"/>
    </row>
    <row r="206" spans="1:7" ht="12.75">
      <c r="A206" s="49">
        <v>38774</v>
      </c>
      <c r="B206" s="50">
        <v>3138.194</v>
      </c>
      <c r="C206" s="50">
        <v>3123.7807354683996</v>
      </c>
      <c r="D206" s="50">
        <v>-14.413264531600362</v>
      </c>
      <c r="E206" s="50">
        <v>8</v>
      </c>
      <c r="F206" s="51"/>
      <c r="G206" s="24"/>
    </row>
    <row r="207" spans="1:7" ht="12.75">
      <c r="A207" s="49">
        <v>38781</v>
      </c>
      <c r="B207" s="50">
        <v>3166.484</v>
      </c>
      <c r="C207" s="50">
        <v>3121.460423092067</v>
      </c>
      <c r="D207" s="50">
        <v>-45.02357690793315</v>
      </c>
      <c r="E207" s="50">
        <v>9</v>
      </c>
      <c r="F207" s="51"/>
      <c r="G207" s="24"/>
    </row>
    <row r="208" spans="1:7" ht="12.75">
      <c r="A208" s="49">
        <v>38788</v>
      </c>
      <c r="B208" s="50">
        <v>2958.632</v>
      </c>
      <c r="C208" s="50">
        <v>3087.4870624169334</v>
      </c>
      <c r="D208" s="50">
        <v>128.85506241693338</v>
      </c>
      <c r="E208" s="50">
        <v>10</v>
      </c>
      <c r="F208" s="51"/>
      <c r="G208" s="24"/>
    </row>
    <row r="209" spans="1:7" ht="12.75">
      <c r="A209" s="49">
        <v>38795</v>
      </c>
      <c r="B209" s="50">
        <v>2995.582</v>
      </c>
      <c r="C209" s="50">
        <v>2974.7075543095334</v>
      </c>
      <c r="D209" s="50">
        <v>-20.874445690466473</v>
      </c>
      <c r="E209" s="50">
        <v>11</v>
      </c>
      <c r="F209" s="51"/>
      <c r="G209" s="24"/>
    </row>
    <row r="210" spans="1:7" ht="12.75">
      <c r="A210" s="49">
        <v>38802</v>
      </c>
      <c r="B210" s="50">
        <v>2972.525</v>
      </c>
      <c r="C210" s="50">
        <v>2955.4993596324</v>
      </c>
      <c r="D210" s="50">
        <v>-17.025640367600317</v>
      </c>
      <c r="E210" s="50">
        <v>12</v>
      </c>
      <c r="F210" s="51"/>
      <c r="G210" s="24"/>
    </row>
    <row r="211" spans="1:7" ht="12.75">
      <c r="A211" s="49">
        <v>38809</v>
      </c>
      <c r="B211" s="50">
        <v>2785.318</v>
      </c>
      <c r="C211" s="50">
        <v>2887.8528288757334</v>
      </c>
      <c r="D211" s="50">
        <v>102.53482887573318</v>
      </c>
      <c r="E211" s="50">
        <v>13</v>
      </c>
      <c r="F211" s="51"/>
      <c r="G211" s="24"/>
    </row>
    <row r="212" spans="1:7" ht="12.75">
      <c r="A212" s="49">
        <v>38816</v>
      </c>
      <c r="B212" s="50">
        <v>2839.195</v>
      </c>
      <c r="C212" s="50">
        <v>2899.144051395</v>
      </c>
      <c r="D212" s="50">
        <v>59.94905139499997</v>
      </c>
      <c r="E212" s="50">
        <v>14</v>
      </c>
      <c r="F212" s="51"/>
      <c r="G212" s="24"/>
    </row>
    <row r="213" spans="1:7" ht="12.75">
      <c r="A213" s="49">
        <v>38823</v>
      </c>
      <c r="B213" s="50">
        <v>2618.627</v>
      </c>
      <c r="C213" s="50">
        <v>2665.73754342445</v>
      </c>
      <c r="D213" s="50">
        <v>47.11054342445004</v>
      </c>
      <c r="E213" s="50">
        <v>15</v>
      </c>
      <c r="F213" s="50" t="s">
        <v>106</v>
      </c>
      <c r="G213" s="24"/>
    </row>
    <row r="214" spans="1:7" ht="12.75">
      <c r="A214" s="49">
        <v>38830</v>
      </c>
      <c r="B214" s="50">
        <v>2652.478</v>
      </c>
      <c r="C214" s="50">
        <v>2701.7828074989334</v>
      </c>
      <c r="D214" s="50">
        <v>49.304807498933314</v>
      </c>
      <c r="E214" s="50">
        <v>16</v>
      </c>
      <c r="F214" s="50" t="s">
        <v>107</v>
      </c>
      <c r="G214" s="24"/>
    </row>
    <row r="215" spans="1:7" ht="12.75">
      <c r="A215" s="49">
        <v>38837</v>
      </c>
      <c r="B215" s="50">
        <v>2675.485</v>
      </c>
      <c r="C215" s="50">
        <v>2726.348784557133</v>
      </c>
      <c r="D215" s="50">
        <v>50.86378455713293</v>
      </c>
      <c r="E215" s="50">
        <v>17</v>
      </c>
      <c r="F215" s="51"/>
      <c r="G215" s="24"/>
    </row>
    <row r="216" spans="1:7" ht="12.75">
      <c r="A216" s="49">
        <v>38844</v>
      </c>
      <c r="B216" s="50">
        <v>2605.022</v>
      </c>
      <c r="C216" s="50">
        <v>2593.7199597656</v>
      </c>
      <c r="D216" s="50">
        <v>-11.30204023440001</v>
      </c>
      <c r="E216" s="50">
        <v>18</v>
      </c>
      <c r="F216" s="51"/>
      <c r="G216" s="24"/>
    </row>
    <row r="217" spans="1:7" ht="12.75">
      <c r="A217" s="49">
        <v>38851</v>
      </c>
      <c r="B217" s="50">
        <v>2625.406</v>
      </c>
      <c r="C217" s="50">
        <v>2648.7771526056326</v>
      </c>
      <c r="D217" s="50">
        <v>23.371152605632687</v>
      </c>
      <c r="E217" s="50">
        <v>19</v>
      </c>
      <c r="F217" s="51"/>
      <c r="G217" s="24"/>
    </row>
    <row r="218" spans="1:7" ht="12.75">
      <c r="A218" s="49">
        <v>38858</v>
      </c>
      <c r="B218" s="50">
        <v>2603.907</v>
      </c>
      <c r="C218" s="50">
        <v>2612.1531013939666</v>
      </c>
      <c r="D218" s="50">
        <v>8.246101393966455</v>
      </c>
      <c r="E218" s="50">
        <v>20</v>
      </c>
      <c r="F218" s="50" t="s">
        <v>93</v>
      </c>
      <c r="G218" s="24"/>
    </row>
    <row r="219" spans="1:7" ht="12.75">
      <c r="A219" s="49">
        <v>38865</v>
      </c>
      <c r="B219" s="50">
        <v>2630.386</v>
      </c>
      <c r="C219" s="50">
        <v>2655.6485642798166</v>
      </c>
      <c r="D219" s="50">
        <v>25.262564279816615</v>
      </c>
      <c r="E219" s="50">
        <v>21</v>
      </c>
      <c r="F219" s="51"/>
      <c r="G219" s="24"/>
    </row>
    <row r="220" spans="1:7" ht="12.75">
      <c r="A220" s="49">
        <v>38872</v>
      </c>
      <c r="B220" s="50">
        <v>3031.734</v>
      </c>
      <c r="C220" s="50">
        <v>2881.016818626116</v>
      </c>
      <c r="D220" s="50">
        <v>-150.7171813738837</v>
      </c>
      <c r="E220" s="50">
        <v>22</v>
      </c>
      <c r="F220" s="51"/>
      <c r="G220" s="24"/>
    </row>
    <row r="221" spans="1:7" ht="12.75">
      <c r="A221" s="49">
        <v>38879</v>
      </c>
      <c r="B221" s="50">
        <v>2791.955</v>
      </c>
      <c r="C221" s="50">
        <v>2774.275810717</v>
      </c>
      <c r="D221" s="50">
        <v>-17.67918928300014</v>
      </c>
      <c r="E221" s="50">
        <v>23</v>
      </c>
      <c r="F221" s="51"/>
      <c r="G221" s="24"/>
    </row>
    <row r="222" spans="1:7" ht="12.75">
      <c r="A222" s="49">
        <v>38886</v>
      </c>
      <c r="B222" s="50">
        <v>2959.324</v>
      </c>
      <c r="C222" s="50">
        <v>2951.046002399883</v>
      </c>
      <c r="D222" s="50">
        <v>-8.277997600117033</v>
      </c>
      <c r="E222" s="50">
        <v>24</v>
      </c>
      <c r="F222" s="51"/>
      <c r="G222" s="24"/>
    </row>
    <row r="223" spans="1:7" ht="12.75">
      <c r="A223" s="49">
        <v>38893</v>
      </c>
      <c r="B223" s="50">
        <v>3023.5</v>
      </c>
      <c r="C223" s="50">
        <v>3002.954638711417</v>
      </c>
      <c r="D223" s="50">
        <v>-20.54536128858308</v>
      </c>
      <c r="E223" s="50">
        <v>25</v>
      </c>
      <c r="F223" s="51"/>
      <c r="G223" s="24"/>
    </row>
    <row r="224" spans="1:7" ht="12.75">
      <c r="A224" s="49">
        <v>38900</v>
      </c>
      <c r="B224" s="50">
        <v>2981.162</v>
      </c>
      <c r="C224" s="50">
        <v>2939.3388362400337</v>
      </c>
      <c r="D224" s="50">
        <v>-41.823163759966064</v>
      </c>
      <c r="E224" s="50">
        <v>26</v>
      </c>
      <c r="F224" s="51"/>
      <c r="G224" s="24"/>
    </row>
    <row r="225" spans="1:7" ht="12.75">
      <c r="A225" s="49">
        <v>38907</v>
      </c>
      <c r="B225" s="50">
        <v>2900.553</v>
      </c>
      <c r="C225" s="50">
        <v>2803.0389955722503</v>
      </c>
      <c r="D225" s="50">
        <v>-97.51400442774957</v>
      </c>
      <c r="E225" s="50">
        <v>27</v>
      </c>
      <c r="F225" s="52" t="s">
        <v>94</v>
      </c>
      <c r="G225" s="24"/>
    </row>
    <row r="226" spans="1:7" ht="12.75">
      <c r="A226" s="49">
        <v>38914</v>
      </c>
      <c r="B226" s="50">
        <v>3156.462</v>
      </c>
      <c r="C226" s="50">
        <v>3022.7728800250497</v>
      </c>
      <c r="D226" s="50">
        <v>-133.68911997495024</v>
      </c>
      <c r="E226" s="50">
        <v>28</v>
      </c>
      <c r="F226" s="51"/>
      <c r="G226" s="24"/>
    </row>
    <row r="227" spans="1:7" ht="12.75">
      <c r="A227" s="49">
        <v>38921</v>
      </c>
      <c r="B227" s="50">
        <v>3190.415</v>
      </c>
      <c r="C227" s="50">
        <v>3085.7896896841</v>
      </c>
      <c r="D227" s="50">
        <v>-104.62531031590015</v>
      </c>
      <c r="E227" s="50">
        <v>29</v>
      </c>
      <c r="F227" s="51"/>
      <c r="G227" s="24"/>
    </row>
    <row r="228" spans="1:7" ht="12.75">
      <c r="A228" s="49">
        <v>38928</v>
      </c>
      <c r="B228" s="50">
        <v>3302.816</v>
      </c>
      <c r="C228" s="50">
        <v>3185.5034550059836</v>
      </c>
      <c r="D228" s="50">
        <v>-117.3125449940162</v>
      </c>
      <c r="E228" s="50">
        <v>30</v>
      </c>
      <c r="F228" s="51"/>
      <c r="G228" s="24"/>
    </row>
    <row r="229" spans="1:7" ht="12.75">
      <c r="A229" s="49">
        <v>38935</v>
      </c>
      <c r="B229" s="50">
        <v>3371.762</v>
      </c>
      <c r="C229" s="50">
        <v>3264.513235055967</v>
      </c>
      <c r="D229" s="50">
        <v>-107.24876494403316</v>
      </c>
      <c r="E229" s="50">
        <v>31</v>
      </c>
      <c r="F229" s="52" t="s">
        <v>126</v>
      </c>
      <c r="G229" s="24"/>
    </row>
    <row r="230" spans="1:7" ht="12.75">
      <c r="A230" s="49">
        <v>38942</v>
      </c>
      <c r="B230" s="50">
        <v>2892.412</v>
      </c>
      <c r="C230" s="50">
        <v>2907.4533088161834</v>
      </c>
      <c r="D230" s="50">
        <v>15.041308816183573</v>
      </c>
      <c r="E230" s="50">
        <v>32</v>
      </c>
      <c r="F230" s="52" t="s">
        <v>95</v>
      </c>
      <c r="G230" s="24"/>
    </row>
    <row r="231" spans="1:7" ht="12.75">
      <c r="A231" s="49">
        <v>38949</v>
      </c>
      <c r="B231" s="50">
        <v>2990.591</v>
      </c>
      <c r="C231" s="50">
        <v>2998.2910694805832</v>
      </c>
      <c r="D231" s="50">
        <v>7.700069480583352</v>
      </c>
      <c r="E231" s="50">
        <v>33</v>
      </c>
      <c r="F231" s="51"/>
      <c r="G231" s="24"/>
    </row>
    <row r="232" spans="1:7" ht="12.75">
      <c r="A232" s="49">
        <v>38956</v>
      </c>
      <c r="B232" s="50">
        <v>2892.158</v>
      </c>
      <c r="C232" s="50">
        <v>2900.196309642883</v>
      </c>
      <c r="D232" s="50">
        <v>8.038309642883178</v>
      </c>
      <c r="E232" s="50">
        <v>34</v>
      </c>
      <c r="F232" s="51"/>
      <c r="G232" s="24"/>
    </row>
    <row r="233" spans="1:7" ht="12.75">
      <c r="A233" s="49">
        <v>38963</v>
      </c>
      <c r="B233" s="50">
        <v>2772.647</v>
      </c>
      <c r="C233" s="50">
        <v>2810.8740941883666</v>
      </c>
      <c r="D233" s="50">
        <v>38.227094188366664</v>
      </c>
      <c r="E233" s="50">
        <v>35</v>
      </c>
      <c r="F233" s="51"/>
      <c r="G233" s="24"/>
    </row>
    <row r="234" spans="1:7" ht="12.75">
      <c r="A234" s="49">
        <v>38970</v>
      </c>
      <c r="B234" s="50">
        <v>2693.897</v>
      </c>
      <c r="C234" s="50">
        <v>2736.444519676617</v>
      </c>
      <c r="D234" s="50">
        <v>42.54751967661696</v>
      </c>
      <c r="E234" s="50">
        <v>36</v>
      </c>
      <c r="F234" s="57" t="s">
        <v>96</v>
      </c>
      <c r="G234" s="24"/>
    </row>
    <row r="235" spans="1:7" ht="12.75">
      <c r="A235" s="49">
        <v>38977</v>
      </c>
      <c r="B235" s="50">
        <v>2717.944</v>
      </c>
      <c r="C235" s="50">
        <v>2742.7146764193</v>
      </c>
      <c r="D235" s="50">
        <v>24.77067641929989</v>
      </c>
      <c r="E235" s="50">
        <v>37</v>
      </c>
      <c r="F235" s="51"/>
      <c r="G235" s="24"/>
    </row>
    <row r="236" spans="1:7" ht="12.75">
      <c r="A236" s="49">
        <v>38984</v>
      </c>
      <c r="B236" s="50">
        <v>2700.424</v>
      </c>
      <c r="C236" s="50">
        <v>2736.657686488417</v>
      </c>
      <c r="D236" s="50">
        <v>36.23368648841688</v>
      </c>
      <c r="E236" s="50">
        <v>38</v>
      </c>
      <c r="F236" s="51"/>
      <c r="G236" s="24"/>
    </row>
    <row r="237" spans="1:7" ht="12.75">
      <c r="A237" s="49">
        <v>38991</v>
      </c>
      <c r="B237" s="50">
        <v>2662.719</v>
      </c>
      <c r="C237" s="50">
        <v>2664.8376848149837</v>
      </c>
      <c r="D237" s="50">
        <v>2.1186848149836806</v>
      </c>
      <c r="E237" s="50">
        <v>39</v>
      </c>
      <c r="F237" s="51"/>
      <c r="G237" s="24"/>
    </row>
    <row r="238" spans="1:7" ht="12.75">
      <c r="A238" s="49">
        <v>38998</v>
      </c>
      <c r="B238" s="50">
        <v>2648.709</v>
      </c>
      <c r="C238" s="50">
        <v>2656.739342212967</v>
      </c>
      <c r="D238" s="50">
        <v>8.030342212967298</v>
      </c>
      <c r="E238" s="50">
        <v>40</v>
      </c>
      <c r="F238" s="51"/>
      <c r="G238" s="24"/>
    </row>
    <row r="239" spans="1:7" ht="12.75">
      <c r="A239" s="49">
        <v>39005</v>
      </c>
      <c r="B239" s="50">
        <v>2639.209</v>
      </c>
      <c r="C239" s="50">
        <v>2615.0827011779334</v>
      </c>
      <c r="D239" s="50">
        <v>-24.126298822066474</v>
      </c>
      <c r="E239" s="50">
        <v>41</v>
      </c>
      <c r="F239" s="50" t="s">
        <v>99</v>
      </c>
      <c r="G239" s="24"/>
    </row>
    <row r="240" spans="1:7" ht="12.75">
      <c r="A240" s="49">
        <v>39012</v>
      </c>
      <c r="B240" s="50">
        <v>2717.621</v>
      </c>
      <c r="C240" s="50">
        <v>2684.5794376502</v>
      </c>
      <c r="D240" s="50">
        <v>-33.04156234980019</v>
      </c>
      <c r="E240" s="50">
        <v>42</v>
      </c>
      <c r="F240" s="51"/>
      <c r="G240" s="24"/>
    </row>
    <row r="241" spans="1:7" ht="12.75">
      <c r="A241" s="49">
        <v>39019</v>
      </c>
      <c r="B241" s="50">
        <v>2797.795</v>
      </c>
      <c r="C241" s="50">
        <v>2777.4003425792</v>
      </c>
      <c r="D241" s="50">
        <v>-20.394657420800286</v>
      </c>
      <c r="E241" s="50">
        <v>43</v>
      </c>
      <c r="F241" s="51"/>
      <c r="G241" s="24"/>
    </row>
    <row r="242" spans="1:7" ht="12.75">
      <c r="A242" s="49">
        <v>39026</v>
      </c>
      <c r="B242" s="50">
        <v>2824.166</v>
      </c>
      <c r="C242" s="50">
        <v>2852.3233291192664</v>
      </c>
      <c r="D242" s="50">
        <v>28.15732911926625</v>
      </c>
      <c r="E242" s="50">
        <v>44</v>
      </c>
      <c r="F242" s="51"/>
      <c r="G242" s="24"/>
    </row>
    <row r="243" spans="1:7" ht="12.75">
      <c r="A243" s="49">
        <v>39033</v>
      </c>
      <c r="B243" s="50">
        <v>2785.054</v>
      </c>
      <c r="C243" s="50">
        <v>2846.8429673386668</v>
      </c>
      <c r="D243" s="50">
        <v>61.78896733866668</v>
      </c>
      <c r="E243" s="50">
        <v>45</v>
      </c>
      <c r="F243" s="51"/>
      <c r="G243" s="24"/>
    </row>
    <row r="244" spans="1:7" ht="12.75">
      <c r="A244" s="49">
        <v>39040</v>
      </c>
      <c r="B244" s="50">
        <v>2843.089</v>
      </c>
      <c r="C244" s="50">
        <v>2890.2082428915332</v>
      </c>
      <c r="D244" s="50">
        <v>47.119242891533304</v>
      </c>
      <c r="E244" s="50">
        <v>46</v>
      </c>
      <c r="F244" s="51"/>
      <c r="G244" s="24"/>
    </row>
    <row r="245" spans="1:7" ht="12.75">
      <c r="A245" s="49">
        <v>39047</v>
      </c>
      <c r="B245" s="50">
        <v>2864.929</v>
      </c>
      <c r="C245" s="50">
        <v>2911.121503556</v>
      </c>
      <c r="D245" s="50">
        <v>46.19250355599979</v>
      </c>
      <c r="E245" s="50">
        <v>47</v>
      </c>
      <c r="F245" s="51"/>
      <c r="G245" s="24"/>
    </row>
    <row r="246" spans="1:7" ht="12.75">
      <c r="A246" s="49">
        <v>39054</v>
      </c>
      <c r="B246" s="50">
        <v>2921.179</v>
      </c>
      <c r="C246" s="50">
        <v>3007.5144086658665</v>
      </c>
      <c r="D246" s="50">
        <v>86.33540866586645</v>
      </c>
      <c r="E246" s="50">
        <v>48</v>
      </c>
      <c r="F246" s="51"/>
      <c r="G246" s="24"/>
    </row>
    <row r="247" spans="1:7" ht="12.75">
      <c r="A247" s="49">
        <v>39061</v>
      </c>
      <c r="B247" s="50">
        <v>3122.451</v>
      </c>
      <c r="C247" s="50">
        <v>3227.2042529109995</v>
      </c>
      <c r="D247" s="50">
        <v>104.75325291099944</v>
      </c>
      <c r="E247" s="50">
        <v>49</v>
      </c>
      <c r="F247" s="51"/>
      <c r="G247" s="24"/>
    </row>
    <row r="248" spans="1:7" ht="12.75">
      <c r="A248" s="49">
        <v>39068</v>
      </c>
      <c r="B248" s="50">
        <v>2945.413</v>
      </c>
      <c r="C248" s="50">
        <v>3036.0572410896</v>
      </c>
      <c r="D248" s="50">
        <v>90.6442410896002</v>
      </c>
      <c r="E248" s="50">
        <v>50</v>
      </c>
      <c r="F248" s="51"/>
      <c r="G248" s="24"/>
    </row>
    <row r="249" spans="1:7" ht="12.75">
      <c r="A249" s="49">
        <v>39075</v>
      </c>
      <c r="B249" s="50">
        <v>2899.44</v>
      </c>
      <c r="C249" s="50">
        <v>3000.8005060028668</v>
      </c>
      <c r="D249" s="50">
        <v>101.36050600286671</v>
      </c>
      <c r="E249" s="50">
        <v>51</v>
      </c>
      <c r="F249" s="51"/>
      <c r="G249" s="24"/>
    </row>
    <row r="250" spans="1:7" ht="12.75">
      <c r="A250" s="49">
        <v>39082</v>
      </c>
      <c r="B250" s="50">
        <v>2671.139</v>
      </c>
      <c r="C250" s="50">
        <v>2768.1716240861333</v>
      </c>
      <c r="D250" s="50">
        <v>97.03262408613318</v>
      </c>
      <c r="E250" s="50">
        <v>52</v>
      </c>
      <c r="F250" s="50" t="s">
        <v>101</v>
      </c>
      <c r="G250" s="24"/>
    </row>
    <row r="251" spans="1:6" ht="12.75">
      <c r="A251" s="53" t="s">
        <v>127</v>
      </c>
      <c r="B251" s="54">
        <v>150668.81</v>
      </c>
      <c r="C251" s="54">
        <v>151804.92684295567</v>
      </c>
      <c r="D251" s="54">
        <v>1136.116842955632</v>
      </c>
      <c r="E251" s="55">
        <f>D251/B251</f>
        <v>0.007540491246699512</v>
      </c>
      <c r="F251" s="56" t="s">
        <v>138</v>
      </c>
    </row>
    <row r="252" spans="1:7" ht="12.75">
      <c r="A252" s="49">
        <v>39089</v>
      </c>
      <c r="B252" s="50">
        <v>2782.659</v>
      </c>
      <c r="C252" s="50">
        <v>2913.4393460568</v>
      </c>
      <c r="D252" s="50">
        <v>130.78034605679977</v>
      </c>
      <c r="E252" s="50">
        <v>1</v>
      </c>
      <c r="F252" s="50" t="s">
        <v>102</v>
      </c>
      <c r="G252" s="24"/>
    </row>
    <row r="253" spans="1:7" ht="12.75">
      <c r="A253" s="49">
        <v>39096</v>
      </c>
      <c r="B253" s="50">
        <v>3047.003</v>
      </c>
      <c r="C253" s="50">
        <v>3112.28019225</v>
      </c>
      <c r="D253" s="50">
        <v>65.27719224999964</v>
      </c>
      <c r="E253" s="50">
        <v>2</v>
      </c>
      <c r="F253" s="51"/>
      <c r="G253" s="24"/>
    </row>
    <row r="254" spans="1:7" ht="12.75">
      <c r="A254" s="49">
        <v>39103</v>
      </c>
      <c r="B254" s="50">
        <v>3212.028</v>
      </c>
      <c r="C254" s="50">
        <v>3261.993982266467</v>
      </c>
      <c r="D254" s="50">
        <v>49.96598226646711</v>
      </c>
      <c r="E254" s="50">
        <v>3</v>
      </c>
      <c r="F254" s="51"/>
      <c r="G254" s="24"/>
    </row>
    <row r="255" spans="1:7" ht="12.75">
      <c r="A255" s="49">
        <v>39110</v>
      </c>
      <c r="B255" s="50">
        <v>3260.007</v>
      </c>
      <c r="C255" s="50">
        <v>3302.2609362334</v>
      </c>
      <c r="D255" s="50">
        <v>42.253936233400054</v>
      </c>
      <c r="E255" s="50">
        <v>4</v>
      </c>
      <c r="F255" s="51"/>
      <c r="G255" s="24"/>
    </row>
    <row r="256" spans="1:7" ht="12.75">
      <c r="A256" s="49">
        <v>39117</v>
      </c>
      <c r="B256" s="50">
        <v>3289.278</v>
      </c>
      <c r="C256" s="50">
        <v>3251.807032959933</v>
      </c>
      <c r="D256" s="50">
        <v>-37.470967040066625</v>
      </c>
      <c r="E256" s="50">
        <v>5</v>
      </c>
      <c r="F256" s="51"/>
      <c r="G256" s="24"/>
    </row>
    <row r="257" spans="1:7" ht="12.75">
      <c r="A257" s="49">
        <v>39124</v>
      </c>
      <c r="B257" s="50">
        <v>3347.443</v>
      </c>
      <c r="C257" s="50">
        <v>3247.7520275919337</v>
      </c>
      <c r="D257" s="50">
        <v>-99.6909724080665</v>
      </c>
      <c r="E257" s="50">
        <v>6</v>
      </c>
      <c r="F257" s="51"/>
      <c r="G257" s="24"/>
    </row>
    <row r="258" spans="1:7" ht="12.75">
      <c r="A258" s="49">
        <v>39131</v>
      </c>
      <c r="B258" s="50">
        <v>3340.727</v>
      </c>
      <c r="C258" s="50">
        <v>3237.5441611203332</v>
      </c>
      <c r="D258" s="50">
        <v>-103.18283887966663</v>
      </c>
      <c r="E258" s="50">
        <v>7</v>
      </c>
      <c r="F258" s="51" t="s">
        <v>128</v>
      </c>
      <c r="G258" s="24"/>
    </row>
    <row r="259" spans="1:7" ht="12.75">
      <c r="A259" s="49">
        <v>39138</v>
      </c>
      <c r="B259" s="50">
        <v>3162.039</v>
      </c>
      <c r="C259" s="50">
        <v>3071.4490366058003</v>
      </c>
      <c r="D259" s="50">
        <v>-90.58996339419991</v>
      </c>
      <c r="E259" s="50">
        <v>8</v>
      </c>
      <c r="F259" s="51"/>
      <c r="G259" s="24"/>
    </row>
    <row r="260" spans="1:7" ht="12.75">
      <c r="A260" s="49">
        <v>39145</v>
      </c>
      <c r="B260" s="50">
        <v>3075.472</v>
      </c>
      <c r="C260" s="50">
        <v>3035.7497146044666</v>
      </c>
      <c r="D260" s="50">
        <v>-39.72228539553362</v>
      </c>
      <c r="E260" s="50">
        <v>9</v>
      </c>
      <c r="F260" s="51"/>
      <c r="G260" s="24"/>
    </row>
    <row r="261" spans="1:7" ht="12.75">
      <c r="A261" s="49">
        <v>39152</v>
      </c>
      <c r="B261" s="50">
        <v>3173.628</v>
      </c>
      <c r="C261" s="50">
        <v>3132.7194530620004</v>
      </c>
      <c r="D261" s="50">
        <v>-40.908546937999745</v>
      </c>
      <c r="E261" s="50">
        <v>10</v>
      </c>
      <c r="F261" s="51"/>
      <c r="G261" s="24"/>
    </row>
    <row r="262" spans="1:7" ht="12.75">
      <c r="A262" s="49">
        <v>39159</v>
      </c>
      <c r="B262" s="50">
        <v>2949.8</v>
      </c>
      <c r="C262" s="50">
        <v>2972.2147069654</v>
      </c>
      <c r="D262" s="50">
        <v>22.4147069654</v>
      </c>
      <c r="E262" s="50">
        <v>11</v>
      </c>
      <c r="F262" s="51"/>
      <c r="G262" s="24"/>
    </row>
    <row r="263" spans="1:7" ht="12.75">
      <c r="A263" s="49">
        <v>39166</v>
      </c>
      <c r="B263" s="50">
        <v>2947.133</v>
      </c>
      <c r="C263" s="50">
        <v>2953.6093106216003</v>
      </c>
      <c r="D263" s="50">
        <v>6.476310621600533</v>
      </c>
      <c r="E263" s="50">
        <v>12</v>
      </c>
      <c r="F263" s="51"/>
      <c r="G263" s="24"/>
    </row>
    <row r="264" spans="1:7" ht="12.75">
      <c r="A264" s="49">
        <v>39173</v>
      </c>
      <c r="B264" s="50">
        <v>2768.752</v>
      </c>
      <c r="C264" s="50">
        <v>2813.0812721390666</v>
      </c>
      <c r="D264" s="50">
        <v>44.32927213906669</v>
      </c>
      <c r="E264" s="50">
        <v>13</v>
      </c>
      <c r="F264" s="51"/>
      <c r="G264" s="24"/>
    </row>
    <row r="265" spans="1:7" ht="12.75">
      <c r="A265" s="49">
        <v>39180</v>
      </c>
      <c r="B265" s="50">
        <v>2839.424</v>
      </c>
      <c r="C265" s="50">
        <v>2764.3114283500004</v>
      </c>
      <c r="D265" s="50">
        <v>-75.11257164999961</v>
      </c>
      <c r="E265" s="50">
        <v>14</v>
      </c>
      <c r="F265" s="50" t="s">
        <v>106</v>
      </c>
      <c r="G265" s="24"/>
    </row>
    <row r="266" spans="1:7" ht="12.75">
      <c r="A266" s="49">
        <v>39187</v>
      </c>
      <c r="B266" s="50">
        <v>2890.779</v>
      </c>
      <c r="C266" s="50">
        <v>2837.7307812646663</v>
      </c>
      <c r="D266" s="50">
        <v>-53.04821873533365</v>
      </c>
      <c r="E266" s="50">
        <v>15</v>
      </c>
      <c r="F266" s="50" t="s">
        <v>107</v>
      </c>
      <c r="G266" s="24"/>
    </row>
    <row r="267" spans="1:7" ht="12.75">
      <c r="A267" s="49">
        <v>39194</v>
      </c>
      <c r="B267" s="50">
        <v>2695.202</v>
      </c>
      <c r="C267" s="50">
        <v>2716.2629600866</v>
      </c>
      <c r="D267" s="50">
        <v>21.060960086599607</v>
      </c>
      <c r="E267" s="50">
        <v>16</v>
      </c>
      <c r="F267" s="51"/>
      <c r="G267" s="24"/>
    </row>
    <row r="268" spans="1:7" ht="12.75">
      <c r="A268" s="49">
        <v>39201</v>
      </c>
      <c r="B268" s="50">
        <v>2650.782</v>
      </c>
      <c r="C268" s="50">
        <v>2677.1305646944834</v>
      </c>
      <c r="D268" s="50">
        <v>26.34856469448323</v>
      </c>
      <c r="E268" s="50">
        <v>17</v>
      </c>
      <c r="F268" s="51"/>
      <c r="G268" s="24"/>
    </row>
    <row r="269" spans="1:7" ht="12.75">
      <c r="A269" s="49">
        <v>39208</v>
      </c>
      <c r="B269" s="50">
        <v>2591.374</v>
      </c>
      <c r="C269" s="50">
        <v>2575.8956937846997</v>
      </c>
      <c r="D269" s="50">
        <v>-15.478306215300108</v>
      </c>
      <c r="E269" s="50">
        <v>18</v>
      </c>
      <c r="F269" s="51"/>
      <c r="G269" s="24"/>
    </row>
    <row r="270" spans="1:7" ht="12.75">
      <c r="A270" s="49">
        <v>39215</v>
      </c>
      <c r="B270" s="50">
        <v>2615.301</v>
      </c>
      <c r="C270" s="50">
        <v>2618.3310835004336</v>
      </c>
      <c r="D270" s="50">
        <v>3.0300835004336477</v>
      </c>
      <c r="E270" s="50">
        <v>19</v>
      </c>
      <c r="F270" s="51"/>
      <c r="G270" s="24"/>
    </row>
    <row r="271" spans="1:7" ht="12.75">
      <c r="A271" s="49">
        <v>39222</v>
      </c>
      <c r="B271" s="50">
        <v>2619.902</v>
      </c>
      <c r="C271" s="50">
        <v>2620.8687135879663</v>
      </c>
      <c r="D271" s="50">
        <v>0.9667135879662965</v>
      </c>
      <c r="E271" s="50">
        <v>20</v>
      </c>
      <c r="F271" s="51"/>
      <c r="G271" s="24"/>
    </row>
    <row r="272" spans="1:7" ht="12.75">
      <c r="A272" s="49">
        <v>39229</v>
      </c>
      <c r="B272" s="50">
        <v>2696.184</v>
      </c>
      <c r="C272" s="50">
        <v>2692.7605062883</v>
      </c>
      <c r="D272" s="50">
        <v>-3.423493711700303</v>
      </c>
      <c r="E272" s="50">
        <v>21</v>
      </c>
      <c r="F272" s="51"/>
      <c r="G272" s="24"/>
    </row>
    <row r="273" spans="1:7" ht="12.75">
      <c r="A273" s="49">
        <v>39236</v>
      </c>
      <c r="B273" s="50">
        <v>2932.251</v>
      </c>
      <c r="C273" s="50">
        <v>2860.4107369200997</v>
      </c>
      <c r="D273" s="50">
        <v>-71.84026307990052</v>
      </c>
      <c r="E273" s="50">
        <v>22</v>
      </c>
      <c r="F273" s="51"/>
      <c r="G273" s="24"/>
    </row>
    <row r="274" spans="1:7" ht="12.75">
      <c r="A274" s="49">
        <v>39243</v>
      </c>
      <c r="B274" s="50">
        <v>2744.531</v>
      </c>
      <c r="C274" s="50">
        <v>2712.6556066777994</v>
      </c>
      <c r="D274" s="50">
        <v>-31.87539332220058</v>
      </c>
      <c r="E274" s="50">
        <v>23</v>
      </c>
      <c r="F274" s="58"/>
      <c r="G274" s="24"/>
    </row>
    <row r="275" spans="1:7" ht="12.75">
      <c r="A275" s="49">
        <v>39250</v>
      </c>
      <c r="B275" s="50">
        <v>3064.998</v>
      </c>
      <c r="C275" s="50">
        <v>2941.649979333167</v>
      </c>
      <c r="D275" s="50">
        <v>-123.34802066683324</v>
      </c>
      <c r="E275" s="50">
        <v>24</v>
      </c>
      <c r="F275" s="58"/>
      <c r="G275" s="24"/>
    </row>
    <row r="276" spans="1:7" ht="12.75">
      <c r="A276" s="49">
        <v>39257</v>
      </c>
      <c r="B276" s="50">
        <v>2889.579</v>
      </c>
      <c r="C276" s="50">
        <v>2833.819596412366</v>
      </c>
      <c r="D276" s="50">
        <v>-55.7594035876341</v>
      </c>
      <c r="E276" s="50">
        <v>25</v>
      </c>
      <c r="F276" s="58"/>
      <c r="G276" s="24"/>
    </row>
    <row r="277" spans="1:7" ht="12.75">
      <c r="A277" s="49">
        <v>39264</v>
      </c>
      <c r="B277" s="50">
        <v>3069.945</v>
      </c>
      <c r="C277" s="50">
        <v>3017.7317191581</v>
      </c>
      <c r="D277" s="50">
        <v>-52.21328084190009</v>
      </c>
      <c r="E277" s="50">
        <v>26</v>
      </c>
      <c r="F277" s="58"/>
      <c r="G277" s="24"/>
    </row>
    <row r="278" spans="1:7" ht="12.75">
      <c r="A278" s="49">
        <v>39271</v>
      </c>
      <c r="B278" s="50">
        <v>2778.127</v>
      </c>
      <c r="C278" s="50">
        <v>2826.0546999344833</v>
      </c>
      <c r="D278" s="50">
        <v>47.92769993448337</v>
      </c>
      <c r="E278" s="50">
        <v>27</v>
      </c>
      <c r="F278" s="50" t="s">
        <v>94</v>
      </c>
      <c r="G278" s="24"/>
    </row>
    <row r="279" spans="1:7" ht="12.75">
      <c r="A279" s="49">
        <v>39278</v>
      </c>
      <c r="B279" s="50">
        <v>2918.681</v>
      </c>
      <c r="C279" s="50">
        <v>2947.1737614173</v>
      </c>
      <c r="D279" s="50">
        <v>28.49276141729979</v>
      </c>
      <c r="E279" s="50">
        <v>28</v>
      </c>
      <c r="F279" s="58"/>
      <c r="G279" s="24"/>
    </row>
    <row r="280" spans="1:7" ht="12.75">
      <c r="A280" s="49">
        <v>39285</v>
      </c>
      <c r="B280" s="50">
        <v>2836.807</v>
      </c>
      <c r="C280" s="50">
        <v>2885.907489086383</v>
      </c>
      <c r="D280" s="50">
        <v>49.10048908638328</v>
      </c>
      <c r="E280" s="50">
        <v>29</v>
      </c>
      <c r="F280" s="58"/>
      <c r="G280" s="24"/>
    </row>
    <row r="281" spans="1:7" ht="12.75">
      <c r="A281" s="49">
        <v>39292</v>
      </c>
      <c r="B281" s="50">
        <v>3013.801</v>
      </c>
      <c r="C281" s="50">
        <v>3050.3816804508338</v>
      </c>
      <c r="D281" s="50">
        <v>36.580680450833825</v>
      </c>
      <c r="E281" s="50">
        <v>30</v>
      </c>
      <c r="F281" s="58"/>
      <c r="G281" s="24"/>
    </row>
    <row r="282" spans="1:7" ht="12.75">
      <c r="A282" s="49">
        <v>39299</v>
      </c>
      <c r="B282" s="50">
        <v>3292.641</v>
      </c>
      <c r="C282" s="50">
        <v>3238.4853624917664</v>
      </c>
      <c r="D282" s="50">
        <v>-54.15563750823367</v>
      </c>
      <c r="E282" s="50">
        <v>31</v>
      </c>
      <c r="F282" s="58"/>
      <c r="G282" s="24"/>
    </row>
    <row r="283" spans="1:7" ht="12.75">
      <c r="A283" s="49">
        <v>39306</v>
      </c>
      <c r="B283" s="50">
        <v>3091.343</v>
      </c>
      <c r="C283" s="50">
        <v>2983.015698026383</v>
      </c>
      <c r="D283" s="50">
        <v>-108.32730197361707</v>
      </c>
      <c r="E283" s="50">
        <v>32</v>
      </c>
      <c r="F283" s="50" t="s">
        <v>95</v>
      </c>
      <c r="G283" s="24"/>
    </row>
    <row r="284" spans="1:7" ht="12.75">
      <c r="A284" s="49">
        <v>39313</v>
      </c>
      <c r="B284" s="50">
        <v>2880.482</v>
      </c>
      <c r="C284" s="50">
        <v>2837.6011450743836</v>
      </c>
      <c r="D284" s="50">
        <v>-42.880854925616404</v>
      </c>
      <c r="E284" s="50">
        <v>33</v>
      </c>
      <c r="F284" s="58"/>
      <c r="G284" s="24"/>
    </row>
    <row r="285" spans="1:7" ht="12.75">
      <c r="A285" s="49">
        <v>39320</v>
      </c>
      <c r="B285" s="50">
        <v>2933.593</v>
      </c>
      <c r="C285" s="50">
        <v>2862.9398012797833</v>
      </c>
      <c r="D285" s="50">
        <v>-70.65319872021655</v>
      </c>
      <c r="E285" s="50">
        <v>34</v>
      </c>
      <c r="F285" s="58"/>
      <c r="G285" s="24"/>
    </row>
    <row r="286" spans="1:7" ht="12.75">
      <c r="A286" s="49">
        <v>39327</v>
      </c>
      <c r="B286" s="50">
        <v>2936.107</v>
      </c>
      <c r="C286" s="50">
        <v>2887.5388823089665</v>
      </c>
      <c r="D286" s="50">
        <v>-48.56811769103342</v>
      </c>
      <c r="E286" s="50">
        <v>35</v>
      </c>
      <c r="F286" s="58"/>
      <c r="G286" s="24"/>
    </row>
    <row r="287" spans="1:7" ht="12.75">
      <c r="A287" s="49">
        <v>39334</v>
      </c>
      <c r="B287" s="50">
        <v>2956.434</v>
      </c>
      <c r="C287" s="50">
        <v>2879.4590490982837</v>
      </c>
      <c r="D287" s="50">
        <v>-76.97495090171651</v>
      </c>
      <c r="E287" s="50">
        <v>36</v>
      </c>
      <c r="F287" s="51" t="s">
        <v>96</v>
      </c>
      <c r="G287" s="24"/>
    </row>
    <row r="288" spans="1:7" ht="12.75">
      <c r="A288" s="49">
        <v>39341</v>
      </c>
      <c r="B288" s="50">
        <v>2693.073</v>
      </c>
      <c r="C288" s="50">
        <v>2695.148897014317</v>
      </c>
      <c r="D288" s="50">
        <v>2.075897014316979</v>
      </c>
      <c r="E288" s="50">
        <v>37</v>
      </c>
      <c r="F288" s="58"/>
      <c r="G288" s="24"/>
    </row>
    <row r="289" spans="1:7" ht="12.75">
      <c r="A289" s="49">
        <v>39348</v>
      </c>
      <c r="B289" s="50">
        <v>2762.211</v>
      </c>
      <c r="C289" s="50">
        <v>2728.4580370240506</v>
      </c>
      <c r="D289" s="50">
        <v>-33.75296297594923</v>
      </c>
      <c r="E289" s="50">
        <v>38</v>
      </c>
      <c r="F289" s="58"/>
      <c r="G289" s="24"/>
    </row>
    <row r="290" spans="1:7" ht="12.75">
      <c r="A290" s="49">
        <v>39355</v>
      </c>
      <c r="B290" s="50">
        <v>2789.302</v>
      </c>
      <c r="C290" s="50">
        <v>2746.0074806623334</v>
      </c>
      <c r="D290" s="50">
        <v>-43.29451933766677</v>
      </c>
      <c r="E290" s="50">
        <v>39</v>
      </c>
      <c r="F290" s="58"/>
      <c r="G290" s="24"/>
    </row>
    <row r="291" spans="1:7" ht="12.75">
      <c r="A291" s="49">
        <v>39362</v>
      </c>
      <c r="B291" s="50">
        <v>2747.696</v>
      </c>
      <c r="C291" s="50">
        <v>2834.315481045967</v>
      </c>
      <c r="D291" s="50">
        <v>86.61948104596695</v>
      </c>
      <c r="E291" s="50">
        <v>40</v>
      </c>
      <c r="F291" s="58"/>
      <c r="G291" s="24"/>
    </row>
    <row r="292" spans="1:7" ht="12.75">
      <c r="A292" s="49">
        <v>39369</v>
      </c>
      <c r="B292" s="50">
        <v>2652.097</v>
      </c>
      <c r="C292" s="50">
        <v>2699.17416352105</v>
      </c>
      <c r="D292" s="50">
        <v>47.0771635210499</v>
      </c>
      <c r="E292" s="50">
        <v>41</v>
      </c>
      <c r="F292" s="51" t="s">
        <v>129</v>
      </c>
      <c r="G292" s="24"/>
    </row>
    <row r="293" spans="1:7" ht="12.75">
      <c r="A293" s="49">
        <v>39376</v>
      </c>
      <c r="B293" s="50">
        <v>2656.07</v>
      </c>
      <c r="C293" s="50">
        <v>2688.9374551552332</v>
      </c>
      <c r="D293" s="50">
        <v>32.867455155233074</v>
      </c>
      <c r="E293" s="50">
        <v>42</v>
      </c>
      <c r="F293" s="58"/>
      <c r="G293" s="24"/>
    </row>
    <row r="294" spans="1:7" ht="12.75">
      <c r="A294" s="49">
        <v>39383</v>
      </c>
      <c r="B294" s="50">
        <v>2665.771</v>
      </c>
      <c r="C294" s="50">
        <v>2686.3696328806327</v>
      </c>
      <c r="D294" s="50">
        <v>20.598632880632522</v>
      </c>
      <c r="E294" s="50">
        <v>43</v>
      </c>
      <c r="F294" s="58"/>
      <c r="G294" s="24"/>
    </row>
    <row r="295" spans="1:7" ht="12.75">
      <c r="A295" s="49">
        <v>39390</v>
      </c>
      <c r="B295" s="50">
        <v>2692.534</v>
      </c>
      <c r="C295" s="50">
        <v>2684.2933396461335</v>
      </c>
      <c r="D295" s="50">
        <v>-8.240660353866588</v>
      </c>
      <c r="E295" s="50">
        <v>44</v>
      </c>
      <c r="F295" s="58"/>
      <c r="G295" s="24"/>
    </row>
    <row r="296" spans="1:7" ht="12.75">
      <c r="A296" s="49">
        <v>39397</v>
      </c>
      <c r="B296" s="50">
        <v>2820.843</v>
      </c>
      <c r="C296" s="50">
        <v>2796.5402065129338</v>
      </c>
      <c r="D296" s="50">
        <v>-24.302793487066083</v>
      </c>
      <c r="E296" s="50">
        <v>45</v>
      </c>
      <c r="F296" s="58"/>
      <c r="G296" s="24"/>
    </row>
    <row r="297" spans="1:7" ht="12.75">
      <c r="A297" s="49">
        <v>39404</v>
      </c>
      <c r="B297" s="50">
        <v>2830.635</v>
      </c>
      <c r="C297" s="50">
        <v>2811.046721522867</v>
      </c>
      <c r="D297" s="50">
        <v>-19.588278477133372</v>
      </c>
      <c r="E297" s="50">
        <v>46</v>
      </c>
      <c r="F297" s="58"/>
      <c r="G297" s="24"/>
    </row>
    <row r="298" spans="1:7" ht="12.75">
      <c r="A298" s="49">
        <v>39411</v>
      </c>
      <c r="B298" s="50">
        <v>2967.198</v>
      </c>
      <c r="C298" s="50">
        <v>2943.7609281063333</v>
      </c>
      <c r="D298" s="50">
        <v>-23.437071893666598</v>
      </c>
      <c r="E298" s="50">
        <v>47</v>
      </c>
      <c r="F298" s="58"/>
      <c r="G298" s="24"/>
    </row>
    <row r="299" spans="1:7" ht="12.75">
      <c r="A299" s="49">
        <v>39418</v>
      </c>
      <c r="B299" s="50">
        <v>3088.717</v>
      </c>
      <c r="C299" s="50">
        <v>3070.7504181451336</v>
      </c>
      <c r="D299" s="50">
        <v>-17.96658185486649</v>
      </c>
      <c r="E299" s="50">
        <v>48</v>
      </c>
      <c r="F299" s="58"/>
      <c r="G299" s="24"/>
    </row>
    <row r="300" spans="1:7" ht="12.75">
      <c r="A300" s="49">
        <v>39425</v>
      </c>
      <c r="B300" s="50">
        <v>3153.262</v>
      </c>
      <c r="C300" s="50">
        <v>3145.4877726733334</v>
      </c>
      <c r="D300" s="50">
        <v>-7.7742273266667326</v>
      </c>
      <c r="E300" s="50">
        <v>49</v>
      </c>
      <c r="F300" s="58"/>
      <c r="G300" s="24"/>
    </row>
    <row r="301" spans="1:7" ht="12.75">
      <c r="A301" s="49">
        <v>39432</v>
      </c>
      <c r="B301" s="50">
        <v>3200.466</v>
      </c>
      <c r="C301" s="50">
        <v>3184.5485476938666</v>
      </c>
      <c r="D301" s="50">
        <v>-15.917452306133328</v>
      </c>
      <c r="E301" s="50">
        <v>50</v>
      </c>
      <c r="F301" s="58"/>
      <c r="G301" s="24"/>
    </row>
    <row r="302" spans="1:7" ht="12.75">
      <c r="A302" s="49">
        <v>39439</v>
      </c>
      <c r="B302" s="50">
        <v>3080.432</v>
      </c>
      <c r="C302" s="50">
        <v>3055.627288081333</v>
      </c>
      <c r="D302" s="50">
        <v>-24.804711918666726</v>
      </c>
      <c r="E302" s="50">
        <v>51</v>
      </c>
      <c r="F302" s="58"/>
      <c r="G302" s="24"/>
    </row>
    <row r="303" spans="1:7" ht="12.75">
      <c r="A303" s="49">
        <v>39446</v>
      </c>
      <c r="B303" s="50">
        <v>2719.87</v>
      </c>
      <c r="C303" s="50">
        <v>2673.7276717281998</v>
      </c>
      <c r="D303" s="50">
        <v>-46.142328271800125</v>
      </c>
      <c r="E303" s="50">
        <v>52</v>
      </c>
      <c r="F303" s="50" t="s">
        <v>101</v>
      </c>
      <c r="G303" s="24"/>
    </row>
    <row r="304" spans="1:6" ht="12.75">
      <c r="A304" s="53" t="s">
        <v>130</v>
      </c>
      <c r="B304" s="54">
        <v>151814.41399999996</v>
      </c>
      <c r="C304" s="54">
        <v>151018.21215311813</v>
      </c>
      <c r="D304" s="54">
        <v>-796.2018468818346</v>
      </c>
      <c r="E304" s="55">
        <f>D304/B304</f>
        <v>-0.0052445734624502445</v>
      </c>
      <c r="F304" s="56" t="s">
        <v>138</v>
      </c>
    </row>
    <row r="305" spans="1:7" ht="12.75">
      <c r="A305" s="49">
        <v>39453</v>
      </c>
      <c r="B305" s="50">
        <v>2957.333</v>
      </c>
      <c r="C305" s="50">
        <v>3020.4333888129336</v>
      </c>
      <c r="D305" s="50">
        <v>63.10038881293349</v>
      </c>
      <c r="E305" s="50">
        <v>1</v>
      </c>
      <c r="F305" s="50" t="s">
        <v>102</v>
      </c>
      <c r="G305" s="24"/>
    </row>
    <row r="306" spans="1:7" ht="12.75">
      <c r="A306" s="49">
        <v>39460</v>
      </c>
      <c r="B306" s="50">
        <v>2907.387</v>
      </c>
      <c r="C306" s="50">
        <v>3023.5440815436664</v>
      </c>
      <c r="D306" s="50">
        <v>116.15708154366621</v>
      </c>
      <c r="E306" s="50">
        <v>2</v>
      </c>
      <c r="F306" s="58"/>
      <c r="G306" s="24"/>
    </row>
    <row r="307" spans="1:7" ht="12.75">
      <c r="A307" s="49">
        <v>39467</v>
      </c>
      <c r="B307" s="50">
        <v>3105.23</v>
      </c>
      <c r="C307" s="50">
        <v>3176.5249772886673</v>
      </c>
      <c r="D307" s="50">
        <v>71.29497728866727</v>
      </c>
      <c r="E307" s="50">
        <v>3</v>
      </c>
      <c r="F307" s="58"/>
      <c r="G307" s="24"/>
    </row>
    <row r="308" spans="1:7" ht="12.75">
      <c r="A308" s="49">
        <v>39474</v>
      </c>
      <c r="B308" s="50">
        <v>3207.28</v>
      </c>
      <c r="C308" s="50">
        <v>3288.8643352007334</v>
      </c>
      <c r="D308" s="50">
        <v>81.58433520073322</v>
      </c>
      <c r="E308" s="50">
        <v>4</v>
      </c>
      <c r="F308" s="58"/>
      <c r="G308" s="24"/>
    </row>
    <row r="309" spans="1:7" ht="12.75">
      <c r="A309" s="49">
        <v>39481</v>
      </c>
      <c r="B309" s="50">
        <v>3102.421</v>
      </c>
      <c r="C309" s="50">
        <v>3135.3169754693336</v>
      </c>
      <c r="D309" s="50">
        <v>32.895975469333735</v>
      </c>
      <c r="E309" s="50">
        <v>5</v>
      </c>
      <c r="F309" s="58"/>
      <c r="G309" s="24"/>
    </row>
    <row r="310" spans="1:7" ht="12.75">
      <c r="A310" s="49">
        <v>39488</v>
      </c>
      <c r="B310" s="50">
        <v>3051.217</v>
      </c>
      <c r="C310" s="50">
        <v>3020.8961673891336</v>
      </c>
      <c r="D310" s="50">
        <v>-30.320832610866546</v>
      </c>
      <c r="E310" s="50">
        <v>6</v>
      </c>
      <c r="F310" s="50"/>
      <c r="G310" s="24"/>
    </row>
    <row r="311" spans="1:7" ht="12.75">
      <c r="A311" s="49">
        <v>39495</v>
      </c>
      <c r="B311" s="50">
        <v>3187.347</v>
      </c>
      <c r="C311" s="50">
        <v>3181.446336943467</v>
      </c>
      <c r="D311" s="50">
        <v>-5.900663056533176</v>
      </c>
      <c r="E311" s="50">
        <v>7</v>
      </c>
      <c r="F311" s="58"/>
      <c r="G311" s="24"/>
    </row>
    <row r="312" spans="1:7" ht="12.75">
      <c r="A312" s="49">
        <v>39502</v>
      </c>
      <c r="B312" s="50">
        <v>3075.375</v>
      </c>
      <c r="C312" s="50">
        <v>3030.3338970488667</v>
      </c>
      <c r="D312" s="50">
        <v>-45.041102951133325</v>
      </c>
      <c r="E312" s="50">
        <v>8</v>
      </c>
      <c r="F312" s="50" t="s">
        <v>131</v>
      </c>
      <c r="G312" s="24"/>
    </row>
    <row r="313" spans="1:7" ht="12.75">
      <c r="A313" s="49">
        <v>39509</v>
      </c>
      <c r="B313" s="50">
        <v>3125.877</v>
      </c>
      <c r="C313" s="50">
        <v>3095.1234023954667</v>
      </c>
      <c r="D313" s="50">
        <v>-30.753597604533297</v>
      </c>
      <c r="E313" s="50">
        <v>9</v>
      </c>
      <c r="F313" s="51"/>
      <c r="G313" s="24"/>
    </row>
    <row r="314" spans="1:7" ht="12.75">
      <c r="A314" s="49">
        <v>39516</v>
      </c>
      <c r="B314" s="50">
        <v>3029.509</v>
      </c>
      <c r="C314" s="50">
        <v>3004.818922763667</v>
      </c>
      <c r="D314" s="50">
        <v>-24.690077236332854</v>
      </c>
      <c r="E314" s="50">
        <v>10</v>
      </c>
      <c r="F314" s="58"/>
      <c r="G314" s="24"/>
    </row>
    <row r="315" spans="1:7" ht="12.75">
      <c r="A315" s="49">
        <v>39523</v>
      </c>
      <c r="B315" s="50">
        <v>2943.709</v>
      </c>
      <c r="C315" s="50">
        <v>2679.5778232150665</v>
      </c>
      <c r="D315" s="50">
        <v>-264.13117678493336</v>
      </c>
      <c r="E315" s="50">
        <v>11</v>
      </c>
      <c r="F315" s="58"/>
      <c r="G315" s="24"/>
    </row>
    <row r="316" spans="1:7" ht="12.75">
      <c r="A316" s="49">
        <v>39530</v>
      </c>
      <c r="B316" s="50">
        <v>2882.015</v>
      </c>
      <c r="C316" s="50">
        <v>2807.234467321</v>
      </c>
      <c r="D316" s="50">
        <v>-74.78053267899986</v>
      </c>
      <c r="E316" s="50">
        <v>12</v>
      </c>
      <c r="F316" s="51" t="s">
        <v>106</v>
      </c>
      <c r="G316" s="24"/>
    </row>
    <row r="317" spans="1:7" ht="12.75">
      <c r="A317" s="49">
        <v>39537</v>
      </c>
      <c r="B317" s="50">
        <v>2904.051</v>
      </c>
      <c r="C317" s="50">
        <v>2880.0062060527334</v>
      </c>
      <c r="D317" s="50">
        <v>-24.0447939472665</v>
      </c>
      <c r="E317" s="50">
        <v>13</v>
      </c>
      <c r="F317" s="58"/>
      <c r="G317" s="24"/>
    </row>
    <row r="318" spans="1:7" ht="12.75">
      <c r="A318" s="49">
        <v>39544</v>
      </c>
      <c r="B318" s="50">
        <v>2802.28</v>
      </c>
      <c r="C318" s="50">
        <v>2885.5672135168</v>
      </c>
      <c r="D318" s="50">
        <v>83.28721351679997</v>
      </c>
      <c r="E318" s="50">
        <v>14</v>
      </c>
      <c r="F318" s="51"/>
      <c r="G318" s="24"/>
    </row>
    <row r="319" spans="1:7" ht="12.75">
      <c r="A319" s="49">
        <v>39551</v>
      </c>
      <c r="B319" s="50">
        <v>2735.455</v>
      </c>
      <c r="C319" s="50">
        <v>2831.6400629935333</v>
      </c>
      <c r="D319" s="50">
        <v>96.18506299353339</v>
      </c>
      <c r="E319" s="50">
        <v>15</v>
      </c>
      <c r="F319" s="58"/>
      <c r="G319" s="24"/>
    </row>
    <row r="320" spans="1:7" ht="12.75">
      <c r="A320" s="49">
        <v>39558</v>
      </c>
      <c r="B320" s="50">
        <v>2631.256</v>
      </c>
      <c r="C320" s="50">
        <v>2696.459830993533</v>
      </c>
      <c r="D320" s="50">
        <v>65.2038309935333</v>
      </c>
      <c r="E320" s="50">
        <v>16</v>
      </c>
      <c r="F320" s="58"/>
      <c r="G320" s="24"/>
    </row>
    <row r="321" spans="1:7" ht="12.75">
      <c r="A321" s="49">
        <v>39565</v>
      </c>
      <c r="B321" s="50">
        <v>2592.821</v>
      </c>
      <c r="C321" s="50">
        <v>2743.3979242146665</v>
      </c>
      <c r="D321" s="50">
        <v>150.57692421466663</v>
      </c>
      <c r="E321" s="50">
        <v>17</v>
      </c>
      <c r="F321" s="58"/>
      <c r="G321" s="24"/>
    </row>
    <row r="322" spans="1:7" ht="12.75">
      <c r="A322" s="49">
        <v>39572</v>
      </c>
      <c r="B322" s="50">
        <v>2643.388</v>
      </c>
      <c r="C322" s="50">
        <v>2584.6232008856337</v>
      </c>
      <c r="D322" s="50">
        <v>-58.76479911436627</v>
      </c>
      <c r="E322" s="50">
        <v>18</v>
      </c>
      <c r="F322" s="58"/>
      <c r="G322" s="24"/>
    </row>
    <row r="323" spans="1:7" ht="12.75">
      <c r="A323" s="49">
        <v>39579</v>
      </c>
      <c r="B323" s="50">
        <v>2559.939</v>
      </c>
      <c r="C323" s="50">
        <v>2595.7256577184</v>
      </c>
      <c r="D323" s="50">
        <v>35.786657718399965</v>
      </c>
      <c r="E323" s="50">
        <v>19</v>
      </c>
      <c r="F323" s="58"/>
      <c r="G323" s="24"/>
    </row>
    <row r="324" spans="1:7" ht="12.75">
      <c r="A324" s="49">
        <v>39586</v>
      </c>
      <c r="B324" s="50">
        <v>2565.533</v>
      </c>
      <c r="C324" s="50">
        <v>2595.5105284098336</v>
      </c>
      <c r="D324" s="50">
        <v>29.977528409833667</v>
      </c>
      <c r="E324" s="50">
        <v>20</v>
      </c>
      <c r="F324" s="58"/>
      <c r="G324" s="24"/>
    </row>
    <row r="325" spans="1:7" ht="12.75">
      <c r="A325" s="49">
        <v>39593</v>
      </c>
      <c r="B325" s="50">
        <v>2542.214</v>
      </c>
      <c r="C325" s="50">
        <v>2503.4108213886334</v>
      </c>
      <c r="D325" s="50">
        <v>-38.80317861136655</v>
      </c>
      <c r="E325" s="50">
        <v>21</v>
      </c>
      <c r="F325" s="51" t="s">
        <v>93</v>
      </c>
      <c r="G325" s="24"/>
    </row>
    <row r="326" spans="1:7" ht="12.75">
      <c r="A326" s="58"/>
      <c r="B326" s="58"/>
      <c r="C326" s="58"/>
      <c r="D326" s="58"/>
      <c r="E326" s="58"/>
      <c r="F326" s="51"/>
      <c r="G326" s="24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</sheetData>
  <mergeCells count="1">
    <mergeCell ref="A1:F1"/>
  </mergeCells>
  <printOptions/>
  <pageMargins left="0.75" right="0.75" top="1" bottom="1" header="0.5" footer="0.5"/>
  <pageSetup fitToHeight="5" fitToWidth="1" orientation="portrait" scale="71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G15"/>
  <sheetViews>
    <sheetView workbookViewId="0" topLeftCell="A1">
      <selection activeCell="C20" sqref="C20"/>
    </sheetView>
  </sheetViews>
  <sheetFormatPr defaultColWidth="9.140625" defaultRowHeight="12.75"/>
  <cols>
    <col min="1" max="1" width="19.421875" style="0" customWidth="1"/>
    <col min="2" max="2" width="12.57421875" style="0" customWidth="1"/>
    <col min="3" max="3" width="15.00390625" style="0" bestFit="1" customWidth="1"/>
    <col min="4" max="4" width="12.28125" style="0" bestFit="1" customWidth="1"/>
  </cols>
  <sheetData>
    <row r="1" spans="1:7" ht="15.75">
      <c r="A1" s="36" t="s">
        <v>160</v>
      </c>
      <c r="B1" s="36"/>
      <c r="C1" s="36"/>
      <c r="D1" s="36"/>
      <c r="E1" s="36"/>
      <c r="F1" s="36"/>
      <c r="G1" s="36"/>
    </row>
    <row r="3" spans="5:7" ht="12.75">
      <c r="E3" s="1">
        <v>2005</v>
      </c>
      <c r="F3" s="1">
        <v>2006</v>
      </c>
      <c r="G3" s="1">
        <v>2007</v>
      </c>
    </row>
    <row r="4" spans="1:7" ht="12.75">
      <c r="A4" t="s">
        <v>132</v>
      </c>
      <c r="E4" s="29">
        <f>'IESO Weather Normals'!E198</f>
        <v>-0.014823992504834543</v>
      </c>
      <c r="F4" s="29">
        <f>'IESO Weather Normals'!E251</f>
        <v>0.007540491246699512</v>
      </c>
      <c r="G4" s="29">
        <f>'IESO Weather Normals'!E304</f>
        <v>-0.0052445734624502445</v>
      </c>
    </row>
    <row r="5" spans="2:4" ht="25.5">
      <c r="B5" s="30" t="s">
        <v>133</v>
      </c>
      <c r="C5" s="30" t="s">
        <v>134</v>
      </c>
      <c r="D5" s="1" t="s">
        <v>17</v>
      </c>
    </row>
    <row r="6" spans="1:4" ht="12.75">
      <c r="A6" t="s">
        <v>0</v>
      </c>
      <c r="B6" s="13"/>
      <c r="C6" s="13">
        <v>35580402</v>
      </c>
      <c r="D6" s="9">
        <f>SUM(B6:C6)</f>
        <v>35580402</v>
      </c>
    </row>
    <row r="7" spans="1:4" ht="12.75">
      <c r="A7" t="s">
        <v>37</v>
      </c>
      <c r="B7" s="13"/>
      <c r="C7" s="13">
        <v>13479486</v>
      </c>
      <c r="D7" s="9">
        <f aca="true" t="shared" si="0" ref="D7:D13">SUM(B7:C7)</f>
        <v>13479486</v>
      </c>
    </row>
    <row r="8" spans="1:4" ht="12.75">
      <c r="A8" t="s">
        <v>38</v>
      </c>
      <c r="B8" s="13">
        <v>1889346</v>
      </c>
      <c r="C8" s="13">
        <v>10456313</v>
      </c>
      <c r="D8" s="9">
        <f t="shared" si="0"/>
        <v>12345659</v>
      </c>
    </row>
    <row r="9" spans="1:4" ht="12.75">
      <c r="A9" t="s">
        <v>137</v>
      </c>
      <c r="B9" s="13">
        <v>28303184</v>
      </c>
      <c r="C9" s="13"/>
      <c r="D9" s="9">
        <f t="shared" si="0"/>
        <v>28303184</v>
      </c>
    </row>
    <row r="10" spans="1:4" ht="12.75">
      <c r="A10" t="s">
        <v>135</v>
      </c>
      <c r="B10" s="13">
        <v>73364</v>
      </c>
      <c r="C10" s="13"/>
      <c r="D10" s="9">
        <f t="shared" si="0"/>
        <v>73364</v>
      </c>
    </row>
    <row r="11" spans="1:4" ht="12.75">
      <c r="A11" t="s">
        <v>2</v>
      </c>
      <c r="B11" s="13">
        <v>38904</v>
      </c>
      <c r="C11" s="13"/>
      <c r="D11" s="9">
        <f t="shared" si="0"/>
        <v>38904</v>
      </c>
    </row>
    <row r="12" spans="1:4" ht="12.75">
      <c r="A12" t="s">
        <v>3</v>
      </c>
      <c r="B12" s="13">
        <v>120485</v>
      </c>
      <c r="C12" s="13"/>
      <c r="D12" s="9">
        <f t="shared" si="0"/>
        <v>120485</v>
      </c>
    </row>
    <row r="13" spans="1:4" ht="12.75">
      <c r="A13" t="s">
        <v>17</v>
      </c>
      <c r="B13" s="9">
        <f>SUM(B6:B12)</f>
        <v>30425283</v>
      </c>
      <c r="C13" s="9">
        <f>SUM(C6:C12)</f>
        <v>59516201</v>
      </c>
      <c r="D13" s="9">
        <f t="shared" si="0"/>
        <v>89941484</v>
      </c>
    </row>
    <row r="15" spans="1:7" ht="12.75">
      <c r="A15" t="s">
        <v>136</v>
      </c>
      <c r="D15" s="31">
        <f>D13/C13</f>
        <v>1.5112100989107151</v>
      </c>
      <c r="E15" s="29">
        <f>E4*D15</f>
        <v>-0.02240216717948271</v>
      </c>
      <c r="F15" s="29">
        <f>F4*D15</f>
        <v>0.011395266522760152</v>
      </c>
      <c r="G15" s="29">
        <f>G4*D15</f>
        <v>-0.007925652380933946</v>
      </c>
    </row>
  </sheetData>
  <mergeCells count="1">
    <mergeCell ref="A1:G1"/>
  </mergeCells>
  <printOptions/>
  <pageMargins left="0.75" right="0.75" top="1" bottom="1" header="0.5" footer="0.5"/>
  <pageSetup orientation="portrait" r:id="rId1"/>
  <headerFooter alignWithMargins="0"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3"/>
  <sheetViews>
    <sheetView workbookViewId="0" topLeftCell="A1">
      <selection activeCell="A2" sqref="A2:IV2"/>
    </sheetView>
  </sheetViews>
  <sheetFormatPr defaultColWidth="9.140625" defaultRowHeight="12.75"/>
  <cols>
    <col min="1" max="1" width="36.8515625" style="0" customWidth="1"/>
    <col min="2" max="2" width="3.7109375" style="0" customWidth="1"/>
    <col min="3" max="3" width="7.7109375" style="0" bestFit="1" customWidth="1"/>
    <col min="4" max="16" width="7.7109375" style="0" customWidth="1"/>
  </cols>
  <sheetData>
    <row r="1" spans="1:17" ht="12.7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7"/>
      <c r="B3" s="7"/>
      <c r="C3" s="42" t="s">
        <v>21</v>
      </c>
      <c r="D3" s="42"/>
      <c r="E3" s="42" t="s">
        <v>22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6" t="s">
        <v>23</v>
      </c>
    </row>
    <row r="4" spans="1:16" ht="12.75">
      <c r="A4" s="2" t="s">
        <v>4</v>
      </c>
      <c r="B4" s="4"/>
      <c r="C4" s="4">
        <v>39052</v>
      </c>
      <c r="D4" s="4">
        <v>39417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5</v>
      </c>
      <c r="J4" s="2" t="s">
        <v>6</v>
      </c>
      <c r="K4" s="2" t="s">
        <v>7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7" ht="12.75">
      <c r="A5" s="2" t="s">
        <v>0</v>
      </c>
      <c r="B5" s="2"/>
      <c r="C5" s="2">
        <f>'Gananoque Forecast'!G6</f>
        <v>3099</v>
      </c>
      <c r="D5" s="2">
        <f>'Gananoque Forecast'!H6</f>
        <v>3100</v>
      </c>
      <c r="E5" s="2">
        <f>D5</f>
        <v>3100</v>
      </c>
      <c r="F5" s="2">
        <f>E5+1</f>
        <v>3101</v>
      </c>
      <c r="G5" s="2">
        <f>F5+1</f>
        <v>3102</v>
      </c>
      <c r="H5" s="2">
        <f>G5+1</f>
        <v>3103</v>
      </c>
      <c r="I5" s="2">
        <f>H5</f>
        <v>3103</v>
      </c>
      <c r="J5" s="2">
        <f>I5+1</f>
        <v>3104</v>
      </c>
      <c r="K5" s="2">
        <f>J5+1</f>
        <v>3105</v>
      </c>
      <c r="L5" s="2">
        <f>K5+1</f>
        <v>3106</v>
      </c>
      <c r="M5" s="2">
        <f>L5+1</f>
        <v>3107</v>
      </c>
      <c r="N5" s="2">
        <f>M5</f>
        <v>3107</v>
      </c>
      <c r="O5" s="2">
        <f>N5+1</f>
        <v>3108</v>
      </c>
      <c r="P5" s="2">
        <f>'Gananoque Forecast'!I6</f>
        <v>3109</v>
      </c>
      <c r="Q5" s="9">
        <f aca="true" t="shared" si="0" ref="Q5:Q13">P5-D5</f>
        <v>9</v>
      </c>
    </row>
    <row r="6" spans="1:17" ht="12.75">
      <c r="A6" s="2" t="s">
        <v>1</v>
      </c>
      <c r="B6" s="2"/>
      <c r="C6" s="2">
        <f>'Gananoque Forecast'!G14</f>
        <v>412</v>
      </c>
      <c r="D6" s="2">
        <f>'Gananoque Forecast'!H14</f>
        <v>409</v>
      </c>
      <c r="E6" s="2">
        <f>D6</f>
        <v>409</v>
      </c>
      <c r="F6" s="2">
        <f aca="true" t="shared" si="1" ref="F6:O6">E6</f>
        <v>409</v>
      </c>
      <c r="G6" s="2">
        <f>F6+1</f>
        <v>410</v>
      </c>
      <c r="H6" s="2">
        <f>G6+1</f>
        <v>411</v>
      </c>
      <c r="I6" s="2">
        <f t="shared" si="1"/>
        <v>411</v>
      </c>
      <c r="J6" s="2">
        <f>I6</f>
        <v>411</v>
      </c>
      <c r="K6" s="2">
        <f t="shared" si="1"/>
        <v>411</v>
      </c>
      <c r="L6" s="2">
        <f t="shared" si="1"/>
        <v>411</v>
      </c>
      <c r="M6" s="2">
        <f>L6+1</f>
        <v>412</v>
      </c>
      <c r="N6" s="2">
        <f t="shared" si="1"/>
        <v>412</v>
      </c>
      <c r="O6" s="2">
        <f t="shared" si="1"/>
        <v>412</v>
      </c>
      <c r="P6" s="2">
        <f>'Gananoque Forecast'!I14</f>
        <v>413</v>
      </c>
      <c r="Q6" s="9">
        <f t="shared" si="0"/>
        <v>4</v>
      </c>
    </row>
    <row r="7" spans="1:17" ht="12.75">
      <c r="A7" s="3" t="s">
        <v>19</v>
      </c>
      <c r="B7" s="2"/>
      <c r="C7" s="2">
        <f>'Gananoque Forecast'!G22</f>
        <v>29</v>
      </c>
      <c r="D7" s="2">
        <f>'Gananoque Forecast'!H22</f>
        <v>31</v>
      </c>
      <c r="E7" s="2">
        <f>D7</f>
        <v>31</v>
      </c>
      <c r="F7" s="2">
        <f aca="true" t="shared" si="2" ref="F7:O7">E7</f>
        <v>31</v>
      </c>
      <c r="G7" s="2">
        <f t="shared" si="2"/>
        <v>31</v>
      </c>
      <c r="H7" s="2">
        <f t="shared" si="2"/>
        <v>31</v>
      </c>
      <c r="I7" s="2">
        <f t="shared" si="2"/>
        <v>31</v>
      </c>
      <c r="J7" s="2">
        <f>I7+1</f>
        <v>32</v>
      </c>
      <c r="K7" s="2">
        <f t="shared" si="2"/>
        <v>32</v>
      </c>
      <c r="L7" s="2">
        <f t="shared" si="2"/>
        <v>32</v>
      </c>
      <c r="M7" s="2">
        <f t="shared" si="2"/>
        <v>32</v>
      </c>
      <c r="N7" s="2">
        <f t="shared" si="2"/>
        <v>32</v>
      </c>
      <c r="O7" s="2">
        <f t="shared" si="2"/>
        <v>32</v>
      </c>
      <c r="P7" s="2">
        <f>'Gananoque Forecast'!I22</f>
        <v>32</v>
      </c>
      <c r="Q7" s="9">
        <f t="shared" si="0"/>
        <v>1</v>
      </c>
    </row>
    <row r="8" spans="1:17" ht="12.75">
      <c r="A8" s="3" t="s">
        <v>20</v>
      </c>
      <c r="B8" s="2"/>
      <c r="C8" s="2">
        <f>'Gananoque Forecast'!G34</f>
        <v>5</v>
      </c>
      <c r="D8" s="2">
        <f>'Gananoque Forecast'!H34</f>
        <v>4</v>
      </c>
      <c r="E8" s="2">
        <f>D8</f>
        <v>4</v>
      </c>
      <c r="F8" s="2">
        <f aca="true" t="shared" si="3" ref="F8:O8">E8</f>
        <v>4</v>
      </c>
      <c r="G8" s="2">
        <f t="shared" si="3"/>
        <v>4</v>
      </c>
      <c r="H8" s="2">
        <f t="shared" si="3"/>
        <v>4</v>
      </c>
      <c r="I8" s="2">
        <f t="shared" si="3"/>
        <v>4</v>
      </c>
      <c r="J8" s="2">
        <f t="shared" si="3"/>
        <v>4</v>
      </c>
      <c r="K8" s="2">
        <f t="shared" si="3"/>
        <v>4</v>
      </c>
      <c r="L8" s="2">
        <f t="shared" si="3"/>
        <v>4</v>
      </c>
      <c r="M8" s="2">
        <f t="shared" si="3"/>
        <v>4</v>
      </c>
      <c r="N8" s="2">
        <f t="shared" si="3"/>
        <v>4</v>
      </c>
      <c r="O8" s="2">
        <f t="shared" si="3"/>
        <v>4</v>
      </c>
      <c r="P8" s="2">
        <f>'Gananoque Forecast'!I34</f>
        <v>2</v>
      </c>
      <c r="Q8" s="9">
        <f t="shared" si="0"/>
        <v>-2</v>
      </c>
    </row>
    <row r="9" spans="1:17" ht="12.75">
      <c r="A9" s="3" t="s">
        <v>24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9">
        <f t="shared" si="0"/>
        <v>0</v>
      </c>
    </row>
    <row r="10" spans="1:17" ht="12.75">
      <c r="A10" s="2" t="s">
        <v>18</v>
      </c>
      <c r="B10" s="2"/>
      <c r="C10" s="2">
        <f>'Gananoque Forecast'!G46</f>
        <v>8</v>
      </c>
      <c r="D10" s="2">
        <f>'Gananoque Forecast'!H46</f>
        <v>8</v>
      </c>
      <c r="E10" s="2">
        <f>D10</f>
        <v>8</v>
      </c>
      <c r="F10" s="2">
        <f aca="true" t="shared" si="4" ref="F10:O10">E10</f>
        <v>8</v>
      </c>
      <c r="G10" s="2">
        <f t="shared" si="4"/>
        <v>8</v>
      </c>
      <c r="H10" s="2">
        <f t="shared" si="4"/>
        <v>8</v>
      </c>
      <c r="I10" s="2">
        <f t="shared" si="4"/>
        <v>8</v>
      </c>
      <c r="J10" s="2">
        <f t="shared" si="4"/>
        <v>8</v>
      </c>
      <c r="K10" s="2">
        <f t="shared" si="4"/>
        <v>8</v>
      </c>
      <c r="L10" s="2">
        <f t="shared" si="4"/>
        <v>8</v>
      </c>
      <c r="M10" s="2">
        <f t="shared" si="4"/>
        <v>8</v>
      </c>
      <c r="N10" s="2">
        <f t="shared" si="4"/>
        <v>8</v>
      </c>
      <c r="O10" s="2">
        <f t="shared" si="4"/>
        <v>8</v>
      </c>
      <c r="P10" s="2">
        <f>'Gananoque Forecast'!I46</f>
        <v>8</v>
      </c>
      <c r="Q10" s="9">
        <f t="shared" si="0"/>
        <v>0</v>
      </c>
    </row>
    <row r="11" spans="1:17" ht="12.75">
      <c r="A11" s="2" t="s">
        <v>2</v>
      </c>
      <c r="B11" s="2"/>
      <c r="C11" s="2">
        <f>'Gananoque Forecast'!G52</f>
        <v>83</v>
      </c>
      <c r="D11" s="2">
        <f>'Gananoque Forecast'!H52</f>
        <v>86</v>
      </c>
      <c r="E11" s="2">
        <f>D11</f>
        <v>86</v>
      </c>
      <c r="F11" s="2">
        <f aca="true" t="shared" si="5" ref="F11:O11">E11</f>
        <v>86</v>
      </c>
      <c r="G11" s="2">
        <f>F11+1</f>
        <v>87</v>
      </c>
      <c r="H11" s="2">
        <f t="shared" si="5"/>
        <v>87</v>
      </c>
      <c r="I11" s="2">
        <f t="shared" si="5"/>
        <v>87</v>
      </c>
      <c r="J11" s="2">
        <f t="shared" si="5"/>
        <v>87</v>
      </c>
      <c r="K11" s="2">
        <f t="shared" si="5"/>
        <v>87</v>
      </c>
      <c r="L11" s="2">
        <f>K11+1</f>
        <v>88</v>
      </c>
      <c r="M11" s="2">
        <f t="shared" si="5"/>
        <v>88</v>
      </c>
      <c r="N11" s="2">
        <f t="shared" si="5"/>
        <v>88</v>
      </c>
      <c r="O11" s="2">
        <f t="shared" si="5"/>
        <v>88</v>
      </c>
      <c r="P11" s="2">
        <f>'Gananoque Forecast'!I52</f>
        <v>89</v>
      </c>
      <c r="Q11" s="9">
        <f t="shared" si="0"/>
        <v>3</v>
      </c>
    </row>
    <row r="12" spans="1:17" ht="12.75">
      <c r="A12" s="2" t="s">
        <v>3</v>
      </c>
      <c r="B12" s="2"/>
      <c r="C12" s="2">
        <f>'Gananoque Forecast'!G60</f>
        <v>589</v>
      </c>
      <c r="D12" s="2">
        <f>'Gananoque Forecast'!H60</f>
        <v>589</v>
      </c>
      <c r="E12" s="2">
        <f>D12</f>
        <v>589</v>
      </c>
      <c r="F12" s="2">
        <f aca="true" t="shared" si="6" ref="F12:O12">E12</f>
        <v>589</v>
      </c>
      <c r="G12" s="2">
        <f>F12+1</f>
        <v>590</v>
      </c>
      <c r="H12" s="2">
        <f t="shared" si="6"/>
        <v>590</v>
      </c>
      <c r="I12" s="2">
        <f t="shared" si="6"/>
        <v>590</v>
      </c>
      <c r="J12" s="2">
        <f>I12+1</f>
        <v>591</v>
      </c>
      <c r="K12" s="2">
        <f t="shared" si="6"/>
        <v>591</v>
      </c>
      <c r="L12" s="2">
        <f>K12+1</f>
        <v>592</v>
      </c>
      <c r="M12" s="2">
        <f t="shared" si="6"/>
        <v>592</v>
      </c>
      <c r="N12" s="2">
        <f>M12+1</f>
        <v>593</v>
      </c>
      <c r="O12" s="2">
        <f t="shared" si="6"/>
        <v>593</v>
      </c>
      <c r="P12" s="2">
        <f>'Gananoque Forecast'!I60</f>
        <v>594</v>
      </c>
      <c r="Q12" s="9">
        <f t="shared" si="0"/>
        <v>5</v>
      </c>
    </row>
    <row r="13" spans="1:17" ht="12.75">
      <c r="A13" s="2" t="s">
        <v>17</v>
      </c>
      <c r="B13" s="2"/>
      <c r="C13" s="2">
        <f>SUM(C5:C12)</f>
        <v>4225</v>
      </c>
      <c r="D13" s="2">
        <f>SUM(D5:D12)</f>
        <v>4227</v>
      </c>
      <c r="E13" s="2">
        <f>SUM(E5:E12)</f>
        <v>4227</v>
      </c>
      <c r="F13" s="2">
        <f aca="true" t="shared" si="7" ref="F13:P13">SUM(F5:F12)</f>
        <v>4228</v>
      </c>
      <c r="G13" s="2">
        <f t="shared" si="7"/>
        <v>4232</v>
      </c>
      <c r="H13" s="2">
        <f t="shared" si="7"/>
        <v>4234</v>
      </c>
      <c r="I13" s="2">
        <f t="shared" si="7"/>
        <v>4234</v>
      </c>
      <c r="J13" s="2">
        <f t="shared" si="7"/>
        <v>4237</v>
      </c>
      <c r="K13" s="2">
        <f t="shared" si="7"/>
        <v>4238</v>
      </c>
      <c r="L13" s="2">
        <f t="shared" si="7"/>
        <v>4241</v>
      </c>
      <c r="M13" s="2">
        <f t="shared" si="7"/>
        <v>4243</v>
      </c>
      <c r="N13" s="2">
        <f t="shared" si="7"/>
        <v>4244</v>
      </c>
      <c r="O13" s="2">
        <f t="shared" si="7"/>
        <v>4245</v>
      </c>
      <c r="P13" s="2">
        <f t="shared" si="7"/>
        <v>4247</v>
      </c>
      <c r="Q13" s="9">
        <f t="shared" si="0"/>
        <v>20</v>
      </c>
    </row>
  </sheetData>
  <mergeCells count="3">
    <mergeCell ref="E3:P3"/>
    <mergeCell ref="C3:D3"/>
    <mergeCell ref="A1:Q1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13"/>
  <sheetViews>
    <sheetView workbookViewId="0" topLeftCell="A1">
      <selection activeCell="A2" sqref="A2:IV2"/>
    </sheetView>
  </sheetViews>
  <sheetFormatPr defaultColWidth="9.140625" defaultRowHeight="12.75"/>
  <cols>
    <col min="1" max="1" width="36.8515625" style="0" customWidth="1"/>
    <col min="2" max="2" width="3.7109375" style="0" customWidth="1"/>
    <col min="3" max="3" width="7.7109375" style="0" bestFit="1" customWidth="1"/>
    <col min="4" max="16" width="7.7109375" style="0" customWidth="1"/>
  </cols>
  <sheetData>
    <row r="1" spans="1:17" ht="12.7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7"/>
      <c r="B3" s="7"/>
      <c r="C3" s="42" t="s">
        <v>21</v>
      </c>
      <c r="D3" s="42"/>
      <c r="E3" s="42" t="s">
        <v>22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6" t="s">
        <v>23</v>
      </c>
    </row>
    <row r="4" spans="1:16" ht="12.75">
      <c r="A4" s="13" t="s">
        <v>4</v>
      </c>
      <c r="B4" s="4"/>
      <c r="C4" s="4">
        <v>39417</v>
      </c>
      <c r="D4" s="4">
        <v>39783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5</v>
      </c>
      <c r="J4" s="13" t="s">
        <v>6</v>
      </c>
      <c r="K4" s="13" t="s">
        <v>7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</row>
    <row r="5" spans="1:17" ht="12.75">
      <c r="A5" s="13" t="s">
        <v>0</v>
      </c>
      <c r="B5" s="13"/>
      <c r="C5" s="13">
        <f>'Gananoque Forecast'!H6</f>
        <v>3100</v>
      </c>
      <c r="D5" s="13">
        <f>'Gananoque Forecast'!I6</f>
        <v>3109</v>
      </c>
      <c r="E5" s="13">
        <f>D5</f>
        <v>3109</v>
      </c>
      <c r="F5" s="13">
        <f>E5+1</f>
        <v>3110</v>
      </c>
      <c r="G5" s="13">
        <f>F5+1</f>
        <v>3111</v>
      </c>
      <c r="H5" s="13">
        <f>G5+1</f>
        <v>3112</v>
      </c>
      <c r="I5" s="13">
        <f>H5</f>
        <v>3112</v>
      </c>
      <c r="J5" s="13">
        <f>I5+1</f>
        <v>3113</v>
      </c>
      <c r="K5" s="13">
        <f>J5+1</f>
        <v>3114</v>
      </c>
      <c r="L5" s="13">
        <f>K5+1</f>
        <v>3115</v>
      </c>
      <c r="M5" s="13">
        <f>L5+1</f>
        <v>3116</v>
      </c>
      <c r="N5" s="13">
        <f>M5</f>
        <v>3116</v>
      </c>
      <c r="O5" s="13">
        <f>N5+1</f>
        <v>3117</v>
      </c>
      <c r="P5" s="13">
        <f>'Gananoque Forecast'!J6</f>
        <v>3119</v>
      </c>
      <c r="Q5" s="9">
        <f aca="true" t="shared" si="0" ref="Q5:Q13">P5-D5</f>
        <v>10</v>
      </c>
    </row>
    <row r="6" spans="1:17" ht="12.75">
      <c r="A6" s="13" t="s">
        <v>1</v>
      </c>
      <c r="B6" s="13"/>
      <c r="C6" s="13">
        <f>'Gananoque Forecast'!H14</f>
        <v>409</v>
      </c>
      <c r="D6" s="13">
        <f>'Gananoque Forecast'!I14</f>
        <v>413</v>
      </c>
      <c r="E6" s="13">
        <f>D6</f>
        <v>413</v>
      </c>
      <c r="F6" s="13">
        <f>E6</f>
        <v>413</v>
      </c>
      <c r="G6" s="13">
        <f>F6+1</f>
        <v>414</v>
      </c>
      <c r="H6" s="13">
        <f>G6+1</f>
        <v>415</v>
      </c>
      <c r="I6" s="13">
        <f>H6</f>
        <v>415</v>
      </c>
      <c r="J6" s="13">
        <f>I6</f>
        <v>415</v>
      </c>
      <c r="K6" s="13">
        <f>J6</f>
        <v>415</v>
      </c>
      <c r="L6" s="13">
        <f>K6</f>
        <v>415</v>
      </c>
      <c r="M6" s="13">
        <f>L6+1</f>
        <v>416</v>
      </c>
      <c r="N6" s="13">
        <f>M6</f>
        <v>416</v>
      </c>
      <c r="O6" s="13">
        <f>N6</f>
        <v>416</v>
      </c>
      <c r="P6" s="13">
        <f>'Gananoque Forecast'!J14</f>
        <v>417</v>
      </c>
      <c r="Q6" s="9">
        <f t="shared" si="0"/>
        <v>4</v>
      </c>
    </row>
    <row r="7" spans="1:17" ht="12.75">
      <c r="A7" s="8" t="s">
        <v>19</v>
      </c>
      <c r="B7" s="13"/>
      <c r="C7" s="13">
        <f>'Gananoque Forecast'!H22</f>
        <v>31</v>
      </c>
      <c r="D7" s="13">
        <f>'Gananoque Forecast'!I22</f>
        <v>32</v>
      </c>
      <c r="E7" s="13">
        <f>D7</f>
        <v>32</v>
      </c>
      <c r="F7" s="13">
        <f>E7</f>
        <v>32</v>
      </c>
      <c r="G7" s="13">
        <f>F7</f>
        <v>32</v>
      </c>
      <c r="H7" s="13">
        <f>G7</f>
        <v>32</v>
      </c>
      <c r="I7" s="13">
        <f>H7</f>
        <v>32</v>
      </c>
      <c r="J7" s="13">
        <f>I7+1</f>
        <v>33</v>
      </c>
      <c r="K7" s="13">
        <f aca="true" t="shared" si="1" ref="K7:M8">J7</f>
        <v>33</v>
      </c>
      <c r="L7" s="13">
        <f t="shared" si="1"/>
        <v>33</v>
      </c>
      <c r="M7" s="13">
        <f t="shared" si="1"/>
        <v>33</v>
      </c>
      <c r="N7" s="13">
        <f>M7</f>
        <v>33</v>
      </c>
      <c r="O7" s="13">
        <f>N7</f>
        <v>33</v>
      </c>
      <c r="P7" s="13">
        <f>'Gananoque Forecast'!J22</f>
        <v>33</v>
      </c>
      <c r="Q7" s="9">
        <f t="shared" si="0"/>
        <v>1</v>
      </c>
    </row>
    <row r="8" spans="1:17" ht="12.75">
      <c r="A8" s="8" t="s">
        <v>20</v>
      </c>
      <c r="B8" s="13"/>
      <c r="C8" s="13">
        <f>'Gananoque Forecast'!H34</f>
        <v>4</v>
      </c>
      <c r="D8" s="13">
        <f>'Gananoque Forecast'!I34</f>
        <v>2</v>
      </c>
      <c r="E8" s="13">
        <f>D8</f>
        <v>2</v>
      </c>
      <c r="F8" s="13">
        <f>E8</f>
        <v>2</v>
      </c>
      <c r="G8" s="13">
        <f>F8</f>
        <v>2</v>
      </c>
      <c r="H8" s="13">
        <f>G8</f>
        <v>2</v>
      </c>
      <c r="I8" s="13">
        <f>H8</f>
        <v>2</v>
      </c>
      <c r="J8" s="13">
        <f>I8</f>
        <v>2</v>
      </c>
      <c r="K8" s="13">
        <f t="shared" si="1"/>
        <v>2</v>
      </c>
      <c r="L8" s="13">
        <f t="shared" si="1"/>
        <v>2</v>
      </c>
      <c r="M8" s="13">
        <f t="shared" si="1"/>
        <v>2</v>
      </c>
      <c r="N8" s="13">
        <f>M8</f>
        <v>2</v>
      </c>
      <c r="O8" s="13">
        <f>N8</f>
        <v>2</v>
      </c>
      <c r="P8" s="13">
        <f>'Gananoque Forecast'!J34</f>
        <v>2</v>
      </c>
      <c r="Q8" s="9">
        <f t="shared" si="0"/>
        <v>0</v>
      </c>
    </row>
    <row r="9" spans="1:17" ht="12.75">
      <c r="A9" s="8" t="s">
        <v>24</v>
      </c>
      <c r="B9" s="13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9">
        <f t="shared" si="0"/>
        <v>0</v>
      </c>
    </row>
    <row r="10" spans="1:17" ht="12.75">
      <c r="A10" s="13" t="s">
        <v>18</v>
      </c>
      <c r="B10" s="13"/>
      <c r="C10" s="13">
        <f>'Gananoque Forecast'!H46</f>
        <v>8</v>
      </c>
      <c r="D10" s="13">
        <f>'Gananoque Forecast'!I46</f>
        <v>8</v>
      </c>
      <c r="E10" s="13">
        <f aca="true" t="shared" si="2" ref="E10:O10">D10</f>
        <v>8</v>
      </c>
      <c r="F10" s="13">
        <f t="shared" si="2"/>
        <v>8</v>
      </c>
      <c r="G10" s="13">
        <f t="shared" si="2"/>
        <v>8</v>
      </c>
      <c r="H10" s="13">
        <f t="shared" si="2"/>
        <v>8</v>
      </c>
      <c r="I10" s="13">
        <f t="shared" si="2"/>
        <v>8</v>
      </c>
      <c r="J10" s="13">
        <f t="shared" si="2"/>
        <v>8</v>
      </c>
      <c r="K10" s="13">
        <f t="shared" si="2"/>
        <v>8</v>
      </c>
      <c r="L10" s="13">
        <f t="shared" si="2"/>
        <v>8</v>
      </c>
      <c r="M10" s="13">
        <f t="shared" si="2"/>
        <v>8</v>
      </c>
      <c r="N10" s="13">
        <f t="shared" si="2"/>
        <v>8</v>
      </c>
      <c r="O10" s="13">
        <f t="shared" si="2"/>
        <v>8</v>
      </c>
      <c r="P10" s="13">
        <f>'Gananoque Forecast'!J46</f>
        <v>8</v>
      </c>
      <c r="Q10" s="9">
        <f t="shared" si="0"/>
        <v>0</v>
      </c>
    </row>
    <row r="11" spans="1:17" ht="12.75">
      <c r="A11" s="13" t="s">
        <v>2</v>
      </c>
      <c r="B11" s="13"/>
      <c r="C11" s="13">
        <f>'Gananoque Forecast'!H52</f>
        <v>86</v>
      </c>
      <c r="D11" s="13">
        <f>'Gananoque Forecast'!I52</f>
        <v>89</v>
      </c>
      <c r="E11" s="13">
        <f>D11</f>
        <v>89</v>
      </c>
      <c r="F11" s="13">
        <f>E11</f>
        <v>89</v>
      </c>
      <c r="G11" s="13">
        <f>F11+1</f>
        <v>90</v>
      </c>
      <c r="H11" s="13">
        <f>G11</f>
        <v>90</v>
      </c>
      <c r="I11" s="13">
        <f>H11</f>
        <v>90</v>
      </c>
      <c r="J11" s="13">
        <f>I11</f>
        <v>90</v>
      </c>
      <c r="K11" s="13">
        <f>J11</f>
        <v>90</v>
      </c>
      <c r="L11" s="13">
        <f>K11+1</f>
        <v>91</v>
      </c>
      <c r="M11" s="13">
        <f>L11</f>
        <v>91</v>
      </c>
      <c r="N11" s="13">
        <f>M11</f>
        <v>91</v>
      </c>
      <c r="O11" s="13">
        <f>N11</f>
        <v>91</v>
      </c>
      <c r="P11" s="13">
        <f>'Gananoque Forecast'!J52</f>
        <v>91</v>
      </c>
      <c r="Q11" s="9">
        <f t="shared" si="0"/>
        <v>2</v>
      </c>
    </row>
    <row r="12" spans="1:17" ht="12.75">
      <c r="A12" s="13" t="s">
        <v>3</v>
      </c>
      <c r="B12" s="13"/>
      <c r="C12" s="13">
        <f>'Gananoque Forecast'!H60</f>
        <v>589</v>
      </c>
      <c r="D12" s="13">
        <f>'Gananoque Forecast'!I60</f>
        <v>594</v>
      </c>
      <c r="E12" s="13">
        <f>D12</f>
        <v>594</v>
      </c>
      <c r="F12" s="13">
        <f>E12</f>
        <v>594</v>
      </c>
      <c r="G12" s="13">
        <f>F12+1</f>
        <v>595</v>
      </c>
      <c r="H12" s="13">
        <f>G12</f>
        <v>595</v>
      </c>
      <c r="I12" s="13">
        <f>H12</f>
        <v>595</v>
      </c>
      <c r="J12" s="13">
        <f>I12+1</f>
        <v>596</v>
      </c>
      <c r="K12" s="13">
        <f>J12</f>
        <v>596</v>
      </c>
      <c r="L12" s="13">
        <f>K12+1</f>
        <v>597</v>
      </c>
      <c r="M12" s="13">
        <f>L12</f>
        <v>597</v>
      </c>
      <c r="N12" s="13">
        <f>M12+1</f>
        <v>598</v>
      </c>
      <c r="O12" s="13">
        <f>N12</f>
        <v>598</v>
      </c>
      <c r="P12" s="13">
        <f>'Gananoque Forecast'!J60</f>
        <v>599</v>
      </c>
      <c r="Q12" s="9">
        <f t="shared" si="0"/>
        <v>5</v>
      </c>
    </row>
    <row r="13" spans="1:17" ht="12.75">
      <c r="A13" s="13" t="s">
        <v>17</v>
      </c>
      <c r="B13" s="13"/>
      <c r="C13" s="13">
        <f aca="true" t="shared" si="3" ref="C13:P13">SUM(C5:C12)</f>
        <v>4227</v>
      </c>
      <c r="D13" s="13">
        <f t="shared" si="3"/>
        <v>4247</v>
      </c>
      <c r="E13" s="13">
        <f t="shared" si="3"/>
        <v>4247</v>
      </c>
      <c r="F13" s="13">
        <f t="shared" si="3"/>
        <v>4248</v>
      </c>
      <c r="G13" s="13">
        <f t="shared" si="3"/>
        <v>4252</v>
      </c>
      <c r="H13" s="13">
        <f t="shared" si="3"/>
        <v>4254</v>
      </c>
      <c r="I13" s="13">
        <f t="shared" si="3"/>
        <v>4254</v>
      </c>
      <c r="J13" s="13">
        <f t="shared" si="3"/>
        <v>4257</v>
      </c>
      <c r="K13" s="13">
        <f t="shared" si="3"/>
        <v>4258</v>
      </c>
      <c r="L13" s="13">
        <f t="shared" si="3"/>
        <v>4261</v>
      </c>
      <c r="M13" s="13">
        <f t="shared" si="3"/>
        <v>4263</v>
      </c>
      <c r="N13" s="13">
        <f t="shared" si="3"/>
        <v>4264</v>
      </c>
      <c r="O13" s="13">
        <f t="shared" si="3"/>
        <v>4265</v>
      </c>
      <c r="P13" s="13">
        <f t="shared" si="3"/>
        <v>4269</v>
      </c>
      <c r="Q13" s="9">
        <f t="shared" si="0"/>
        <v>22</v>
      </c>
    </row>
  </sheetData>
  <mergeCells count="3">
    <mergeCell ref="E3:P3"/>
    <mergeCell ref="C3:D3"/>
    <mergeCell ref="A1:Q1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Bradbury</dc:creator>
  <cp:keywords/>
  <dc:description/>
  <cp:lastModifiedBy>bradburyd</cp:lastModifiedBy>
  <cp:lastPrinted>2008-08-05T15:27:25Z</cp:lastPrinted>
  <dcterms:created xsi:type="dcterms:W3CDTF">2004-09-09T18:57:50Z</dcterms:created>
  <dcterms:modified xsi:type="dcterms:W3CDTF">2008-08-05T15:27:27Z</dcterms:modified>
  <cp:category/>
  <cp:version/>
  <cp:contentType/>
  <cp:contentStatus/>
</cp:coreProperties>
</file>