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5. TESI UTILITIES\CPUC\2023 IRM\"/>
    </mc:Choice>
  </mc:AlternateContent>
  <xr:revisionPtr revIDLastSave="0" documentId="13_ncr:1_{7BB157DC-B68C-4252-A906-15F47D1B4CCE}" xr6:coauthVersionLast="47" xr6:coauthVersionMax="47" xr10:uidLastSave="{00000000-0000-0000-0000-000000000000}"/>
  <bookViews>
    <workbookView xWindow="2535" yWindow="0" windowWidth="37455" windowHeight="15465" xr2:uid="{FF05D3B2-B4DC-4C5B-92DC-8388363164FA}"/>
  </bookViews>
  <sheets>
    <sheet name="6.3 Rev Deficiency Sufficienc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Parse_Out" localSheetId="0" hidden="1">#REF!</definedName>
    <definedName name="_Parse_Out" hidden="1">#REF!</definedName>
    <definedName name="ApprovedYr">'[1]Z1.ModelVariables'!$C$12</definedName>
    <definedName name="AS2DocOpenMode" hidden="1">"AS2DocumentEdit"</definedName>
    <definedName name="asdfsafd" hidden="1">#REF!</definedName>
    <definedName name="Bridge_Year">'[2]0.1 LDC Info'!$E$23</definedName>
    <definedName name="BridgeYear">'[2]0.1 LDC Info'!$E$23</definedName>
    <definedName name="CRLF">'[1]Z1.ModelVariables'!$C$10</definedName>
    <definedName name="EBNumber">'[2]0.1 LDC Info'!$E$15</definedName>
    <definedName name="histdate">[3]Financials!$E$76</definedName>
    <definedName name="Last_Rebasing_Year">'[2]0.1 LDC Info'!$E$27</definedName>
    <definedName name="LDC_LIST">[4]lists!$AM$1:$AM$80</definedName>
    <definedName name="LDC_LIST_2">[5]lists!$AM$1:$AM$80</definedName>
    <definedName name="PriceCap">'[6]1.2. Hist TB and Budgets'!$C$11</definedName>
    <definedName name="ratedescription">[7]hidden1!$D$1:$D$122</definedName>
    <definedName name="RebaseYear">'[8]LDC Info'!$E$28</definedName>
    <definedName name="RebaseYear_1">'[9]LDC Info'!$E$24</definedName>
    <definedName name="RMpilsVer">'[1]Z1.ModelVariables'!$C$13</definedName>
    <definedName name="RMversion">'[10]Z1.ModelVariables'!$C$13</definedName>
    <definedName name="Test_Year">'[2]0.1 LDC Info'!$E$25</definedName>
    <definedName name="TestYear">'[2]0.1 LDC Info'!$E$25</definedName>
    <definedName name="TestYr">'[1]P0.Admin'!$C$13</definedName>
    <definedName name="Utility">[3]Financials!$A$1</definedName>
    <definedName name="utitliy1">[11]Financials!$A$1</definedName>
    <definedName name="valuevx">42.314159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3" i="1" l="1"/>
  <c r="G57" i="1"/>
  <c r="G56" i="1"/>
  <c r="H56" i="1" s="1"/>
  <c r="D91" i="1"/>
  <c r="J91" i="1" s="1"/>
  <c r="K91" i="1" s="1"/>
  <c r="E91" i="1"/>
  <c r="G91" i="1" s="1"/>
  <c r="H91" i="1" s="1"/>
  <c r="D83" i="1"/>
  <c r="J83" i="1" s="1"/>
  <c r="J82" i="1"/>
  <c r="K82" i="1" s="1"/>
  <c r="G82" i="1"/>
  <c r="H82" i="1" s="1"/>
  <c r="J81" i="1"/>
  <c r="K81" i="1" s="1"/>
  <c r="G81" i="1"/>
  <c r="H81" i="1" s="1"/>
  <c r="J80" i="1"/>
  <c r="K80" i="1" s="1"/>
  <c r="G80" i="1"/>
  <c r="H80" i="1" s="1"/>
  <c r="J79" i="1"/>
  <c r="K79" i="1" s="1"/>
  <c r="K83" i="1" s="1"/>
  <c r="G66" i="1"/>
  <c r="H66" i="1" s="1"/>
  <c r="G58" i="1"/>
  <c r="H58" i="1" s="1"/>
  <c r="D54" i="1"/>
  <c r="G53" i="1"/>
  <c r="H53" i="1" s="1"/>
  <c r="K67" i="1"/>
  <c r="K87" i="1" s="1"/>
  <c r="K93" i="1" s="1"/>
  <c r="G52" i="1"/>
  <c r="H52" i="1" s="1"/>
  <c r="E43" i="1"/>
  <c r="D43" i="1"/>
  <c r="E35" i="1"/>
  <c r="D73" i="1"/>
  <c r="E33" i="1"/>
  <c r="E32" i="1"/>
  <c r="E31" i="1"/>
  <c r="K28" i="1"/>
  <c r="K23" i="1"/>
  <c r="K22" i="1"/>
  <c r="D21" i="1"/>
  <c r="E21" i="1"/>
  <c r="G65" i="1" l="1"/>
  <c r="H65" i="1" s="1"/>
  <c r="E83" i="1"/>
  <c r="G83" i="1" s="1"/>
  <c r="H57" i="1"/>
  <c r="G79" i="1"/>
  <c r="H79" i="1" s="1"/>
  <c r="H83" i="1" s="1"/>
  <c r="D61" i="1"/>
  <c r="G61" i="1" s="1"/>
  <c r="H61" i="1" s="1"/>
  <c r="H67" i="1" s="1"/>
  <c r="K24" i="1"/>
  <c r="K25" i="1"/>
  <c r="E36" i="1"/>
  <c r="E54" i="1"/>
  <c r="D59" i="1"/>
  <c r="H22" i="1"/>
  <c r="D47" i="1"/>
  <c r="K47" i="1" s="1"/>
  <c r="E59" i="1"/>
  <c r="E34" i="1"/>
  <c r="E47" i="1"/>
  <c r="H87" i="1" l="1"/>
  <c r="G54" i="1"/>
  <c r="H47" i="1"/>
  <c r="D62" i="1"/>
  <c r="E62" i="1"/>
  <c r="G59" i="1"/>
  <c r="G62" i="1" l="1"/>
  <c r="E64" i="1"/>
  <c r="D64" i="1"/>
  <c r="H24" i="1"/>
  <c r="H25" i="1"/>
  <c r="D67" i="1" l="1"/>
  <c r="E67" i="1"/>
  <c r="G64" i="1"/>
  <c r="G67" i="1" l="1"/>
  <c r="E87" i="1"/>
  <c r="E69" i="1"/>
  <c r="E39" i="1"/>
  <c r="E13" i="1"/>
  <c r="J67" i="1"/>
  <c r="D13" i="1"/>
  <c r="D87" i="1"/>
  <c r="E93" i="1" l="1"/>
  <c r="G87" i="1"/>
  <c r="D93" i="1"/>
  <c r="J93" i="1" s="1"/>
  <c r="J87" i="1"/>
  <c r="K26" i="1"/>
  <c r="D72" i="1"/>
  <c r="D74" i="1" s="1"/>
  <c r="K27" i="1"/>
  <c r="G93" i="1" l="1"/>
  <c r="D39" i="1"/>
  <c r="K29" i="1"/>
</calcChain>
</file>

<file path=xl/sharedStrings.xml><?xml version="1.0" encoding="utf-8"?>
<sst xmlns="http://schemas.openxmlformats.org/spreadsheetml/2006/main" count="93" uniqueCount="65">
  <si>
    <t>Board Approved</t>
  </si>
  <si>
    <t>Actual</t>
  </si>
  <si>
    <t> </t>
  </si>
  <si>
    <t>Utility Income</t>
  </si>
  <si>
    <t>Gross Fixed Assets (year end)</t>
  </si>
  <si>
    <t>Capital Expenditures (additions)</t>
  </si>
  <si>
    <t>Accum Depreciation</t>
  </si>
  <si>
    <t xml:space="preserve">Remove Non-Distribution Assets (2180) </t>
  </si>
  <si>
    <t xml:space="preserve">Net Fixed Assets </t>
  </si>
  <si>
    <t>Average Net Fixed Assets</t>
  </si>
  <si>
    <t>*</t>
  </si>
  <si>
    <t>Non-distribution assets (NBV)</t>
  </si>
  <si>
    <t>Utility Rate Base</t>
  </si>
  <si>
    <t xml:space="preserve">Deemed Equity Portion of Rate Base </t>
  </si>
  <si>
    <t>Income/(Equity Portion of Rate Base)</t>
  </si>
  <si>
    <t xml:space="preserve">   Indicated Rate of Return</t>
  </si>
  <si>
    <t>Approved Rate of Return</t>
  </si>
  <si>
    <t>Sufficiency / (Deficiency) in Return</t>
  </si>
  <si>
    <t xml:space="preserve"> </t>
  </si>
  <si>
    <t>Equity</t>
  </si>
  <si>
    <t>Short Term Debt</t>
  </si>
  <si>
    <t>Long Term Debt</t>
  </si>
  <si>
    <t>Equity Return</t>
  </si>
  <si>
    <t>Short Debt Return</t>
  </si>
  <si>
    <t>Long Debt Return</t>
  </si>
  <si>
    <t>Tax Rate</t>
  </si>
  <si>
    <t>Net Revenue Sufficiency / (Deficiency)</t>
  </si>
  <si>
    <t>VAR</t>
  </si>
  <si>
    <t xml:space="preserve">ROE </t>
  </si>
  <si>
    <t>from last BA</t>
  </si>
  <si>
    <t>Explain</t>
  </si>
  <si>
    <t>Cost of Power</t>
  </si>
  <si>
    <t>WCA Rate</t>
  </si>
  <si>
    <t>Derivation of Utility Income</t>
  </si>
  <si>
    <t>Operating Revenues</t>
  </si>
  <si>
    <t xml:space="preserve">Distribution Revenues </t>
  </si>
  <si>
    <t>Other Revenue</t>
  </si>
  <si>
    <t>Total Operating Revenues</t>
  </si>
  <si>
    <t>OM&amp;A Expenses</t>
  </si>
  <si>
    <t>Depreciation &amp; Amortization</t>
  </si>
  <si>
    <t>Property and Taxes</t>
  </si>
  <si>
    <t>Total Costs &amp; Expenses</t>
  </si>
  <si>
    <t>Deemed Interest Expenses</t>
  </si>
  <si>
    <t>Total Expenses</t>
  </si>
  <si>
    <t>Utility Income before Income Taxes / PILs</t>
  </si>
  <si>
    <t>PILs / Income Taxes</t>
  </si>
  <si>
    <t>Adjustments for FS purposes (donations)</t>
  </si>
  <si>
    <t>*   Note: Utility Income reconciles with RRWF</t>
  </si>
  <si>
    <t>**  Note: Utility Income matches Profit/Loss for Aud. Fin Stmts</t>
  </si>
  <si>
    <t>Regulated Rate of Return on Deemed Equity</t>
  </si>
  <si>
    <t>Target</t>
  </si>
  <si>
    <t>Diff</t>
  </si>
  <si>
    <t>Integrity Check with new OEB ROE</t>
  </si>
  <si>
    <t>Non-rate regulated items and other adjustments (Appendix 1)</t>
  </si>
  <si>
    <t>Non-recoverable donations (Appendix 2)</t>
  </si>
  <si>
    <t>Net interest/carrying charges from DVAs (Appendix 3)</t>
  </si>
  <si>
    <t>Interest adjustment for deemed debt (Appendix 4)</t>
  </si>
  <si>
    <t>Subtotal</t>
  </si>
  <si>
    <t>Adjusted Net Regulated Income</t>
  </si>
  <si>
    <t>PILs / Inocme tax from above</t>
  </si>
  <si>
    <t>Current income tax expense for regulated ROE purposes (Appendix 6)</t>
  </si>
  <si>
    <t>Adjusted regulated net income</t>
  </si>
  <si>
    <t>Revenue Sufficiency / Deficiency (ROE Analysis Tool)</t>
  </si>
  <si>
    <t xml:space="preserve">Cost of Power </t>
  </si>
  <si>
    <t xml:space="preserve">Working Cap Allowance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</si>
</sst>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%;\(0.00%\)"/>
  </numFmts>
  <fonts count="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8"/>
      <color theme="0" tint="-0.14999847407452621"/>
      <name val="Arial"/>
      <family val="2"/>
      <charset val="1"/>
    </font>
    <font>
      <sz val="10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</font>
    <font>
      <b/>
      <sz val="14"/>
      <name val="Arial"/>
      <family val="2"/>
      <charset val="1"/>
    </font>
    <font>
      <b/>
      <sz val="14"/>
      <name val="Arial"/>
      <family val="2"/>
    </font>
    <font>
      <b/>
      <sz val="10"/>
      <name val="Arial"/>
      <family val="2"/>
    </font>
    <font>
      <u/>
      <sz val="7.5"/>
      <color indexed="12"/>
      <name val="Arial"/>
      <family val="2"/>
    </font>
    <font>
      <sz val="10"/>
      <name val="Mangal"/>
      <family val="2"/>
      <charset val="1"/>
    </font>
    <font>
      <sz val="10"/>
      <color theme="0" tint="-0.249977111117893"/>
      <name val="Arial"/>
      <family val="2"/>
      <charset val="1"/>
    </font>
    <font>
      <i/>
      <sz val="10"/>
      <color theme="0" tint="-0.34998626667073579"/>
      <name val="Arial"/>
      <family val="2"/>
    </font>
    <font>
      <i/>
      <sz val="10"/>
      <color theme="0" tint="-0.499984740745262"/>
      <name val="Arial"/>
      <family val="2"/>
    </font>
    <font>
      <b/>
      <sz val="10"/>
      <name val="Arial"/>
      <family val="2"/>
      <charset val="1"/>
    </font>
    <font>
      <i/>
      <sz val="10"/>
      <name val="Arial"/>
      <family val="2"/>
      <charset val="1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0"/>
      <color theme="1"/>
      <name val="Arial"/>
      <family val="2"/>
    </font>
    <font>
      <i/>
      <sz val="10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1" fillId="0" borderId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0" xfId="2" applyFont="1" applyAlignment="1" applyProtection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37" fontId="9" fillId="0" borderId="2" xfId="0" applyNumberFormat="1" applyFont="1" applyBorder="1" applyAlignment="1">
      <alignment vertical="center"/>
    </xf>
    <xf numFmtId="37" fontId="4" fillId="0" borderId="0" xfId="0" applyNumberFormat="1" applyFont="1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37" fontId="0" fillId="0" borderId="2" xfId="0" applyNumberFormat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9" fontId="11" fillId="0" borderId="2" xfId="1" applyBorder="1" applyAlignment="1">
      <alignment vertical="center"/>
    </xf>
    <xf numFmtId="0" fontId="0" fillId="0" borderId="2" xfId="0" applyBorder="1"/>
    <xf numFmtId="37" fontId="0" fillId="3" borderId="2" xfId="0" applyNumberFormat="1" applyFill="1" applyBorder="1"/>
    <xf numFmtId="0" fontId="12" fillId="0" borderId="2" xfId="0" applyFont="1" applyBorder="1"/>
    <xf numFmtId="37" fontId="12" fillId="0" borderId="2" xfId="0" applyNumberFormat="1" applyFont="1" applyBorder="1"/>
    <xf numFmtId="0" fontId="13" fillId="0" borderId="2" xfId="0" applyFont="1" applyBorder="1" applyAlignment="1">
      <alignment vertical="center" wrapText="1"/>
    </xf>
    <xf numFmtId="37" fontId="0" fillId="0" borderId="2" xfId="0" applyNumberFormat="1" applyBorder="1"/>
    <xf numFmtId="0" fontId="0" fillId="0" borderId="2" xfId="0" applyBorder="1" applyAlignment="1">
      <alignment horizontal="left" vertical="center" wrapText="1"/>
    </xf>
    <xf numFmtId="10" fontId="0" fillId="0" borderId="2" xfId="3" applyNumberFormat="1" applyFont="1" applyBorder="1" applyAlignment="1">
      <alignment vertical="center"/>
    </xf>
    <xf numFmtId="10" fontId="0" fillId="0" borderId="2" xfId="3" applyNumberFormat="1" applyFont="1" applyFill="1" applyBorder="1" applyAlignment="1">
      <alignment vertical="center"/>
    </xf>
    <xf numFmtId="164" fontId="0" fillId="0" borderId="2" xfId="3" applyNumberFormat="1" applyFont="1" applyBorder="1" applyAlignment="1">
      <alignment vertical="center"/>
    </xf>
    <xf numFmtId="0" fontId="14" fillId="0" borderId="2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9" fontId="14" fillId="0" borderId="2" xfId="0" applyNumberFormat="1" applyFont="1" applyBorder="1" applyAlignment="1">
      <alignment horizontal="right"/>
    </xf>
    <xf numFmtId="37" fontId="15" fillId="0" borderId="0" xfId="0" applyNumberFormat="1" applyFont="1"/>
    <xf numFmtId="10" fontId="14" fillId="0" borderId="2" xfId="0" applyNumberFormat="1" applyFont="1" applyBorder="1" applyAlignment="1">
      <alignment horizontal="right"/>
    </xf>
    <xf numFmtId="37" fontId="16" fillId="0" borderId="0" xfId="0" applyNumberFormat="1" applyFont="1"/>
    <xf numFmtId="10" fontId="14" fillId="2" borderId="2" xfId="0" applyNumberFormat="1" applyFont="1" applyFill="1" applyBorder="1" applyAlignment="1">
      <alignment horizontal="right"/>
    </xf>
    <xf numFmtId="0" fontId="9" fillId="4" borderId="2" xfId="0" applyFont="1" applyFill="1" applyBorder="1" applyAlignment="1">
      <alignment vertical="center" wrapText="1"/>
    </xf>
    <xf numFmtId="3" fontId="9" fillId="4" borderId="2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right" vertical="center" wrapText="1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center" wrapText="1"/>
    </xf>
    <xf numFmtId="164" fontId="17" fillId="0" borderId="0" xfId="3" applyNumberFormat="1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" xfId="0" applyFont="1" applyBorder="1"/>
    <xf numFmtId="10" fontId="0" fillId="0" borderId="2" xfId="0" applyNumberFormat="1" applyBorder="1" applyAlignment="1">
      <alignment vertical="center"/>
    </xf>
    <xf numFmtId="0" fontId="17" fillId="0" borderId="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164" fontId="17" fillId="0" borderId="2" xfId="3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 indent="1"/>
    </xf>
    <xf numFmtId="37" fontId="17" fillId="0" borderId="2" xfId="0" applyNumberFormat="1" applyFont="1" applyBorder="1" applyAlignment="1">
      <alignment horizontal="center" vertical="center"/>
    </xf>
    <xf numFmtId="37" fontId="17" fillId="3" borderId="2" xfId="0" applyNumberFormat="1" applyFont="1" applyFill="1" applyBorder="1" applyAlignment="1">
      <alignment horizontal="center" vertical="center"/>
    </xf>
    <xf numFmtId="37" fontId="14" fillId="0" borderId="2" xfId="0" applyNumberFormat="1" applyFont="1" applyBorder="1" applyAlignment="1">
      <alignment horizontal="center" vertical="center"/>
    </xf>
    <xf numFmtId="37" fontId="18" fillId="0" borderId="2" xfId="0" applyNumberFormat="1" applyFont="1" applyBorder="1" applyAlignment="1">
      <alignment horizontal="center" vertical="center"/>
    </xf>
    <xf numFmtId="37" fontId="19" fillId="0" borderId="2" xfId="0" applyNumberFormat="1" applyFont="1" applyBorder="1" applyAlignment="1">
      <alignment horizontal="center" vertical="center"/>
    </xf>
    <xf numFmtId="37" fontId="9" fillId="0" borderId="2" xfId="3" applyNumberFormat="1" applyFont="1" applyBorder="1" applyAlignment="1">
      <alignment vertical="center"/>
    </xf>
    <xf numFmtId="37" fontId="0" fillId="5" borderId="2" xfId="0" applyNumberFormat="1" applyFill="1" applyBorder="1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37" fontId="20" fillId="0" borderId="0" xfId="0" applyNumberFormat="1" applyFont="1"/>
    <xf numFmtId="0" fontId="9" fillId="4" borderId="2" xfId="0" applyFont="1" applyFill="1" applyBorder="1" applyAlignment="1">
      <alignment horizontal="left" vertical="center"/>
    </xf>
    <xf numFmtId="10" fontId="9" fillId="4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10" fontId="4" fillId="0" borderId="2" xfId="0" applyNumberFormat="1" applyFont="1" applyBorder="1" applyAlignment="1">
      <alignment horizontal="right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0" fillId="0" borderId="2" xfId="0" applyBorder="1" applyAlignment="1">
      <alignment horizontal="left" vertical="center"/>
    </xf>
    <xf numFmtId="0" fontId="4" fillId="0" borderId="2" xfId="0" applyFont="1" applyBorder="1"/>
    <xf numFmtId="2" fontId="4" fillId="0" borderId="2" xfId="0" applyNumberFormat="1" applyFont="1" applyBorder="1"/>
    <xf numFmtId="3" fontId="9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2" xfId="0" applyNumberFormat="1" applyFont="1" applyBorder="1"/>
    <xf numFmtId="37" fontId="17" fillId="0" borderId="0" xfId="0" applyNumberFormat="1" applyFont="1"/>
    <xf numFmtId="37" fontId="17" fillId="5" borderId="2" xfId="0" applyNumberFormat="1" applyFont="1" applyFill="1" applyBorder="1" applyAlignment="1">
      <alignment horizontal="center" vertical="center"/>
    </xf>
    <xf numFmtId="37" fontId="21" fillId="5" borderId="2" xfId="0" applyNumberFormat="1" applyFont="1" applyFill="1" applyBorder="1" applyAlignment="1">
      <alignment vertical="center"/>
    </xf>
    <xf numFmtId="0" fontId="0" fillId="5" borderId="2" xfId="0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37" fontId="0" fillId="6" borderId="2" xfId="0" applyNumberFormat="1" applyFill="1" applyBorder="1"/>
    <xf numFmtId="37" fontId="18" fillId="6" borderId="2" xfId="0" applyNumberFormat="1" applyFont="1" applyFill="1" applyBorder="1" applyAlignment="1">
      <alignment horizontal="center" vertical="center"/>
    </xf>
    <xf numFmtId="37" fontId="17" fillId="0" borderId="2" xfId="0" applyNumberFormat="1" applyFont="1" applyFill="1" applyBorder="1" applyAlignment="1">
      <alignment horizontal="center" vertical="center"/>
    </xf>
    <xf numFmtId="37" fontId="13" fillId="0" borderId="2" xfId="0" applyNumberFormat="1" applyFont="1" applyBorder="1" applyAlignment="1">
      <alignment vertical="center"/>
    </xf>
  </cellXfs>
  <cellStyles count="7">
    <cellStyle name="Comma 14" xfId="5" xr:uid="{C760B932-54F1-4CC3-BBC7-E0C33CB5C5BA}"/>
    <cellStyle name="Hyperlink 2 2" xfId="2" xr:uid="{B217C97C-D61D-485B-9AC1-F66EB6F8D1B6}"/>
    <cellStyle name="Normal" xfId="0" builtinId="0"/>
    <cellStyle name="Normal 70" xfId="6" xr:uid="{0244EA43-32BD-421F-9D0B-228C0FB1C8DE}"/>
    <cellStyle name="Normal 71" xfId="4" xr:uid="{A84CE6A3-10B6-4CE4-961E-27320C83CB3B}"/>
    <cellStyle name="Percent" xfId="1" builtinId="5"/>
    <cellStyle name="Percent 112" xfId="3" xr:uid="{DC4908D1-8B4C-4A8F-BD55-957E9D6EC2B3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12</xdr:row>
      <xdr:rowOff>85725</xdr:rowOff>
    </xdr:from>
    <xdr:to>
      <xdr:col>0</xdr:col>
      <xdr:colOff>561975</xdr:colOff>
      <xdr:row>12</xdr:row>
      <xdr:rowOff>85725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2147221-31BC-4ABB-AA58-4FB6667EE646}"/>
            </a:ext>
          </a:extLst>
        </xdr:cNvPr>
        <xdr:cNvCxnSpPr/>
      </xdr:nvCxnSpPr>
      <xdr:spPr bwMode="auto">
        <a:xfrm flipH="1">
          <a:off x="228600" y="2095500"/>
          <a:ext cx="33337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238125</xdr:colOff>
      <xdr:row>12</xdr:row>
      <xdr:rowOff>85725</xdr:rowOff>
    </xdr:from>
    <xdr:to>
      <xdr:col>0</xdr:col>
      <xdr:colOff>257175</xdr:colOff>
      <xdr:row>66</xdr:row>
      <xdr:rowOff>57150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23CE3B7B-C0EB-4491-90F7-B9A5561963E0}"/>
            </a:ext>
          </a:extLst>
        </xdr:cNvPr>
        <xdr:cNvCxnSpPr/>
      </xdr:nvCxnSpPr>
      <xdr:spPr bwMode="auto">
        <a:xfrm>
          <a:off x="238125" y="2095500"/>
          <a:ext cx="19050" cy="89820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257175</xdr:colOff>
      <xdr:row>66</xdr:row>
      <xdr:rowOff>47625</xdr:rowOff>
    </xdr:from>
    <xdr:to>
      <xdr:col>0</xdr:col>
      <xdr:colOff>514350</xdr:colOff>
      <xdr:row>66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613ABFD-93C6-4E7D-97C4-C11754205C14}"/>
            </a:ext>
          </a:extLst>
        </xdr:cNvPr>
        <xdr:cNvCxnSpPr/>
      </xdr:nvCxnSpPr>
      <xdr:spPr bwMode="auto">
        <a:xfrm>
          <a:off x="257175" y="11068050"/>
          <a:ext cx="25717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11</xdr:col>
      <xdr:colOff>187855</xdr:colOff>
      <xdr:row>53</xdr:row>
      <xdr:rowOff>2645</xdr:rowOff>
    </xdr:from>
    <xdr:to>
      <xdr:col>19</xdr:col>
      <xdr:colOff>272522</xdr:colOff>
      <xdr:row>62</xdr:row>
      <xdr:rowOff>60002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45C7AA5-2139-BD77-528A-9F3D21C79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93793" y="8876770"/>
          <a:ext cx="7641167" cy="1486107"/>
        </a:xfrm>
        <a:prstGeom prst="rect">
          <a:avLst/>
        </a:prstGeom>
      </xdr:spPr>
    </xdr:pic>
    <xdr:clientData/>
  </xdr:twoCellAnchor>
  <xdr:twoCellAnchor>
    <xdr:from>
      <xdr:col>8</xdr:col>
      <xdr:colOff>169334</xdr:colOff>
      <xdr:row>92</xdr:row>
      <xdr:rowOff>105833</xdr:rowOff>
    </xdr:from>
    <xdr:to>
      <xdr:col>17</xdr:col>
      <xdr:colOff>190500</xdr:colOff>
      <xdr:row>92</xdr:row>
      <xdr:rowOff>127000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2AA169F1-58A5-4258-8B02-F906A6D9A19A}"/>
            </a:ext>
          </a:extLst>
        </xdr:cNvPr>
        <xdr:cNvCxnSpPr/>
      </xdr:nvCxnSpPr>
      <xdr:spPr>
        <a:xfrm>
          <a:off x="9323917" y="15282333"/>
          <a:ext cx="6625166" cy="2116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169334</xdr:colOff>
      <xdr:row>63</xdr:row>
      <xdr:rowOff>0</xdr:rowOff>
    </xdr:from>
    <xdr:to>
      <xdr:col>17</xdr:col>
      <xdr:colOff>190500</xdr:colOff>
      <xdr:row>92</xdr:row>
      <xdr:rowOff>127000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3D2FCDA3-B8DF-5F6A-376F-35B71CF65AFC}"/>
            </a:ext>
          </a:extLst>
        </xdr:cNvPr>
        <xdr:cNvCxnSpPr/>
      </xdr:nvCxnSpPr>
      <xdr:spPr>
        <a:xfrm flipH="1" flipV="1">
          <a:off x="15927917" y="10572750"/>
          <a:ext cx="21166" cy="4730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211667</xdr:colOff>
      <xdr:row>66</xdr:row>
      <xdr:rowOff>63500</xdr:rowOff>
    </xdr:from>
    <xdr:to>
      <xdr:col>17</xdr:col>
      <xdr:colOff>190500</xdr:colOff>
      <xdr:row>66</xdr:row>
      <xdr:rowOff>63500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DF02FFF4-7F3A-8CBC-AB9C-919011D81F6D}"/>
            </a:ext>
          </a:extLst>
        </xdr:cNvPr>
        <xdr:cNvCxnSpPr/>
      </xdr:nvCxnSpPr>
      <xdr:spPr>
        <a:xfrm>
          <a:off x="9366250" y="11112500"/>
          <a:ext cx="658283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217670</xdr:colOff>
      <xdr:row>60</xdr:row>
      <xdr:rowOff>87007</xdr:rowOff>
    </xdr:from>
    <xdr:to>
      <xdr:col>8</xdr:col>
      <xdr:colOff>228966</xdr:colOff>
      <xdr:row>66</xdr:row>
      <xdr:rowOff>60346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44CE4C74-0BA4-8EA9-E3A0-7CE12249BB6B}"/>
            </a:ext>
          </a:extLst>
        </xdr:cNvPr>
        <xdr:cNvCxnSpPr/>
      </xdr:nvCxnSpPr>
      <xdr:spPr>
        <a:xfrm flipH="1">
          <a:off x="9376324" y="10156947"/>
          <a:ext cx="11296" cy="93499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91586</xdr:colOff>
      <xdr:row>60</xdr:row>
      <xdr:rowOff>96166</xdr:rowOff>
    </xdr:from>
    <xdr:to>
      <xdr:col>8</xdr:col>
      <xdr:colOff>224387</xdr:colOff>
      <xdr:row>60</xdr:row>
      <xdr:rowOff>100745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D937855E-7016-A3B6-E725-4EAD940FC66E}"/>
            </a:ext>
          </a:extLst>
        </xdr:cNvPr>
        <xdr:cNvCxnSpPr/>
      </xdr:nvCxnSpPr>
      <xdr:spPr>
        <a:xfrm flipH="1" flipV="1">
          <a:off x="9250240" y="10166106"/>
          <a:ext cx="132801" cy="457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tesi\Users\Manuela\Documents\TANDEM%20ENERGY%20SERVICES%20INC\Documents\Hearst\RateMaker\Hearst_RMpils%202010ED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tesi\Documents%20and%20Settings\martine\Local%20Settings\Temporary%20Internet%20Files\Content.IE5\4JL8EBEO\Finance\Rates\RATE%20APPLICATION%20-%202009\ERA%20Model%20Info\2009%20Model\RateMake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.%20TESI%20UTILITIES/CPUC/2019-2023%20Data%20Vault/CPUC%202019-2023%20Data%20Vault%20April%2027%20202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tesi\Users\Manuela\AppData\Local\Microsoft\Windows\Temporary%20Internet%20Files\Content.Outlook\7VFETQWL\CHEC_Rate%20Design%20Master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Applications%20Department/Department%20Applications/Rates/2013%20Electricity%20Rates/$Models/Final%202013%20IRM%20RG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5.%20TESI%20UTILITIES/CHEC/CHEC%20Models/2022%20Model/CHEC%202022%20Data%20Storage%20-%205Yr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tesi\Market%20Operations\Department%20Applications\Reports\Rates\Electricity%20Rates%20-%20Billing%20Determinants%20Database\2012%20IRM%20DEVELOPMENT\2012%20IRM%20MODEL%20(2ND%20AND%203RD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5.%20TESI%20UTILITIES/ORPC/Application/Models/FInal%20Models/EB-2014-0105%202016%20ORPC%20Filing_Requirements_Chapter2_Appendices_Aug%2028%202015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tesi\Users\Manuela\Documents\TESI\TESI%20UTILITIES\CHEC\CHEC%20Models\CHEC_Rate%20Design%20Mod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0.Admin"/>
      <sheetName val="P1.UCC"/>
      <sheetName val="P2.CEC"/>
      <sheetName val="P3.Interest"/>
      <sheetName val="P4.LCF"/>
      <sheetName val="P5.Reserves"/>
      <sheetName val="P6.TxblIncome"/>
      <sheetName val="P7.CapitalTax"/>
      <sheetName val="P8.TotalPILs"/>
      <sheetName val="Y1.TaxRates"/>
      <sheetName val="Y2.CCA"/>
      <sheetName val="Z1.ModelVariables"/>
      <sheetName val="Z0.Disclaimer"/>
    </sheetNames>
    <sheetDataSet>
      <sheetData sheetId="0"/>
      <sheetData sheetId="1">
        <row r="13">
          <cell r="C13">
            <v>2010</v>
          </cell>
        </row>
      </sheetData>
      <sheetData sheetId="2">
        <row r="35">
          <cell r="N35">
            <v>131419.23125993941</v>
          </cell>
        </row>
      </sheetData>
      <sheetData sheetId="3">
        <row r="22">
          <cell r="F22">
            <v>860.65000000000009</v>
          </cell>
        </row>
      </sheetData>
      <sheetData sheetId="4"/>
      <sheetData sheetId="5">
        <row r="12">
          <cell r="F12">
            <v>41525</v>
          </cell>
        </row>
      </sheetData>
      <sheetData sheetId="6">
        <row r="19">
          <cell r="E19">
            <v>0</v>
          </cell>
        </row>
      </sheetData>
      <sheetData sheetId="7">
        <row r="88">
          <cell r="G88">
            <v>58113.1187400606</v>
          </cell>
        </row>
      </sheetData>
      <sheetData sheetId="8">
        <row r="15">
          <cell r="C15">
            <v>0</v>
          </cell>
        </row>
      </sheetData>
      <sheetData sheetId="9"/>
      <sheetData sheetId="10">
        <row r="12">
          <cell r="B12">
            <v>1.0000000000000001E-5</v>
          </cell>
        </row>
      </sheetData>
      <sheetData sheetId="11">
        <row r="10">
          <cell r="B10">
            <v>1</v>
          </cell>
        </row>
      </sheetData>
      <sheetData sheetId="12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3">
          <cell r="C13" t="str">
            <v>v1.02</v>
          </cell>
        </row>
      </sheetData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13">
          <cell r="C13" t="str">
            <v>v1.02</v>
          </cell>
        </row>
      </sheetData>
      <sheetData sheetId="59"/>
      <sheetData sheetId="6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0.1 LDC Info"/>
      <sheetName val="0.2 Customer Classes"/>
      <sheetName val="IRM vs CoS"/>
      <sheetName val="IRM vs CoS - Depreciation Calcs"/>
      <sheetName val="IRM vs CoS - Income Taxes"/>
      <sheetName val="Exhibit 1 -&gt;"/>
      <sheetName val="1.4 TB Var Analysis"/>
      <sheetName val="1.1 Trial Balance Summary"/>
      <sheetName val="1.2 TB Historical Balances"/>
      <sheetName val="Exhibit 2 -&gt;"/>
      <sheetName val="2.1. Rate Base Trend "/>
      <sheetName val="2.2 RateBase VarAnalysis"/>
      <sheetName val="2.3 DSP vs Budget vs Actuals"/>
      <sheetName val="2.3 System Access"/>
      <sheetName val="2.3 System Renewal"/>
      <sheetName val="2.3 System Service"/>
      <sheetName val="2.3 General Plan "/>
      <sheetName val="2.4. Var Capital Expenditures"/>
      <sheetName val="2.5 Service Life Comp"/>
      <sheetName val="FIXED ASSET CONTINUITY STMT -&gt;"/>
      <sheetName val="2.7 Overhead"/>
      <sheetName val="2.6 Fixed Asset Cont Stmt"/>
      <sheetName val="2.9 Depreciation Expenses"/>
      <sheetName val="2.13 SQI"/>
      <sheetName val="Exhibit 3 -&gt;"/>
      <sheetName val="3.1 Other Oper Rev Detail"/>
      <sheetName val="LOAD FORECAST -&gt;"/>
      <sheetName val="3.1 Load Forecast Inputs"/>
      <sheetName val="3.2 LoadForecast"/>
      <sheetName val="3.3 Wholesale Analysis"/>
      <sheetName val="3.4 Distr Revenues "/>
      <sheetName val="Exhibit 4 -&gt;"/>
      <sheetName val="OM&amp;A -&gt;"/>
      <sheetName val="4.1 OM&amp;A_Detailed_Analysis"/>
      <sheetName val="4.2 OM&amp;A_Summary_Analys"/>
      <sheetName val="4.3 OMA Programs USoA"/>
      <sheetName val="4.4 OM&amp;A_Cost _Drivers"/>
      <sheetName val="4.5 Monthly Staff Lvl"/>
      <sheetName val="4.6 Yearly Staff Turnover"/>
      <sheetName val="4.7 Employee Costs"/>
      <sheetName val="4.9 OM&amp;A_per_Cust_FTEE"/>
      <sheetName val="4.10 Regulatory_Costs"/>
      <sheetName val="4.11 Supplier Purchases"/>
      <sheetName val="4.12 PowerSupplExp"/>
      <sheetName val="4.12 PowerSupplExp2"/>
      <sheetName val="Exhibit 5 -&gt;"/>
      <sheetName val="5.1 Capital Structure"/>
      <sheetName val="5.2 Debt Instruments"/>
      <sheetName val="Exhibit 6 -&gt;"/>
      <sheetName val="6.0 Other_Oper_Rev Sum"/>
      <sheetName val="6.1 Revenue Requirement"/>
      <sheetName val="6.2 Chg in RevReq"/>
      <sheetName val="ROE Calcs -&gt;"/>
      <sheetName val="6.3 Rev Deficiency Sufficiency"/>
      <sheetName val="6.5 OEB Input Appendices"/>
      <sheetName val="6.6 OEB ROE Summary"/>
      <sheetName val="6.8 Over_Under-earning Driv"/>
      <sheetName val="Exhibit 8 -&gt;"/>
      <sheetName val="8.1 Loss Factors"/>
      <sheetName val="Rate Design"/>
      <sheetName val="A. Cost Allocation &amp; RevAllocn"/>
      <sheetName val="B. RateDesign"/>
      <sheetName val="D. Rev_Reconciliation"/>
      <sheetName val="C. Res Rate Design"/>
      <sheetName val="E. Revenues at Curr Rates"/>
      <sheetName val="F.Cost Allocation"/>
      <sheetName val="Intergrity Check"/>
      <sheetName val="Integrity Check"/>
      <sheetName val="Bill Impact - Res 10 Pct"/>
      <sheetName val="Bill Impact - Residential 500"/>
      <sheetName val="Bill Impact - Residential 750"/>
      <sheetName val="Bill Impact - Residential 1000"/>
      <sheetName val="Bill Impact - Residential 2000"/>
      <sheetName val="Bill Impact - GS&lt;50"/>
      <sheetName val="Bill Impact - GS&gt;50"/>
      <sheetName val="Bill Impact - USL"/>
      <sheetName val="Bill Impact - StreetLight"/>
      <sheetName val="Settlement Conference Tables"/>
      <sheetName val="8.2 IFRS Transition Costs"/>
    </sheetNames>
    <sheetDataSet>
      <sheetData sheetId="0"/>
      <sheetData sheetId="1">
        <row r="15">
          <cell r="E15"/>
        </row>
        <row r="23">
          <cell r="E23">
            <v>2023</v>
          </cell>
        </row>
        <row r="25">
          <cell r="E25">
            <v>2024</v>
          </cell>
        </row>
        <row r="27">
          <cell r="E27">
            <v>2019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36">
          <cell r="G36">
            <v>160937.82</v>
          </cell>
        </row>
      </sheetData>
      <sheetData sheetId="9">
        <row r="545">
          <cell r="L545">
            <v>281.77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02">
          <cell r="E202">
            <v>150306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07">
          <cell r="C107">
            <v>0.56000000000000016</v>
          </cell>
        </row>
      </sheetData>
      <sheetData sheetId="48"/>
      <sheetData sheetId="49"/>
      <sheetData sheetId="50"/>
      <sheetData sheetId="51">
        <row r="15">
          <cell r="C15">
            <v>0</v>
          </cell>
        </row>
      </sheetData>
      <sheetData sheetId="52"/>
      <sheetData sheetId="53"/>
      <sheetData sheetId="54"/>
      <sheetData sheetId="55"/>
      <sheetData sheetId="56">
        <row r="32">
          <cell r="E32">
            <v>14404.5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1 LDC Info"/>
      <sheetName val="CoS Check -&gt;"/>
      <sheetName val="IRM vs CoS"/>
      <sheetName val="IRM vs CoS - Depreciation Calcs"/>
      <sheetName val="IRM vs CoS - Income Taxes"/>
      <sheetName val="Exhibit 1 -&gt;"/>
      <sheetName val="1.0 Customer Classes"/>
      <sheetName val="1.1 Trial Balance Summary"/>
      <sheetName val="1.2. Hist TB and Budgets"/>
      <sheetName val="Exhibit 2 -&gt;"/>
      <sheetName val="2.1. Rate Base Trend "/>
      <sheetName val="Table 2 DSP"/>
      <sheetName val="2.3 System Renewal"/>
      <sheetName val="2.3 System Access"/>
      <sheetName val="2.3 System Service"/>
      <sheetName val="2.3 General Plan "/>
      <sheetName val="2.4 Var Capital Expenditures"/>
      <sheetName val="2.6 Fixed Asset Cont Stmt"/>
      <sheetName val="2.9 Depreciation Expense"/>
      <sheetName val="Exhibit 3 -&gt;"/>
      <sheetName val="LOAD FORECAST -&gt;"/>
      <sheetName val="3.1 Load Forecast Inputs"/>
      <sheetName val="3.2 LoadForecast"/>
      <sheetName val="3.3 Wholesale Analysis"/>
      <sheetName val="3.4 Distr Revenues "/>
      <sheetName val="Exhibit 4 -&gt;"/>
      <sheetName val="OM&amp;A -&gt;"/>
      <sheetName val="4.1 OM&amp;A_Detailed_Analysis"/>
      <sheetName val="4.2 OM&amp;A_Summary_Analys"/>
      <sheetName val="4.3a OMA Programs"/>
      <sheetName val="4.3b OMA Programs USoA"/>
      <sheetName val="4.4 OM&amp;A_Cost _Drivers"/>
      <sheetName val="4.5 Monthly Staff Lvl"/>
      <sheetName val="4.6 Yearly Staff Turnover"/>
      <sheetName val="4.7 Employee Costs"/>
      <sheetName val="4.9 OM&amp;A_per_Cust_FTEE"/>
      <sheetName val="4.10 Regulatory_Costs"/>
      <sheetName val="4.12 PowerSupplExp"/>
      <sheetName val="4.12 PowerSupplExp2"/>
      <sheetName val="4.13 LV Charges"/>
      <sheetName val="4.13 Corp_Cost_Allocation"/>
      <sheetName val="Exhibit 5 -&gt;"/>
      <sheetName val="5.1 Capital Structure"/>
      <sheetName val="5.2 Debt Instruments"/>
      <sheetName val="Exhibit 6 -&gt;"/>
      <sheetName val="OPERATING REVENUES -&gt;"/>
      <sheetName val="6.0 Other_Oper_Rev Sum"/>
      <sheetName val="6.1 Revenue Requirement"/>
      <sheetName val="6.2 Chg in RevReq"/>
      <sheetName val="6.3 Rev Deficiency Sufficiency"/>
      <sheetName val="Exhibit 8 -&gt;"/>
      <sheetName val="8.1 Loss Factors"/>
      <sheetName val="8.3 Integrity Check"/>
      <sheetName val="Rate Design-&gt;"/>
      <sheetName val="A. Cost Allocation &amp; RevAllocn"/>
      <sheetName val="B. RateDesign"/>
      <sheetName val="C. Res Rate Design"/>
      <sheetName val="D. Rev_Reconciliation"/>
      <sheetName val="E. Revenues at Curr Rates"/>
      <sheetName val="F.Cost Allo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>
            <v>3.3000000000000002E-2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</row>
        <row r="4">
          <cell r="D4" t="str">
            <v>Deferral / Variance Account Rate Rider (GA) – if applicable</v>
          </cell>
        </row>
        <row r="5">
          <cell r="D5" t="str">
            <v>Distribution Volumetric Rate</v>
          </cell>
        </row>
        <row r="6">
          <cell r="D6" t="str">
            <v>Distribution Wheeling Service Rate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 2010"/>
      <sheetName val="App.2-AA_Capital Projects 2011"/>
      <sheetName val="App.2-AA_Capital Projects 2012"/>
      <sheetName val="App.2-AA_Capital Projects 2013"/>
      <sheetName val="App.2-AA_Capital Projects 2014"/>
      <sheetName val="App.2-AA_Capital Projects 2015"/>
      <sheetName val="App.2-AA_Capital Projects 2016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MIFRS_DepExp_2016"/>
      <sheetName val="App.2-CG_OldCGAAP_DepExp_2013"/>
      <sheetName val="App.2-CH_NewCGAAP_DepExp_2013"/>
      <sheetName val="App.2-CI_MIFRS_DepExp_2014"/>
      <sheetName val="App.2-CJ MIFRS_DepExp_2015"/>
      <sheetName val="App.2-CK MIFRS_DepExp_2016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PA_Res_Rate_Desig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W_Bill Impacts_hidden"/>
      <sheetName val="App.2-Y_MIFRS Summary Impacts"/>
      <sheetName val="App. 2-Z_Tariff"/>
      <sheetName val="lists"/>
      <sheetName val="lists2"/>
      <sheetName val="Sheet19"/>
    </sheetNames>
    <sheetDataSet>
      <sheetData sheetId="0">
        <row r="24">
          <cell r="E24">
            <v>2016</v>
          </cell>
        </row>
        <row r="28">
          <cell r="E28">
            <v>2010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LDC Info"/>
      <sheetName val="CurrentTariff"/>
      <sheetName val="Revenues at Curr Rates"/>
      <sheetName val="RATEBASE &amp; REV REQ -&gt;"/>
      <sheetName val="Rate Base"/>
      <sheetName val="Revenue Requirement"/>
      <sheetName val="COST ALLOC. &amp; RATE DESIGN -&gt;"/>
      <sheetName val="Cost Allocation &amp; RevAllocation"/>
      <sheetName val="RateDesign"/>
      <sheetName val="Loss Factor"/>
      <sheetName val="Rev_Reconciliation"/>
      <sheetName val="RATE RIDERS -&gt;"/>
      <sheetName val="SMRR"/>
      <sheetName val="DVA"/>
      <sheetName val="Summary of Tariffs"/>
      <sheetName val="RRWF -&gt;"/>
      <sheetName val="RRWF_Data_Input_Sheet"/>
      <sheetName val="RRWF_Rate_Base"/>
      <sheetName val="RRWF_Utility Income"/>
      <sheetName val="RRWF_Taxes_PILs"/>
      <sheetName val="RRWF_Cost_of_Capital"/>
      <sheetName val="RRWF_Rev_Def_Suff"/>
      <sheetName val=" RRWF_Rev_Reqt"/>
      <sheetName val="Update to COS Application"/>
      <sheetName val="CHEC_Rate Design Model"/>
    </sheetNames>
    <sheetDataSet>
      <sheetData sheetId="0"/>
      <sheetData sheetId="1">
        <row r="24">
          <cell r="E24">
            <v>2015</v>
          </cell>
        </row>
      </sheetData>
      <sheetData sheetId="2"/>
      <sheetData sheetId="3"/>
      <sheetData sheetId="4"/>
      <sheetData sheetId="5"/>
      <sheetData sheetId="6">
        <row r="26">
          <cell r="C26" t="e">
            <v>#VALUE!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4263B-5199-4CF2-B276-B7D01B10511F}">
  <sheetPr>
    <tabColor rgb="FF3333CC"/>
  </sheetPr>
  <dimension ref="A1:Q95"/>
  <sheetViews>
    <sheetView showGridLines="0" tabSelected="1" topLeftCell="A67" zoomScale="120" zoomScaleNormal="120" workbookViewId="0">
      <selection activeCell="M90" sqref="M90"/>
    </sheetView>
  </sheetViews>
  <sheetFormatPr defaultColWidth="9.140625" defaultRowHeight="12.75" x14ac:dyDescent="0.2"/>
  <cols>
    <col min="1" max="1" width="8.7109375" style="4" customWidth="1"/>
    <col min="2" max="2" width="66.5703125" style="2" customWidth="1"/>
    <col min="3" max="3" width="3.5703125" style="3" customWidth="1"/>
    <col min="4" max="4" width="15.85546875" style="3" bestFit="1" customWidth="1"/>
    <col min="5" max="5" width="15.140625" style="4" customWidth="1"/>
    <col min="6" max="6" width="5.5703125" style="4" customWidth="1"/>
    <col min="7" max="8" width="11" customWidth="1"/>
    <col min="9" max="9" width="3.85546875" style="4" customWidth="1"/>
    <col min="10" max="11" width="11" style="4" hidden="1" customWidth="1"/>
    <col min="12" max="12" width="40.28515625" style="4" customWidth="1"/>
    <col min="13" max="13" width="11.85546875" style="4" bestFit="1" customWidth="1"/>
    <col min="14" max="14" width="11.5703125" style="4" customWidth="1"/>
    <col min="15" max="15" width="13.28515625" style="4" bestFit="1" customWidth="1"/>
    <col min="16" max="16" width="8.85546875" style="4" bestFit="1" customWidth="1"/>
    <col min="17" max="16384" width="9.140625" style="4"/>
  </cols>
  <sheetData>
    <row r="1" spans="1:17" x14ac:dyDescent="0.2">
      <c r="A1" s="1"/>
      <c r="F1" s="5"/>
      <c r="G1" s="6"/>
      <c r="J1" s="5"/>
    </row>
    <row r="2" spans="1:17" x14ac:dyDescent="0.2">
      <c r="A2" s="7"/>
      <c r="F2" s="5"/>
      <c r="G2" s="6"/>
      <c r="J2" s="5"/>
    </row>
    <row r="3" spans="1:17" x14ac:dyDescent="0.2">
      <c r="A3" s="7"/>
      <c r="F3" s="5"/>
      <c r="G3" s="6"/>
      <c r="J3" s="5"/>
    </row>
    <row r="4" spans="1:17" x14ac:dyDescent="0.2">
      <c r="A4" s="7"/>
      <c r="F4" s="5"/>
      <c r="G4" s="6"/>
      <c r="J4" s="5"/>
    </row>
    <row r="5" spans="1:17" x14ac:dyDescent="0.2">
      <c r="A5" s="7"/>
      <c r="F5" s="5"/>
      <c r="G5" s="6"/>
      <c r="J5" s="5"/>
    </row>
    <row r="6" spans="1:17" x14ac:dyDescent="0.2">
      <c r="A6" s="7"/>
    </row>
    <row r="7" spans="1:17" x14ac:dyDescent="0.2">
      <c r="A7" s="7"/>
      <c r="F7" s="5"/>
      <c r="G7" s="6"/>
      <c r="J7" s="5"/>
    </row>
    <row r="8" spans="1:17" x14ac:dyDescent="0.2">
      <c r="A8" s="7"/>
      <c r="F8" s="5"/>
      <c r="G8" s="6"/>
      <c r="J8" s="5"/>
    </row>
    <row r="9" spans="1:17" ht="18" x14ac:dyDescent="0.25">
      <c r="B9" s="95" t="s">
        <v>62</v>
      </c>
      <c r="C9" s="95"/>
      <c r="D9" s="95"/>
      <c r="E9" s="8"/>
      <c r="F9" s="8"/>
      <c r="G9" s="9"/>
      <c r="H9" s="9"/>
      <c r="J9" s="10"/>
      <c r="K9" s="10"/>
    </row>
    <row r="10" spans="1:17" x14ac:dyDescent="0.2">
      <c r="F10" s="7"/>
      <c r="G10" s="11"/>
      <c r="I10"/>
      <c r="J10"/>
      <c r="K10"/>
      <c r="L10"/>
      <c r="M10"/>
      <c r="N10"/>
      <c r="O10"/>
      <c r="P10"/>
      <c r="Q10"/>
    </row>
    <row r="11" spans="1:17" x14ac:dyDescent="0.2">
      <c r="D11" s="12" t="s">
        <v>0</v>
      </c>
      <c r="E11" s="13" t="s">
        <v>1</v>
      </c>
      <c r="I11"/>
      <c r="J11"/>
      <c r="K11"/>
      <c r="L11"/>
      <c r="M11"/>
      <c r="N11"/>
      <c r="O11"/>
      <c r="P11"/>
      <c r="Q11"/>
    </row>
    <row r="12" spans="1:17" ht="30" customHeight="1" x14ac:dyDescent="0.2">
      <c r="B12" s="14"/>
      <c r="D12" s="15">
        <v>2019</v>
      </c>
      <c r="E12" s="15">
        <v>2021</v>
      </c>
      <c r="F12" s="4" t="s">
        <v>2</v>
      </c>
      <c r="I12"/>
      <c r="J12"/>
      <c r="K12"/>
      <c r="L12"/>
      <c r="M12"/>
      <c r="N12"/>
      <c r="O12"/>
      <c r="P12"/>
      <c r="Q12"/>
    </row>
    <row r="13" spans="1:17" x14ac:dyDescent="0.2">
      <c r="B13" s="16" t="s">
        <v>3</v>
      </c>
      <c r="D13" s="17">
        <f>D67</f>
        <v>65438.84683866764</v>
      </c>
      <c r="E13" s="17">
        <f>E67</f>
        <v>185390.46999999986</v>
      </c>
      <c r="F13" s="18"/>
      <c r="I13"/>
      <c r="J13"/>
      <c r="K13"/>
      <c r="L13"/>
      <c r="M13"/>
      <c r="N13"/>
      <c r="O13"/>
      <c r="P13"/>
      <c r="Q13"/>
    </row>
    <row r="14" spans="1:17" x14ac:dyDescent="0.2">
      <c r="B14" s="19"/>
      <c r="D14" s="20"/>
      <c r="E14" s="21"/>
      <c r="F14" s="18"/>
      <c r="I14"/>
      <c r="J14"/>
      <c r="K14"/>
      <c r="L14"/>
      <c r="M14"/>
      <c r="N14"/>
      <c r="O14"/>
      <c r="P14"/>
      <c r="Q14"/>
    </row>
    <row r="15" spans="1:17" x14ac:dyDescent="0.2">
      <c r="B15" s="19" t="s">
        <v>4</v>
      </c>
      <c r="D15" s="21">
        <v>3961120.6</v>
      </c>
      <c r="E15" s="21">
        <v>4107141.05</v>
      </c>
      <c r="F15" s="18"/>
      <c r="I15"/>
      <c r="J15"/>
      <c r="K15"/>
      <c r="L15"/>
      <c r="M15"/>
      <c r="N15"/>
      <c r="O15"/>
      <c r="P15"/>
      <c r="Q15"/>
    </row>
    <row r="16" spans="1:17" x14ac:dyDescent="0.2">
      <c r="B16" s="19"/>
      <c r="D16" s="21"/>
      <c r="E16" s="21"/>
      <c r="F16" s="18"/>
      <c r="I16"/>
      <c r="J16"/>
      <c r="K16"/>
      <c r="L16"/>
      <c r="M16"/>
      <c r="N16"/>
      <c r="O16"/>
      <c r="P16"/>
      <c r="Q16"/>
    </row>
    <row r="17" spans="2:17" x14ac:dyDescent="0.2">
      <c r="B17" s="22" t="s">
        <v>5</v>
      </c>
      <c r="D17" s="17">
        <v>204680</v>
      </c>
      <c r="E17" s="17">
        <v>150306</v>
      </c>
      <c r="F17" s="18"/>
      <c r="I17"/>
      <c r="J17"/>
      <c r="K17"/>
      <c r="L17"/>
      <c r="M17"/>
      <c r="N17"/>
      <c r="O17"/>
      <c r="P17"/>
      <c r="Q17"/>
    </row>
    <row r="18" spans="2:17" x14ac:dyDescent="0.2">
      <c r="B18" s="19"/>
      <c r="D18" s="23"/>
      <c r="E18" s="23"/>
      <c r="F18" s="18"/>
    </row>
    <row r="19" spans="2:17" x14ac:dyDescent="0.2">
      <c r="B19" s="19" t="s">
        <v>6</v>
      </c>
      <c r="D19" s="21">
        <v>-2391716.23</v>
      </c>
      <c r="E19" s="21">
        <v>-2496932.14</v>
      </c>
      <c r="F19" s="18"/>
    </row>
    <row r="20" spans="2:17" x14ac:dyDescent="0.2">
      <c r="B20" s="19" t="s">
        <v>7</v>
      </c>
      <c r="D20" s="21"/>
      <c r="E20" s="21"/>
      <c r="F20" s="18"/>
    </row>
    <row r="21" spans="2:17" x14ac:dyDescent="0.2">
      <c r="B21" s="19" t="s">
        <v>8</v>
      </c>
      <c r="D21" s="21">
        <f>D15+D19</f>
        <v>1569404.37</v>
      </c>
      <c r="E21" s="21">
        <f>E15+E19</f>
        <v>1610208.9099999997</v>
      </c>
      <c r="F21" s="18"/>
    </row>
    <row r="22" spans="2:17" x14ac:dyDescent="0.2">
      <c r="B22" s="19" t="s">
        <v>9</v>
      </c>
      <c r="D22" s="21">
        <v>1569404.37</v>
      </c>
      <c r="E22" s="21">
        <v>1556780</v>
      </c>
      <c r="F22" s="18"/>
      <c r="G22" s="24"/>
      <c r="H22" s="25">
        <f>E22-D22</f>
        <v>-12624.370000000112</v>
      </c>
      <c r="I22" s="4" t="s">
        <v>10</v>
      </c>
      <c r="J22" s="26"/>
      <c r="K22" s="27" t="e">
        <f>#REF!-D22-K23</f>
        <v>#REF!</v>
      </c>
    </row>
    <row r="23" spans="2:17" x14ac:dyDescent="0.2">
      <c r="B23" s="28" t="s">
        <v>11</v>
      </c>
      <c r="D23" s="21"/>
      <c r="E23" s="21"/>
      <c r="F23" s="18"/>
      <c r="G23" s="24"/>
      <c r="H23" s="29"/>
      <c r="J23" s="26"/>
      <c r="K23" s="27" t="e">
        <f>#REF!-D23</f>
        <v>#REF!</v>
      </c>
    </row>
    <row r="24" spans="2:17" x14ac:dyDescent="0.2">
      <c r="B24" s="30" t="s">
        <v>12</v>
      </c>
      <c r="D24" s="21">
        <v>1821794.17</v>
      </c>
      <c r="E24" s="21">
        <v>1823590.90325</v>
      </c>
      <c r="F24" s="18"/>
      <c r="G24" s="24"/>
      <c r="H24" s="25">
        <f>E24-D24</f>
        <v>1796.7332500000484</v>
      </c>
      <c r="J24" s="26"/>
      <c r="K24" s="27" t="e">
        <f>#REF!-D24</f>
        <v>#REF!</v>
      </c>
    </row>
    <row r="25" spans="2:17" x14ac:dyDescent="0.2">
      <c r="B25" s="30" t="s">
        <v>13</v>
      </c>
      <c r="D25" s="21">
        <v>728717.66800000006</v>
      </c>
      <c r="E25" s="21">
        <v>729436.36129999999</v>
      </c>
      <c r="F25" s="18"/>
      <c r="G25" s="24"/>
      <c r="H25" s="96">
        <f>E25-D25</f>
        <v>718.69329999992624</v>
      </c>
      <c r="J25" s="26"/>
      <c r="K25" s="27" t="e">
        <f>#REF!-D25</f>
        <v>#REF!</v>
      </c>
    </row>
    <row r="26" spans="2:17" x14ac:dyDescent="0.2">
      <c r="B26" s="30" t="s">
        <v>14</v>
      </c>
      <c r="D26" s="31">
        <v>8.9800000346180214E-2</v>
      </c>
      <c r="E26" s="31">
        <v>0.25415578361023483</v>
      </c>
      <c r="F26" s="18"/>
      <c r="J26" s="26"/>
      <c r="K26" s="27" t="e">
        <f>#REF!-D26</f>
        <v>#REF!</v>
      </c>
    </row>
    <row r="27" spans="2:17" x14ac:dyDescent="0.2">
      <c r="B27" s="30" t="s">
        <v>15</v>
      </c>
      <c r="D27" s="32">
        <v>6.0176000138472102E-2</v>
      </c>
      <c r="E27" s="32">
        <v>0.10181682726597022</v>
      </c>
      <c r="F27" s="18"/>
      <c r="J27" s="26"/>
      <c r="K27" s="27" t="e">
        <f>#REF!-D27</f>
        <v>#REF!</v>
      </c>
    </row>
    <row r="28" spans="2:17" x14ac:dyDescent="0.2">
      <c r="B28" s="30" t="s">
        <v>16</v>
      </c>
      <c r="D28" s="31">
        <v>6.0176000000000014E-2</v>
      </c>
      <c r="E28" s="31">
        <v>6.0176000000000014E-2</v>
      </c>
      <c r="F28" s="18"/>
      <c r="J28" s="26"/>
      <c r="K28" s="27" t="e">
        <f>#REF!-D28</f>
        <v>#REF!</v>
      </c>
    </row>
    <row r="29" spans="2:17" x14ac:dyDescent="0.2">
      <c r="B29" s="30" t="s">
        <v>17</v>
      </c>
      <c r="D29" s="33">
        <v>1.3847208796269328E-10</v>
      </c>
      <c r="E29" s="33">
        <v>4.1640827265970203E-2</v>
      </c>
      <c r="F29" s="18"/>
      <c r="J29" s="26"/>
      <c r="K29" s="27" t="e">
        <f>#REF!-D29</f>
        <v>#REF!</v>
      </c>
    </row>
    <row r="30" spans="2:17" x14ac:dyDescent="0.2">
      <c r="B30" s="30"/>
      <c r="D30" s="33"/>
      <c r="E30" s="33"/>
      <c r="F30" s="18" t="s">
        <v>18</v>
      </c>
    </row>
    <row r="31" spans="2:17" x14ac:dyDescent="0.2">
      <c r="B31" s="34" t="s">
        <v>19</v>
      </c>
      <c r="C31" s="35"/>
      <c r="D31" s="36">
        <v>0.4</v>
      </c>
      <c r="E31" s="36">
        <f>$D$31</f>
        <v>0.4</v>
      </c>
      <c r="F31" s="37"/>
    </row>
    <row r="32" spans="2:17" x14ac:dyDescent="0.2">
      <c r="B32" s="34" t="s">
        <v>20</v>
      </c>
      <c r="C32" s="35"/>
      <c r="D32" s="36">
        <v>0.04</v>
      </c>
      <c r="E32" s="36">
        <f>$D$32</f>
        <v>0.04</v>
      </c>
      <c r="F32" s="37"/>
    </row>
    <row r="33" spans="2:11" x14ac:dyDescent="0.2">
      <c r="B33" s="34" t="s">
        <v>21</v>
      </c>
      <c r="C33" s="35"/>
      <c r="D33" s="36">
        <v>0.56000000000000016</v>
      </c>
      <c r="E33" s="36">
        <f>$D$33</f>
        <v>0.56000000000000016</v>
      </c>
      <c r="F33" s="37"/>
    </row>
    <row r="34" spans="2:11" x14ac:dyDescent="0.2">
      <c r="B34" s="34" t="s">
        <v>22</v>
      </c>
      <c r="C34" s="35"/>
      <c r="D34" s="38">
        <v>8.9800000000000005E-2</v>
      </c>
      <c r="E34" s="38">
        <f>$D$34</f>
        <v>8.9800000000000005E-2</v>
      </c>
      <c r="F34" s="37"/>
    </row>
    <row r="35" spans="2:11" x14ac:dyDescent="0.2">
      <c r="B35" s="34" t="s">
        <v>23</v>
      </c>
      <c r="C35" s="35"/>
      <c r="D35" s="38">
        <v>2.8199999999999999E-2</v>
      </c>
      <c r="E35" s="38">
        <f>$D$35</f>
        <v>2.8199999999999999E-2</v>
      </c>
      <c r="F35" s="37"/>
    </row>
    <row r="36" spans="2:11" x14ac:dyDescent="0.2">
      <c r="B36" s="34" t="s">
        <v>24</v>
      </c>
      <c r="C36" s="35"/>
      <c r="D36" s="38">
        <v>4.1300000000000003E-2</v>
      </c>
      <c r="E36" s="38">
        <f>$D$36</f>
        <v>4.1300000000000003E-2</v>
      </c>
      <c r="F36" s="39"/>
    </row>
    <row r="37" spans="2:11" x14ac:dyDescent="0.2">
      <c r="B37" s="34" t="s">
        <v>25</v>
      </c>
      <c r="C37" s="35"/>
      <c r="D37" s="40">
        <v>0.155</v>
      </c>
      <c r="E37" s="38">
        <v>0.155</v>
      </c>
      <c r="F37" s="39"/>
    </row>
    <row r="38" spans="2:11" x14ac:dyDescent="0.2">
      <c r="B38" s="34"/>
      <c r="C38" s="35"/>
      <c r="D38" s="38"/>
      <c r="E38" s="38"/>
      <c r="F38" s="39"/>
    </row>
    <row r="39" spans="2:11" x14ac:dyDescent="0.2">
      <c r="B39" s="41" t="s">
        <v>26</v>
      </c>
      <c r="D39" s="42">
        <f>D29*D24</f>
        <v>2.5226764255816176E-4</v>
      </c>
      <c r="E39" s="42">
        <f>E29*E24</f>
        <v>75935.833806027833</v>
      </c>
      <c r="F39" s="18"/>
    </row>
    <row r="40" spans="2:11" x14ac:dyDescent="0.2">
      <c r="B40" s="43"/>
      <c r="D40" s="44"/>
      <c r="E40" s="44"/>
      <c r="F40" s="39"/>
    </row>
    <row r="41" spans="2:11" x14ac:dyDescent="0.2">
      <c r="B41" s="45"/>
      <c r="D41" s="46"/>
      <c r="E41" s="47"/>
      <c r="F41" s="39"/>
    </row>
    <row r="42" spans="2:11" x14ac:dyDescent="0.2">
      <c r="B42" s="48"/>
      <c r="D42" s="12" t="s">
        <v>0</v>
      </c>
      <c r="E42" s="13" t="s">
        <v>1</v>
      </c>
      <c r="F42" s="39"/>
      <c r="G42" s="49" t="s">
        <v>27</v>
      </c>
      <c r="H42" s="49" t="s">
        <v>28</v>
      </c>
      <c r="J42" s="50" t="s">
        <v>27</v>
      </c>
      <c r="K42" s="50" t="s">
        <v>28</v>
      </c>
    </row>
    <row r="43" spans="2:11" ht="25.5" x14ac:dyDescent="0.2">
      <c r="B43" s="51" t="s">
        <v>63</v>
      </c>
      <c r="D43" s="15">
        <f>D12</f>
        <v>2019</v>
      </c>
      <c r="E43" s="15">
        <f>E12</f>
        <v>2021</v>
      </c>
      <c r="F43" s="39"/>
      <c r="G43" s="52" t="s">
        <v>29</v>
      </c>
      <c r="H43" s="52" t="s">
        <v>30</v>
      </c>
      <c r="J43" s="53" t="s">
        <v>29</v>
      </c>
      <c r="K43" s="53" t="s">
        <v>30</v>
      </c>
    </row>
    <row r="44" spans="2:11" x14ac:dyDescent="0.2">
      <c r="B44" s="30" t="s">
        <v>31</v>
      </c>
      <c r="D44" s="21">
        <v>2571771.9266973292</v>
      </c>
      <c r="E44" s="21">
        <v>2814722.6999999997</v>
      </c>
      <c r="F44" s="39"/>
      <c r="G44" s="24"/>
      <c r="H44" s="24"/>
      <c r="J44" s="54"/>
      <c r="K44" s="54"/>
    </row>
    <row r="45" spans="2:11" x14ac:dyDescent="0.2">
      <c r="B45" s="30" t="s">
        <v>32</v>
      </c>
      <c r="D45" s="55">
        <v>7.4999999999999997E-2</v>
      </c>
      <c r="E45" s="55">
        <v>7.4999999999999997E-2</v>
      </c>
      <c r="F45" s="39"/>
      <c r="G45" s="24"/>
      <c r="H45" s="24"/>
      <c r="J45" s="54"/>
      <c r="K45" s="54"/>
    </row>
    <row r="46" spans="2:11" x14ac:dyDescent="0.2">
      <c r="B46" s="56"/>
      <c r="D46" s="57"/>
      <c r="E46" s="58"/>
      <c r="F46" s="39"/>
      <c r="G46" s="24"/>
      <c r="H46" s="24"/>
      <c r="J46" s="54"/>
      <c r="K46" s="54"/>
    </row>
    <row r="47" spans="2:11" x14ac:dyDescent="0.2">
      <c r="B47" s="48" t="s">
        <v>64</v>
      </c>
      <c r="D47" s="99">
        <f>ROUND((D44+D56+D58)*D45,2)</f>
        <v>252389.8</v>
      </c>
      <c r="E47" s="99">
        <f t="shared" ref="E47" si="0">(E44+E56+E58)*E45</f>
        <v>266810.90324999997</v>
      </c>
      <c r="F47" s="39"/>
      <c r="G47" s="24"/>
      <c r="H47" s="25">
        <f>E47-D47</f>
        <v>14421.103249999986</v>
      </c>
      <c r="I47" s="4" t="s">
        <v>10</v>
      </c>
      <c r="J47" s="26"/>
      <c r="K47" s="27" t="e">
        <f>#REF!-D47</f>
        <v>#REF!</v>
      </c>
    </row>
    <row r="48" spans="2:11" x14ac:dyDescent="0.2">
      <c r="B48" s="59"/>
      <c r="D48" s="12" t="s">
        <v>0</v>
      </c>
      <c r="E48" s="13" t="s">
        <v>1</v>
      </c>
      <c r="F48" s="18"/>
      <c r="G48" s="24"/>
      <c r="H48" s="24"/>
      <c r="J48" s="54"/>
      <c r="K48" s="54"/>
    </row>
    <row r="49" spans="2:11" x14ac:dyDescent="0.2">
      <c r="B49" s="51" t="s">
        <v>33</v>
      </c>
      <c r="D49" s="60"/>
      <c r="E49" s="15">
        <v>2019</v>
      </c>
      <c r="F49" s="18"/>
      <c r="G49" s="24"/>
      <c r="H49" s="24"/>
      <c r="J49" s="54"/>
      <c r="K49" s="54"/>
    </row>
    <row r="50" spans="2:11" x14ac:dyDescent="0.2">
      <c r="B50" s="51"/>
      <c r="D50" s="60"/>
      <c r="E50" s="51"/>
      <c r="F50" s="18"/>
      <c r="G50" s="24"/>
      <c r="H50" s="24"/>
      <c r="J50" s="54"/>
      <c r="K50" s="54"/>
    </row>
    <row r="51" spans="2:11" x14ac:dyDescent="0.2">
      <c r="B51" s="51" t="s">
        <v>34</v>
      </c>
      <c r="D51" s="61"/>
      <c r="E51" s="62"/>
      <c r="F51" s="18"/>
      <c r="G51" s="24"/>
      <c r="H51" s="24"/>
      <c r="J51" s="54"/>
      <c r="K51" s="54"/>
    </row>
    <row r="52" spans="2:11" x14ac:dyDescent="0.2">
      <c r="B52" s="30" t="s">
        <v>35</v>
      </c>
      <c r="D52" s="21">
        <v>971795.55395770725</v>
      </c>
      <c r="E52" s="21">
        <v>983209.71</v>
      </c>
      <c r="F52" s="18"/>
      <c r="G52" s="63">
        <f>E52-D52</f>
        <v>11414.156042292714</v>
      </c>
      <c r="H52" s="64">
        <f>G52</f>
        <v>11414.156042292714</v>
      </c>
      <c r="I52" s="4" t="s">
        <v>10</v>
      </c>
      <c r="J52" s="65"/>
      <c r="K52" s="65"/>
    </row>
    <row r="53" spans="2:11" x14ac:dyDescent="0.2">
      <c r="B53" s="30" t="s">
        <v>36</v>
      </c>
      <c r="D53" s="21">
        <v>51964.194799999997</v>
      </c>
      <c r="E53" s="21">
        <v>98907.950000000012</v>
      </c>
      <c r="F53" s="18"/>
      <c r="G53" s="63">
        <f>E53-D53</f>
        <v>46943.755200000014</v>
      </c>
      <c r="H53" s="64">
        <f>G53</f>
        <v>46943.755200000014</v>
      </c>
      <c r="I53" s="4" t="s">
        <v>10</v>
      </c>
      <c r="J53" s="65"/>
      <c r="K53" s="65"/>
    </row>
    <row r="54" spans="2:11" x14ac:dyDescent="0.2">
      <c r="B54" s="51" t="s">
        <v>37</v>
      </c>
      <c r="D54" s="17">
        <f>SUM(D52:D53)</f>
        <v>1023759.7487577072</v>
      </c>
      <c r="E54" s="17">
        <f>SUM(E52:E53)</f>
        <v>1082117.6599999999</v>
      </c>
      <c r="F54" s="18"/>
      <c r="G54" s="66">
        <f>E54-D54</f>
        <v>58357.911242292728</v>
      </c>
      <c r="H54" s="66"/>
      <c r="J54" s="67"/>
      <c r="K54" s="67"/>
    </row>
    <row r="55" spans="2:11" x14ac:dyDescent="0.2">
      <c r="B55" s="30"/>
      <c r="D55" s="62"/>
      <c r="E55" s="62"/>
      <c r="F55" s="18"/>
      <c r="G55" s="52"/>
      <c r="H55" s="52"/>
      <c r="J55" s="53"/>
      <c r="K55" s="53"/>
    </row>
    <row r="56" spans="2:11" x14ac:dyDescent="0.2">
      <c r="B56" s="30" t="s">
        <v>38</v>
      </c>
      <c r="D56" s="21">
        <v>785163.46253151959</v>
      </c>
      <c r="E56" s="21">
        <v>732467.92</v>
      </c>
      <c r="F56" s="18"/>
      <c r="G56" s="63">
        <f>E56-D56</f>
        <v>-52695.542531519546</v>
      </c>
      <c r="H56" s="64">
        <f>G56*-1</f>
        <v>52695.542531519546</v>
      </c>
      <c r="I56" s="4" t="s">
        <v>10</v>
      </c>
      <c r="J56" s="65"/>
      <c r="K56" s="65"/>
    </row>
    <row r="57" spans="2:11" x14ac:dyDescent="0.2">
      <c r="B57" s="30" t="s">
        <v>39</v>
      </c>
      <c r="D57" s="21">
        <v>120706</v>
      </c>
      <c r="E57" s="21">
        <v>127225.41</v>
      </c>
      <c r="F57" s="18"/>
      <c r="G57" s="63">
        <f>E57-D57</f>
        <v>6519.4100000000035</v>
      </c>
      <c r="H57" s="64">
        <f>G57*-1</f>
        <v>-6519.4100000000035</v>
      </c>
      <c r="I57" s="4" t="s">
        <v>10</v>
      </c>
      <c r="J57" s="65"/>
      <c r="K57" s="65"/>
    </row>
    <row r="58" spans="2:11" x14ac:dyDescent="0.2">
      <c r="B58" s="30" t="s">
        <v>40</v>
      </c>
      <c r="D58" s="21">
        <v>8262</v>
      </c>
      <c r="E58" s="21">
        <v>10288.09</v>
      </c>
      <c r="F58" s="18"/>
      <c r="G58" s="63">
        <f>E58-D58</f>
        <v>2026.0900000000001</v>
      </c>
      <c r="H58" s="64">
        <f>G58*-1</f>
        <v>-2026.0900000000001</v>
      </c>
      <c r="I58" s="4" t="s">
        <v>10</v>
      </c>
      <c r="J58" s="65"/>
      <c r="K58" s="65"/>
    </row>
    <row r="59" spans="2:11" x14ac:dyDescent="0.2">
      <c r="B59" s="51" t="s">
        <v>41</v>
      </c>
      <c r="D59" s="17">
        <f>SUM(D56:D58)</f>
        <v>914131.46253151959</v>
      </c>
      <c r="E59" s="17">
        <f>SUM(E56:E58)</f>
        <v>869981.42</v>
      </c>
      <c r="F59" s="18"/>
      <c r="G59" s="66">
        <f>E59-D59</f>
        <v>-44150.042531519546</v>
      </c>
      <c r="H59" s="66"/>
      <c r="J59" s="67"/>
      <c r="K59" s="67"/>
    </row>
    <row r="60" spans="2:11" x14ac:dyDescent="0.2">
      <c r="B60" s="51"/>
      <c r="D60" s="17"/>
      <c r="E60" s="17"/>
      <c r="F60" s="18"/>
      <c r="G60" s="63" t="s">
        <v>18</v>
      </c>
      <c r="H60" s="63"/>
      <c r="J60" s="65"/>
      <c r="K60" s="65"/>
    </row>
    <row r="61" spans="2:11" x14ac:dyDescent="0.2">
      <c r="B61" s="94" t="s">
        <v>42</v>
      </c>
      <c r="D61" s="69">
        <f>(D24*$D$33*$D$36)+(D24*$D$32*$D$35)</f>
        <v>44189.439387520011</v>
      </c>
      <c r="E61" s="93">
        <v>281.77</v>
      </c>
      <c r="F61" s="18"/>
      <c r="G61" s="92">
        <f>E61-D61</f>
        <v>-43907.669387520014</v>
      </c>
      <c r="H61" s="64">
        <f>G61*-1</f>
        <v>43907.669387520014</v>
      </c>
      <c r="I61" s="4" t="s">
        <v>10</v>
      </c>
      <c r="J61" s="65"/>
      <c r="K61" s="65"/>
    </row>
    <row r="62" spans="2:11" x14ac:dyDescent="0.2">
      <c r="B62" s="51" t="s">
        <v>43</v>
      </c>
      <c r="D62" s="17">
        <f>SUM(D59:D61)</f>
        <v>958320.90191903955</v>
      </c>
      <c r="E62" s="17">
        <f>SUM(E59:E61)</f>
        <v>870263.19000000006</v>
      </c>
      <c r="F62" s="18"/>
      <c r="G62" s="66">
        <f>E62-D62</f>
        <v>-88057.711919039488</v>
      </c>
      <c r="H62" s="66"/>
      <c r="J62" s="67"/>
      <c r="K62" s="67"/>
    </row>
    <row r="63" spans="2:11" x14ac:dyDescent="0.2">
      <c r="B63" s="51"/>
      <c r="D63" s="17"/>
      <c r="E63" s="17"/>
      <c r="F63" s="18"/>
      <c r="G63" s="63" t="s">
        <v>18</v>
      </c>
      <c r="H63" s="63"/>
      <c r="J63" s="65"/>
      <c r="K63" s="65"/>
    </row>
    <row r="64" spans="2:11" x14ac:dyDescent="0.2">
      <c r="B64" s="51" t="s">
        <v>44</v>
      </c>
      <c r="D64" s="68">
        <f>D54-D62</f>
        <v>65438.84683866764</v>
      </c>
      <c r="E64" s="68">
        <f>E54-E62</f>
        <v>211854.46999999986</v>
      </c>
      <c r="F64" s="18"/>
      <c r="G64" s="63">
        <f>E64-D64</f>
        <v>146415.62316133222</v>
      </c>
      <c r="H64" s="63"/>
      <c r="J64" s="65"/>
      <c r="K64" s="65"/>
    </row>
    <row r="65" spans="1:13" x14ac:dyDescent="0.2">
      <c r="B65" s="30" t="s">
        <v>45</v>
      </c>
      <c r="D65" s="21">
        <v>0</v>
      </c>
      <c r="E65" s="21">
        <v>26300</v>
      </c>
      <c r="F65" s="18"/>
      <c r="G65" s="63">
        <f>E65-D65</f>
        <v>26300</v>
      </c>
      <c r="H65" s="64">
        <f>G65*-1</f>
        <v>-26300</v>
      </c>
      <c r="I65" s="4" t="s">
        <v>10</v>
      </c>
      <c r="J65" s="65"/>
      <c r="K65" s="65"/>
      <c r="M65" s="18"/>
    </row>
    <row r="66" spans="1:13" x14ac:dyDescent="0.2">
      <c r="A66" s="4" t="s">
        <v>18</v>
      </c>
      <c r="B66" s="30" t="s">
        <v>46</v>
      </c>
      <c r="D66" s="62"/>
      <c r="E66" s="21">
        <v>-164</v>
      </c>
      <c r="F66" s="18"/>
      <c r="G66" s="63">
        <f>E66-D66</f>
        <v>-164</v>
      </c>
      <c r="H66" s="64">
        <f>G66</f>
        <v>-164</v>
      </c>
      <c r="I66" s="4" t="s">
        <v>10</v>
      </c>
      <c r="J66" s="65"/>
      <c r="K66" s="65"/>
    </row>
    <row r="67" spans="1:13" x14ac:dyDescent="0.2">
      <c r="B67" s="41" t="s">
        <v>3</v>
      </c>
      <c r="D67" s="42">
        <f>D64-D65</f>
        <v>65438.84683866764</v>
      </c>
      <c r="E67" s="42">
        <f>E64-E65+E66</f>
        <v>185390.46999999986</v>
      </c>
      <c r="F67" s="18"/>
      <c r="G67" s="66">
        <f>E67-D67</f>
        <v>119951.62316133222</v>
      </c>
      <c r="H67" s="66">
        <f>SUM(H52:H66)</f>
        <v>119951.62316133227</v>
      </c>
      <c r="J67" s="67" t="e">
        <f>#REF!-D67</f>
        <v>#REF!</v>
      </c>
      <c r="K67" s="67">
        <f>SUM(K52:K66)</f>
        <v>0</v>
      </c>
      <c r="L67" s="18"/>
    </row>
    <row r="68" spans="1:13" x14ac:dyDescent="0.2">
      <c r="B68" s="51"/>
      <c r="D68" s="17"/>
      <c r="E68" s="17">
        <v>-185390.2099999995</v>
      </c>
      <c r="F68" s="37"/>
      <c r="G68" s="66"/>
      <c r="H68" s="66"/>
      <c r="J68" s="67"/>
      <c r="K68" s="67"/>
    </row>
    <row r="69" spans="1:13" x14ac:dyDescent="0.2">
      <c r="B69" s="70" t="s">
        <v>47</v>
      </c>
      <c r="C69" s="71"/>
      <c r="D69" s="72"/>
      <c r="E69" s="73">
        <f>SUM(E67:E68)</f>
        <v>0.26000000035855919</v>
      </c>
      <c r="F69" s="37"/>
      <c r="G69" s="74"/>
      <c r="H69" s="74"/>
      <c r="J69" s="75"/>
      <c r="K69" s="75"/>
    </row>
    <row r="70" spans="1:13" x14ac:dyDescent="0.2">
      <c r="B70" s="76" t="s">
        <v>48</v>
      </c>
      <c r="C70" s="71"/>
      <c r="D70" s="72"/>
      <c r="E70" s="72"/>
      <c r="F70" s="37"/>
      <c r="G70" s="74"/>
      <c r="H70" s="74"/>
      <c r="J70" s="75"/>
      <c r="K70" s="75"/>
    </row>
    <row r="71" spans="1:13" x14ac:dyDescent="0.2">
      <c r="B71" s="77"/>
      <c r="C71" s="71"/>
      <c r="D71" s="78"/>
      <c r="E71" s="78"/>
      <c r="G71" s="63"/>
      <c r="H71" s="63"/>
      <c r="J71" s="65"/>
      <c r="K71" s="65"/>
    </row>
    <row r="72" spans="1:13" x14ac:dyDescent="0.2">
      <c r="B72" s="79" t="s">
        <v>49</v>
      </c>
      <c r="C72" s="71"/>
      <c r="D72" s="80">
        <f>D26</f>
        <v>8.9800000346180214E-2</v>
      </c>
      <c r="E72" s="80"/>
      <c r="G72" s="74"/>
      <c r="H72" s="74"/>
      <c r="J72" s="75"/>
      <c r="K72" s="75"/>
    </row>
    <row r="73" spans="1:13" x14ac:dyDescent="0.2">
      <c r="B73" s="81" t="s">
        <v>50</v>
      </c>
      <c r="D73" s="82">
        <f>$D$34</f>
        <v>8.9800000000000005E-2</v>
      </c>
      <c r="E73" s="82"/>
      <c r="G73" s="74"/>
      <c r="H73" s="74"/>
      <c r="J73" s="75"/>
      <c r="K73" s="75"/>
    </row>
    <row r="74" spans="1:13" x14ac:dyDescent="0.2">
      <c r="B74" s="81" t="s">
        <v>51</v>
      </c>
      <c r="D74" s="82">
        <f>D72-D73</f>
        <v>3.4618020949839234E-10</v>
      </c>
      <c r="E74" s="82"/>
      <c r="G74" s="74"/>
      <c r="H74" s="74"/>
      <c r="J74" s="75"/>
      <c r="K74" s="75"/>
    </row>
    <row r="75" spans="1:13" x14ac:dyDescent="0.2">
      <c r="B75" s="76" t="s">
        <v>52</v>
      </c>
      <c r="C75" s="83"/>
      <c r="D75" s="83"/>
      <c r="E75" s="84"/>
      <c r="G75" s="74"/>
      <c r="H75" s="74"/>
      <c r="J75" s="75"/>
      <c r="K75" s="75"/>
    </row>
    <row r="76" spans="1:13" x14ac:dyDescent="0.2">
      <c r="G76" s="74"/>
      <c r="H76" s="74"/>
      <c r="J76" s="75"/>
      <c r="K76" s="75"/>
    </row>
    <row r="77" spans="1:13" x14ac:dyDescent="0.2">
      <c r="G77" s="74"/>
      <c r="H77" s="74"/>
      <c r="J77" s="75"/>
      <c r="K77" s="75"/>
    </row>
    <row r="78" spans="1:13" x14ac:dyDescent="0.2">
      <c r="G78" s="74"/>
      <c r="H78" s="74"/>
      <c r="J78" s="75"/>
      <c r="K78" s="75"/>
    </row>
    <row r="79" spans="1:13" x14ac:dyDescent="0.2">
      <c r="B79" s="85" t="s">
        <v>53</v>
      </c>
      <c r="D79" s="81">
        <v>0</v>
      </c>
      <c r="E79" s="86">
        <v>14404.5</v>
      </c>
      <c r="G79" s="63">
        <f>E79-D79</f>
        <v>14404.5</v>
      </c>
      <c r="H79" s="64">
        <f>G79</f>
        <v>14404.5</v>
      </c>
      <c r="I79" s="4" t="s">
        <v>10</v>
      </c>
      <c r="J79" s="65" t="e">
        <f>#REF!-D79</f>
        <v>#REF!</v>
      </c>
      <c r="K79" s="65" t="e">
        <f>J79</f>
        <v>#REF!</v>
      </c>
    </row>
    <row r="80" spans="1:13" x14ac:dyDescent="0.2">
      <c r="B80" s="19" t="s">
        <v>54</v>
      </c>
      <c r="D80" s="81">
        <v>0</v>
      </c>
      <c r="E80" s="86">
        <v>515</v>
      </c>
      <c r="G80" s="63">
        <f>E80-D80</f>
        <v>515</v>
      </c>
      <c r="H80" s="64">
        <f>G80</f>
        <v>515</v>
      </c>
      <c r="I80" s="4" t="s">
        <v>10</v>
      </c>
      <c r="J80" s="65" t="e">
        <f>#REF!-D80</f>
        <v>#REF!</v>
      </c>
      <c r="K80" s="65" t="e">
        <f>J80</f>
        <v>#REF!</v>
      </c>
    </row>
    <row r="81" spans="2:12" x14ac:dyDescent="0.2">
      <c r="B81" s="19" t="s">
        <v>55</v>
      </c>
      <c r="D81" s="81">
        <v>0</v>
      </c>
      <c r="E81" s="86">
        <v>-302.37</v>
      </c>
      <c r="G81" s="63">
        <f>E81-D81</f>
        <v>-302.37</v>
      </c>
      <c r="H81" s="64">
        <f>G81</f>
        <v>-302.37</v>
      </c>
      <c r="I81" s="4" t="s">
        <v>10</v>
      </c>
      <c r="J81" s="65" t="e">
        <f>#REF!-D81</f>
        <v>#REF!</v>
      </c>
      <c r="K81" s="65" t="e">
        <f>J81</f>
        <v>#REF!</v>
      </c>
    </row>
    <row r="82" spans="2:12" x14ac:dyDescent="0.2">
      <c r="B82" s="19" t="s">
        <v>56</v>
      </c>
      <c r="D82" s="81">
        <v>0</v>
      </c>
      <c r="E82" s="87">
        <v>-44202.932799999995</v>
      </c>
      <c r="G82" s="63">
        <f>E82-D82</f>
        <v>-44202.932799999995</v>
      </c>
      <c r="H82" s="64">
        <f>G82</f>
        <v>-44202.932799999995</v>
      </c>
      <c r="I82" s="4" t="s">
        <v>10</v>
      </c>
      <c r="J82" s="65" t="e">
        <f>#REF!-D82</f>
        <v>#REF!</v>
      </c>
      <c r="K82" s="65" t="e">
        <f>J82</f>
        <v>#REF!</v>
      </c>
    </row>
    <row r="83" spans="2:12" x14ac:dyDescent="0.2">
      <c r="B83" s="16" t="s">
        <v>57</v>
      </c>
      <c r="D83" s="88">
        <f>SUM(D79:D82)</f>
        <v>0</v>
      </c>
      <c r="E83" s="88">
        <f>SUM(E79:E82)</f>
        <v>-29585.802799999998</v>
      </c>
      <c r="G83" s="63">
        <f>E83-D83</f>
        <v>-29585.802799999998</v>
      </c>
      <c r="H83" s="98">
        <f>SUM(H79:H82)</f>
        <v>-29585.802799999998</v>
      </c>
      <c r="I83" s="4" t="s">
        <v>10</v>
      </c>
      <c r="J83" s="65" t="e">
        <f>#REF!-D83</f>
        <v>#REF!</v>
      </c>
      <c r="K83" s="65" t="e">
        <f>SUM(K79:K82)</f>
        <v>#REF!</v>
      </c>
    </row>
    <row r="84" spans="2:12" x14ac:dyDescent="0.2">
      <c r="B84" s="16"/>
      <c r="D84" s="88"/>
      <c r="E84" s="88"/>
      <c r="G84" s="63"/>
      <c r="H84" s="63"/>
      <c r="J84" s="65"/>
      <c r="K84" s="65"/>
    </row>
    <row r="85" spans="2:12" x14ac:dyDescent="0.2">
      <c r="B85" s="16"/>
      <c r="D85" s="88"/>
      <c r="E85" s="88"/>
      <c r="G85" s="63"/>
      <c r="H85" s="63"/>
      <c r="J85" s="65"/>
      <c r="K85" s="65"/>
    </row>
    <row r="86" spans="2:12" x14ac:dyDescent="0.2">
      <c r="B86" s="16"/>
      <c r="D86" s="81"/>
      <c r="E86" s="86"/>
      <c r="G86" s="74"/>
      <c r="H86" s="74"/>
      <c r="J86" s="75"/>
      <c r="K86" s="75"/>
    </row>
    <row r="87" spans="2:12" x14ac:dyDescent="0.2">
      <c r="B87" s="16" t="s">
        <v>58</v>
      </c>
      <c r="D87" s="88">
        <f>D67+(SUM(D83))</f>
        <v>65438.84683866764</v>
      </c>
      <c r="E87" s="88">
        <f>E67+(SUM(E83))</f>
        <v>155804.66719999985</v>
      </c>
      <c r="G87" s="66">
        <f>E87-D87</f>
        <v>90365.820361332211</v>
      </c>
      <c r="H87" s="66">
        <f>H67+H83</f>
        <v>90365.820361332269</v>
      </c>
      <c r="J87" s="67" t="e">
        <f>#REF!-D87</f>
        <v>#REF!</v>
      </c>
      <c r="K87" s="67" t="e">
        <f>K67+K83</f>
        <v>#REF!</v>
      </c>
      <c r="L87" s="18"/>
    </row>
    <row r="88" spans="2:12" x14ac:dyDescent="0.2">
      <c r="B88" s="16"/>
      <c r="D88" s="81"/>
      <c r="E88" s="86"/>
      <c r="G88" s="74"/>
      <c r="H88" s="74"/>
      <c r="J88" s="75"/>
      <c r="K88" s="75"/>
    </row>
    <row r="89" spans="2:12" x14ac:dyDescent="0.2">
      <c r="B89" s="16" t="s">
        <v>59</v>
      </c>
      <c r="D89" s="81"/>
      <c r="E89" s="86">
        <v>26300</v>
      </c>
      <c r="G89" s="74"/>
      <c r="H89" s="74"/>
      <c r="J89" s="75"/>
      <c r="K89" s="75"/>
    </row>
    <row r="90" spans="2:12" x14ac:dyDescent="0.2">
      <c r="B90" s="16" t="s">
        <v>60</v>
      </c>
      <c r="D90" s="81"/>
      <c r="E90" s="87">
        <v>3890.532058400001</v>
      </c>
      <c r="G90" s="74"/>
      <c r="H90" s="74"/>
      <c r="J90" s="75"/>
      <c r="K90" s="75"/>
    </row>
    <row r="91" spans="2:12" x14ac:dyDescent="0.2">
      <c r="B91" s="16" t="s">
        <v>57</v>
      </c>
      <c r="D91" s="89">
        <f>D89-D90</f>
        <v>0</v>
      </c>
      <c r="E91" s="90">
        <f>E89-E90</f>
        <v>22409.4679416</v>
      </c>
      <c r="G91" s="63">
        <f>E91-D91</f>
        <v>22409.4679416</v>
      </c>
      <c r="H91" s="64">
        <f>G91</f>
        <v>22409.4679416</v>
      </c>
      <c r="I91" s="4" t="s">
        <v>10</v>
      </c>
      <c r="J91" s="65" t="e">
        <f>#REF!-D91</f>
        <v>#REF!</v>
      </c>
      <c r="K91" s="65" t="e">
        <f>J91</f>
        <v>#REF!</v>
      </c>
    </row>
    <row r="92" spans="2:12" x14ac:dyDescent="0.2">
      <c r="B92" s="16"/>
      <c r="D92" s="81"/>
      <c r="E92" s="86"/>
      <c r="G92" s="74"/>
      <c r="H92" s="74"/>
      <c r="J92" s="75"/>
      <c r="K92" s="75"/>
    </row>
    <row r="93" spans="2:12" x14ac:dyDescent="0.2">
      <c r="B93" s="16" t="s">
        <v>61</v>
      </c>
      <c r="D93" s="88">
        <f>D87+D91</f>
        <v>65438.84683866764</v>
      </c>
      <c r="E93" s="88">
        <f>E87+E91</f>
        <v>178214.13514159987</v>
      </c>
      <c r="G93" s="66">
        <f>E93-D93</f>
        <v>112775.28830293223</v>
      </c>
      <c r="H93" s="97">
        <f>H87+H91</f>
        <v>112775.28830293227</v>
      </c>
      <c r="J93" s="67" t="e">
        <f>#REF!-D93</f>
        <v>#REF!</v>
      </c>
      <c r="K93" s="67" t="e">
        <f>K87+K91</f>
        <v>#REF!</v>
      </c>
    </row>
    <row r="95" spans="2:12" x14ac:dyDescent="0.2">
      <c r="L95" s="91"/>
    </row>
  </sheetData>
  <protectedRanges>
    <protectedRange sqref="M14:M15" name="Under_1"/>
  </protectedRanges>
  <mergeCells count="1">
    <mergeCell ref="B9:D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6.3 Rev Deficiency Sufficiency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Tandem Energy Services</dc:creator>
  <cp:lastModifiedBy>Tandem Energy Services</cp:lastModifiedBy>
  <dcterms:created xsi:type="dcterms:W3CDTF">2022-12-16T02:14:09Z</dcterms:created>
  <dcterms:modified xsi:type="dcterms:W3CDTF">2022-12-23T17:13:52Z</dcterms:modified>
</cp:coreProperties>
</file>