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energyplusinc-my.sharepoint.com/personal/dmolon_grandbridgeenergy_com/Documents/04 - Regulatory Affairs/01 - Regulatory Shared Files/01 - Rate Applications/2023 IRM Application Phase 2/Documents Filed With OEB/"/>
    </mc:Choice>
  </mc:AlternateContent>
  <xr:revisionPtr revIDLastSave="71" documentId="13_ncr:1_{F9719602-E5E2-4C1C-BFD1-A5AB6D68251D}" xr6:coauthVersionLast="47" xr6:coauthVersionMax="47" xr10:uidLastSave="{5C4A4FBF-F30F-4629-B0C8-CD760CB26694}"/>
  <bookViews>
    <workbookView xWindow="0" yWindow="1320" windowWidth="30960" windowHeight="12204" firstSheet="2" activeTab="2" xr2:uid="{1D48CC45-3CF6-4C06-A1A4-3C9A228CBF95}"/>
  </bookViews>
  <sheets>
    <sheet name="Instructions" sheetId="1" r:id="rId1"/>
    <sheet name="1. Information Sheet" sheetId="2" r:id="rId2"/>
    <sheet name="1595 2018" sheetId="7" r:id="rId3"/>
  </sheets>
  <externalReferences>
    <externalReference r:id="rId4"/>
    <externalReference r:id="rId5"/>
  </externalReferences>
  <definedNames>
    <definedName name="Cust3a">'[1]6. Class A Consumption Data'!$C$25</definedName>
    <definedName name="G1LD">'[1]6. Class A Consumption Data'!$C$14</definedName>
    <definedName name="ListOfLDC">OFFSET([2]List!$A$2,0,0,COUNTA([2]List!$A:$A),1)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7" l="1"/>
  <c r="F37" i="7" l="1"/>
  <c r="F38" i="7"/>
  <c r="F39" i="7"/>
  <c r="F40" i="7"/>
  <c r="F41" i="7"/>
  <c r="F42" i="7"/>
  <c r="F43" i="7"/>
  <c r="G80" i="7" l="1"/>
  <c r="I80" i="7" s="1"/>
  <c r="G81" i="7"/>
  <c r="G79" i="7"/>
  <c r="I79" i="7" s="1"/>
  <c r="G83" i="7"/>
  <c r="I83" i="7" s="1"/>
  <c r="G84" i="7"/>
  <c r="I84" i="7" s="1"/>
  <c r="F85" i="7"/>
  <c r="G86" i="7"/>
  <c r="I86" i="7" s="1"/>
  <c r="F80" i="7"/>
  <c r="F82" i="7"/>
  <c r="G56" i="7"/>
  <c r="G58" i="7"/>
  <c r="G55" i="7"/>
  <c r="G54" i="7"/>
  <c r="G53" i="7"/>
  <c r="G42" i="7"/>
  <c r="G39" i="7"/>
  <c r="G40" i="7"/>
  <c r="G38" i="7"/>
  <c r="G41" i="7"/>
  <c r="G37" i="7"/>
  <c r="G36" i="7"/>
  <c r="G82" i="7"/>
  <c r="G140" i="7"/>
  <c r="G141" i="7"/>
  <c r="G142" i="7"/>
  <c r="G143" i="7"/>
  <c r="G144" i="7"/>
  <c r="G139" i="7"/>
  <c r="G113" i="7"/>
  <c r="G114" i="7"/>
  <c r="G115" i="7"/>
  <c r="G116" i="7"/>
  <c r="I116" i="7" s="1"/>
  <c r="G117" i="7"/>
  <c r="G118" i="7"/>
  <c r="G119" i="7"/>
  <c r="G112" i="7"/>
  <c r="G155" i="7"/>
  <c r="I155" i="7" s="1"/>
  <c r="F155" i="7"/>
  <c r="G154" i="7"/>
  <c r="I154" i="7" s="1"/>
  <c r="F154" i="7"/>
  <c r="G153" i="7"/>
  <c r="I153" i="7" s="1"/>
  <c r="F153" i="7"/>
  <c r="G152" i="7"/>
  <c r="I152" i="7" s="1"/>
  <c r="F152" i="7"/>
  <c r="G151" i="7"/>
  <c r="I151" i="7" s="1"/>
  <c r="F151" i="7"/>
  <c r="G150" i="7"/>
  <c r="I150" i="7" s="1"/>
  <c r="F150" i="7"/>
  <c r="G149" i="7"/>
  <c r="I149" i="7" s="1"/>
  <c r="F149" i="7"/>
  <c r="G148" i="7"/>
  <c r="I148" i="7" s="1"/>
  <c r="F148" i="7"/>
  <c r="G147" i="7"/>
  <c r="I147" i="7" s="1"/>
  <c r="F147" i="7"/>
  <c r="G146" i="7"/>
  <c r="I146" i="7" s="1"/>
  <c r="F146" i="7"/>
  <c r="G145" i="7"/>
  <c r="I145" i="7" s="1"/>
  <c r="F145" i="7"/>
  <c r="D104" i="7"/>
  <c r="G103" i="7"/>
  <c r="I103" i="7" s="1"/>
  <c r="F103" i="7"/>
  <c r="G102" i="7"/>
  <c r="I102" i="7" s="1"/>
  <c r="F102" i="7"/>
  <c r="G101" i="7"/>
  <c r="I101" i="7" s="1"/>
  <c r="F101" i="7"/>
  <c r="G100" i="7"/>
  <c r="I100" i="7" s="1"/>
  <c r="F100" i="7"/>
  <c r="G99" i="7"/>
  <c r="I99" i="7" s="1"/>
  <c r="F99" i="7"/>
  <c r="G98" i="7"/>
  <c r="I98" i="7" s="1"/>
  <c r="F98" i="7"/>
  <c r="G97" i="7"/>
  <c r="I97" i="7" s="1"/>
  <c r="F97" i="7"/>
  <c r="G96" i="7"/>
  <c r="I96" i="7" s="1"/>
  <c r="F96" i="7"/>
  <c r="G130" i="7"/>
  <c r="I130" i="7" s="1"/>
  <c r="F130" i="7"/>
  <c r="G129" i="7"/>
  <c r="I129" i="7" s="1"/>
  <c r="F129" i="7"/>
  <c r="G128" i="7"/>
  <c r="I128" i="7" s="1"/>
  <c r="F128" i="7"/>
  <c r="G127" i="7"/>
  <c r="I127" i="7" s="1"/>
  <c r="F127" i="7"/>
  <c r="G126" i="7"/>
  <c r="I126" i="7" s="1"/>
  <c r="F126" i="7"/>
  <c r="G125" i="7"/>
  <c r="I125" i="7" s="1"/>
  <c r="F125" i="7"/>
  <c r="G124" i="7"/>
  <c r="I124" i="7" s="1"/>
  <c r="F124" i="7"/>
  <c r="G123" i="7"/>
  <c r="I123" i="7" s="1"/>
  <c r="F123" i="7"/>
  <c r="G122" i="7"/>
  <c r="I122" i="7" s="1"/>
  <c r="F122" i="7"/>
  <c r="G121" i="7"/>
  <c r="I121" i="7" s="1"/>
  <c r="F121" i="7"/>
  <c r="G120" i="7"/>
  <c r="I120" i="7" s="1"/>
  <c r="F120" i="7"/>
  <c r="G43" i="7"/>
  <c r="G69" i="7"/>
  <c r="I69" i="7" s="1"/>
  <c r="F69" i="7"/>
  <c r="G68" i="7"/>
  <c r="I68" i="7" s="1"/>
  <c r="F68" i="7"/>
  <c r="G67" i="7"/>
  <c r="I67" i="7" s="1"/>
  <c r="F67" i="7"/>
  <c r="G66" i="7"/>
  <c r="I66" i="7" s="1"/>
  <c r="F66" i="7"/>
  <c r="G65" i="7"/>
  <c r="I65" i="7" s="1"/>
  <c r="F65" i="7"/>
  <c r="G64" i="7"/>
  <c r="I64" i="7" s="1"/>
  <c r="F64" i="7"/>
  <c r="G63" i="7"/>
  <c r="I63" i="7" s="1"/>
  <c r="F63" i="7"/>
  <c r="G62" i="7"/>
  <c r="I62" i="7" s="1"/>
  <c r="F62" i="7"/>
  <c r="G61" i="7"/>
  <c r="I61" i="7" s="1"/>
  <c r="F61" i="7"/>
  <c r="G60" i="7"/>
  <c r="I60" i="7" s="1"/>
  <c r="F60" i="7"/>
  <c r="G59" i="7"/>
  <c r="I59" i="7" s="1"/>
  <c r="F59" i="7"/>
  <c r="G57" i="7"/>
  <c r="J13" i="7"/>
  <c r="I36" i="7" l="1"/>
  <c r="J36" i="7" s="1"/>
  <c r="I41" i="7"/>
  <c r="F55" i="7"/>
  <c r="I58" i="7"/>
  <c r="I43" i="7"/>
  <c r="D87" i="7"/>
  <c r="F57" i="7"/>
  <c r="F83" i="7"/>
  <c r="I82" i="7"/>
  <c r="J82" i="7" s="1"/>
  <c r="K82" i="7" s="1"/>
  <c r="G85" i="7"/>
  <c r="I85" i="7" s="1"/>
  <c r="J85" i="7" s="1"/>
  <c r="K85" i="7" s="1"/>
  <c r="I56" i="7"/>
  <c r="J56" i="7" s="1"/>
  <c r="K56" i="7" s="1"/>
  <c r="F86" i="7"/>
  <c r="J86" i="7" s="1"/>
  <c r="K86" i="7" s="1"/>
  <c r="F84" i="7"/>
  <c r="J84" i="7" s="1"/>
  <c r="K84" i="7" s="1"/>
  <c r="F54" i="7"/>
  <c r="I54" i="7"/>
  <c r="I55" i="7"/>
  <c r="J55" i="7" s="1"/>
  <c r="K55" i="7" s="1"/>
  <c r="F56" i="7"/>
  <c r="F79" i="7"/>
  <c r="J79" i="7" s="1"/>
  <c r="K79" i="7" s="1"/>
  <c r="D70" i="7"/>
  <c r="I81" i="7"/>
  <c r="F81" i="7"/>
  <c r="K36" i="7"/>
  <c r="I37" i="7"/>
  <c r="F53" i="7"/>
  <c r="F58" i="7"/>
  <c r="F118" i="7"/>
  <c r="D16" i="7"/>
  <c r="I57" i="7"/>
  <c r="I53" i="7"/>
  <c r="I39" i="7"/>
  <c r="I42" i="7"/>
  <c r="F113" i="7"/>
  <c r="F117" i="7"/>
  <c r="I115" i="7"/>
  <c r="J124" i="7"/>
  <c r="K124" i="7" s="1"/>
  <c r="J130" i="7"/>
  <c r="K130" i="7" s="1"/>
  <c r="J83" i="7"/>
  <c r="K83" i="7" s="1"/>
  <c r="J80" i="7"/>
  <c r="K80" i="7" s="1"/>
  <c r="I40" i="7"/>
  <c r="I38" i="7"/>
  <c r="I117" i="7"/>
  <c r="I118" i="7"/>
  <c r="J41" i="7"/>
  <c r="K41" i="7" s="1"/>
  <c r="D44" i="7"/>
  <c r="F116" i="7"/>
  <c r="J116" i="7" s="1"/>
  <c r="K116" i="7" s="1"/>
  <c r="J151" i="7"/>
  <c r="K151" i="7" s="1"/>
  <c r="J97" i="7"/>
  <c r="K97" i="7" s="1"/>
  <c r="I119" i="7"/>
  <c r="F142" i="7"/>
  <c r="F141" i="7"/>
  <c r="J149" i="7"/>
  <c r="K149" i="7" s="1"/>
  <c r="D131" i="7"/>
  <c r="J154" i="7"/>
  <c r="K154" i="7" s="1"/>
  <c r="F143" i="7"/>
  <c r="I113" i="7"/>
  <c r="I114" i="7"/>
  <c r="F144" i="7"/>
  <c r="I143" i="7"/>
  <c r="I144" i="7"/>
  <c r="I140" i="7"/>
  <c r="I142" i="7"/>
  <c r="I139" i="7"/>
  <c r="J61" i="7"/>
  <c r="K61" i="7" s="1"/>
  <c r="F114" i="7"/>
  <c r="I141" i="7"/>
  <c r="J150" i="7"/>
  <c r="K150" i="7" s="1"/>
  <c r="J145" i="7"/>
  <c r="K145" i="7" s="1"/>
  <c r="J63" i="7"/>
  <c r="K63" i="7" s="1"/>
  <c r="J69" i="7"/>
  <c r="K69" i="7" s="1"/>
  <c r="J128" i="7"/>
  <c r="K128" i="7" s="1"/>
  <c r="J152" i="7"/>
  <c r="K152" i="7" s="1"/>
  <c r="J64" i="7"/>
  <c r="K64" i="7" s="1"/>
  <c r="D156" i="7"/>
  <c r="J147" i="7"/>
  <c r="K147" i="7" s="1"/>
  <c r="J146" i="7"/>
  <c r="K146" i="7" s="1"/>
  <c r="J153" i="7"/>
  <c r="K153" i="7" s="1"/>
  <c r="J148" i="7"/>
  <c r="K148" i="7" s="1"/>
  <c r="J155" i="7"/>
  <c r="K155" i="7" s="1"/>
  <c r="J120" i="7"/>
  <c r="K120" i="7" s="1"/>
  <c r="J126" i="7"/>
  <c r="K126" i="7" s="1"/>
  <c r="F140" i="7"/>
  <c r="J122" i="7"/>
  <c r="K122" i="7" s="1"/>
  <c r="J99" i="7"/>
  <c r="K99" i="7" s="1"/>
  <c r="F139" i="7"/>
  <c r="F119" i="7"/>
  <c r="F112" i="7"/>
  <c r="F115" i="7"/>
  <c r="J121" i="7"/>
  <c r="K121" i="7" s="1"/>
  <c r="J127" i="7"/>
  <c r="K127" i="7" s="1"/>
  <c r="J59" i="7"/>
  <c r="K59" i="7" s="1"/>
  <c r="J96" i="7"/>
  <c r="K96" i="7" s="1"/>
  <c r="J60" i="7"/>
  <c r="K60" i="7" s="1"/>
  <c r="J103" i="7"/>
  <c r="K103" i="7" s="1"/>
  <c r="J65" i="7"/>
  <c r="K65" i="7" s="1"/>
  <c r="J66" i="7"/>
  <c r="K66" i="7" s="1"/>
  <c r="J123" i="7"/>
  <c r="K123" i="7" s="1"/>
  <c r="J129" i="7"/>
  <c r="K129" i="7" s="1"/>
  <c r="J98" i="7"/>
  <c r="K98" i="7" s="1"/>
  <c r="J62" i="7"/>
  <c r="K62" i="7" s="1"/>
  <c r="J125" i="7"/>
  <c r="K125" i="7" s="1"/>
  <c r="J100" i="7"/>
  <c r="K100" i="7" s="1"/>
  <c r="J68" i="7"/>
  <c r="K68" i="7" s="1"/>
  <c r="I112" i="7"/>
  <c r="J101" i="7"/>
  <c r="K101" i="7" s="1"/>
  <c r="J67" i="7"/>
  <c r="K67" i="7" s="1"/>
  <c r="J102" i="7"/>
  <c r="K102" i="7" s="1"/>
  <c r="J58" i="7" l="1"/>
  <c r="K58" i="7" s="1"/>
  <c r="J57" i="7"/>
  <c r="K57" i="7" s="1"/>
  <c r="J43" i="7"/>
  <c r="K43" i="7" s="1"/>
  <c r="J37" i="7"/>
  <c r="K37" i="7" s="1"/>
  <c r="J38" i="7"/>
  <c r="K38" i="7" s="1"/>
  <c r="J54" i="7"/>
  <c r="K54" i="7" s="1"/>
  <c r="J118" i="7"/>
  <c r="K118" i="7" s="1"/>
  <c r="J113" i="7"/>
  <c r="K113" i="7" s="1"/>
  <c r="J40" i="7"/>
  <c r="K40" i="7" s="1"/>
  <c r="J81" i="7"/>
  <c r="K81" i="7" s="1"/>
  <c r="J39" i="7"/>
  <c r="K39" i="7" s="1"/>
  <c r="J53" i="7"/>
  <c r="K53" i="7" s="1"/>
  <c r="J140" i="7"/>
  <c r="K140" i="7" s="1"/>
  <c r="J115" i="7"/>
  <c r="K115" i="7" s="1"/>
  <c r="J42" i="7"/>
  <c r="K42" i="7" s="1"/>
  <c r="G16" i="7"/>
  <c r="F15" i="7"/>
  <c r="H15" i="7" s="1"/>
  <c r="K15" i="7" s="1"/>
  <c r="L15" i="7" s="1"/>
  <c r="J117" i="7"/>
  <c r="K117" i="7" s="1"/>
  <c r="J142" i="7"/>
  <c r="K142" i="7" s="1"/>
  <c r="J141" i="7"/>
  <c r="K141" i="7" s="1"/>
  <c r="J143" i="7"/>
  <c r="K143" i="7" s="1"/>
  <c r="J119" i="7"/>
  <c r="K119" i="7" s="1"/>
  <c r="J144" i="7"/>
  <c r="K144" i="7" s="1"/>
  <c r="J114" i="7"/>
  <c r="K114" i="7" s="1"/>
  <c r="J139" i="7"/>
  <c r="J112" i="7"/>
  <c r="K112" i="7" s="1"/>
  <c r="J104" i="7"/>
  <c r="K104" i="7" l="1"/>
  <c r="J44" i="7"/>
  <c r="J87" i="7"/>
  <c r="J70" i="7"/>
  <c r="J156" i="7"/>
  <c r="K139" i="7"/>
  <c r="J131" i="7"/>
  <c r="J162" i="7" l="1"/>
  <c r="K70" i="7"/>
  <c r="K156" i="7"/>
  <c r="K87" i="7"/>
  <c r="K44" i="7"/>
  <c r="K131" i="7"/>
  <c r="E16" i="7" l="1"/>
  <c r="F14" i="7"/>
  <c r="H14" i="7" l="1"/>
  <c r="F16" i="7"/>
  <c r="K14" i="7" l="1"/>
  <c r="L14" i="7" s="1"/>
  <c r="H16" i="7"/>
  <c r="J163" i="7" s="1"/>
  <c r="K16" i="7" l="1"/>
  <c r="J164" i="7"/>
  <c r="J15" i="7" l="1"/>
  <c r="I16" i="7" l="1"/>
  <c r="J14" i="7"/>
  <c r="J16" i="7" s="1"/>
  <c r="J18" i="7" s="1"/>
</calcChain>
</file>

<file path=xl/sharedStrings.xml><?xml version="1.0" encoding="utf-8"?>
<sst xmlns="http://schemas.openxmlformats.org/spreadsheetml/2006/main" count="237" uniqueCount="97">
  <si>
    <t>Instruction Sheet</t>
  </si>
  <si>
    <t>Summary of Changes from the Prior Year</t>
  </si>
  <si>
    <t>Criteria for Disposition Eligibility</t>
  </si>
  <si>
    <t xml:space="preserve">The criteria for disposition eligibility has been revised to the following: Distributors only become eligible to seek disposition of these residual balances two years after the expiry of the rate rider (i.e. in the fourth rate year after the expiry of the rate rider). For example: </t>
  </si>
  <si>
    <r>
      <t>·</t>
    </r>
    <r>
      <rPr>
        <sz val="11"/>
        <color theme="1"/>
        <rFont val="Times New Roman"/>
        <family val="1"/>
      </rPr>
      <t xml:space="preserve">       </t>
    </r>
    <r>
      <rPr>
        <sz val="11"/>
        <color theme="1"/>
        <rFont val="Arial"/>
        <family val="2"/>
      </rPr>
      <t>January 1 rate year – If 2018 rate riders end on December 31, 2018, the balance of sub-account 1595 (2018) is eligible to be disposed once the December 31, 2020 account balance has been audited. Therefore, sub-account 1595 (2018) would be eligible for disposition in the 2022 rate year.</t>
    </r>
  </si>
  <si>
    <r>
      <t>·</t>
    </r>
    <r>
      <rPr>
        <sz val="11"/>
        <color theme="1"/>
        <rFont val="Times New Roman"/>
        <family val="1"/>
      </rPr>
      <t xml:space="preserve">       </t>
    </r>
    <r>
      <rPr>
        <sz val="11"/>
        <color theme="1"/>
        <rFont val="Arial"/>
        <family val="2"/>
      </rPr>
      <t>May 1 rate year – If 2018 rate riders end on April 30, 2019, the balance of sub-account 1595 (2018) is eligible to be disposed once the December 31, 2021 account balance has been audited. Therefore, sub-account 1595 (2018) would be eligible for disposition in the 2023 rate year.</t>
    </r>
  </si>
  <si>
    <t>Note that applicants are expected to request disposition of residual balances in Account 1595 Sub-accounts on a final basis, only once, for each vintage Sub-account.</t>
  </si>
  <si>
    <t>Account 1595 Workform Instructions</t>
  </si>
  <si>
    <t>The Account 1595 Workform must be completed if the eligibility criteria for disposition is met, regardless of whether disposition is sought or not.</t>
  </si>
  <si>
    <t xml:space="preserve">In the Information Sheet, </t>
  </si>
  <si>
    <r>
      <t>1.</t>
    </r>
    <r>
      <rPr>
        <sz val="11"/>
        <color theme="1"/>
        <rFont val="Times New Roman"/>
        <family val="1"/>
      </rPr>
      <t xml:space="preserve">     </t>
    </r>
    <r>
      <rPr>
        <sz val="11"/>
        <color theme="1"/>
        <rFont val="Arial"/>
        <family val="2"/>
      </rPr>
      <t>Select “Yes” or “No” with respect to eligibility for disposition in Column D.</t>
    </r>
  </si>
  <si>
    <r>
      <t>2.</t>
    </r>
    <r>
      <rPr>
        <sz val="11"/>
        <color theme="1"/>
        <rFont val="Times New Roman"/>
        <family val="1"/>
      </rPr>
      <t xml:space="preserve">     </t>
    </r>
    <r>
      <rPr>
        <sz val="11"/>
        <color theme="1"/>
        <rFont val="Arial"/>
        <family val="2"/>
      </rPr>
      <t xml:space="preserve">If an applicant has any Account 1595 sub-accounts for years 2014 or before, indicate the number of  2014 and prior sub-accounts (including 2014). This should correspond to that included in the Account 1595 (2014 and pre-2014) row on the DVA Continuity Schedule/Tab 3 of the IRM Model. </t>
    </r>
  </si>
  <si>
    <t>For example, if the applicant has residual balances for years 2010 and 2012, select 2 under “# of years” column, and two 1595 worksheets will open up for the applicant to enter detailed rate rider information.</t>
  </si>
  <si>
    <r>
      <t>a.</t>
    </r>
    <r>
      <rPr>
        <sz val="11"/>
        <color theme="1"/>
        <rFont val="Times New Roman"/>
        <family val="1"/>
      </rPr>
      <t xml:space="preserve">     </t>
    </r>
    <r>
      <rPr>
        <sz val="11"/>
        <color theme="1"/>
        <rFont val="Arial"/>
        <family val="2"/>
      </rPr>
      <t>In each worksheet generated for 2014 and prior years, indicate the year for which the worksheet relates to in cell C11. For example, enter 2010 and 2012 for the example above.</t>
    </r>
  </si>
  <si>
    <r>
      <t>b.</t>
    </r>
    <r>
      <rPr>
        <sz val="11"/>
        <color theme="1"/>
        <rFont val="Times New Roman"/>
        <family val="1"/>
      </rPr>
      <t xml:space="preserve">     </t>
    </r>
    <r>
      <rPr>
        <sz val="11"/>
        <color theme="1"/>
        <rFont val="Arial"/>
        <family val="2"/>
      </rPr>
      <t xml:space="preserve">Note that for  DVA Continuity Schedule purposes, a separate schedule with amounts broken down by each vintage year 2014 and prior is to be provided, with the total reconciling to the amount in row for 1595 (2014 and pre-2014). The amounts in the 1595 worksheets for 2014 and pre-2014 years are expected to agree to the amounts on the separate schedule for 2014 and pre-2014 1595 vintage years provided to support the 1595 (2014 and pre-2014) balance in the DVA Continuity Schedule. </t>
    </r>
  </si>
  <si>
    <t>Account 1595 Analysis Workform</t>
  </si>
  <si>
    <t>Input cells</t>
  </si>
  <si>
    <t>Drop down cells</t>
  </si>
  <si>
    <t xml:space="preserve">Utility Name   </t>
  </si>
  <si>
    <t>Energy+ Inc.</t>
  </si>
  <si>
    <t>Utility name must be selected</t>
  </si>
  <si>
    <t>Eligible for disposition?</t>
  </si>
  <si>
    <t>Disposition Requested?</t>
  </si>
  <si>
    <t># of 2015 and prior sub-accounts (including 2015)</t>
  </si>
  <si>
    <t>2015 and pre-2015</t>
  </si>
  <si>
    <t>Yes</t>
  </si>
  <si>
    <t>No</t>
  </si>
  <si>
    <t>Note that vintage years 2019 and  2020 are not eligible for disposition in the current rate year application.</t>
  </si>
  <si>
    <t>Version 1.0</t>
  </si>
  <si>
    <t>Year in which this worksheet relates to</t>
  </si>
  <si>
    <t>Step 1</t>
  </si>
  <si>
    <t>Components of the 1595 Account Balances:</t>
  </si>
  <si>
    <t>Principal Balance Approved for Disposition</t>
  </si>
  <si>
    <t>Carrying Charges Balance Approved for Disposition</t>
  </si>
  <si>
    <t>Total Balances Approved for Disposition</t>
  </si>
  <si>
    <t>Rate Rider Amounts Collected/(Returned)</t>
  </si>
  <si>
    <t>Residual Balances Pertaining to Principal and Carrying Charges Approved for Disposition</t>
  </si>
  <si>
    <t>Carrying Charges Recorded on Net Principal Account Balances</t>
  </si>
  <si>
    <t>Total Residual Balances</t>
  </si>
  <si>
    <t>Collections/Returns Variance (%)</t>
  </si>
  <si>
    <t>Shared Tax Savings (Approved by the OEB in Prior Decision(s) and Order(s) and Transferred to Account 1595), if any</t>
  </si>
  <si>
    <t>n/a</t>
  </si>
  <si>
    <t>Total Group 1 and Group 2 Balances excluding Account 1589 - Global Adjustment</t>
  </si>
  <si>
    <t>Account 1589 - Global Adjustment</t>
  </si>
  <si>
    <t>Total Group 1 and Group 2 Balances</t>
  </si>
  <si>
    <t>Total residual balance per continuity schedule:</t>
  </si>
  <si>
    <t>Difference (any variance should be explained):</t>
  </si>
  <si>
    <t>*Unresolved differences of +/- 10% require further analysis and explanation. Amounts originally approved for disposition based on forecasted consumption or number of customers must be compared to actual figures.</t>
  </si>
  <si>
    <t>Step 2</t>
  </si>
  <si>
    <t>Select Rate Rider(s) Applicable for 1595 Recovery Period by indicating "Yes" in column G</t>
  </si>
  <si>
    <t>Rate Rider- Group 1 DVA Accounts (Excluding Global Adjustment)</t>
  </si>
  <si>
    <t>Rate Rider- Group 1 DVA Accounts (Excluding Global Adjustment) - Non-WMP</t>
  </si>
  <si>
    <t>Rate Rider - RSVA - Global Adjustment</t>
  </si>
  <si>
    <t>Rate Rider - Class B CBR</t>
  </si>
  <si>
    <t>Step 3</t>
  </si>
  <si>
    <t>RATE RIDER - GROUP 1 DVA ACCOUNTS (EXCLUDING GLOBAL ADJUSTMENT) - CND</t>
  </si>
  <si>
    <t>Rate Rider Recovery Period (Months)</t>
  </si>
  <si>
    <t>Data used to calculate rate rider (Data to agree with Rate Generator Model and OEB Decision as applicable for the vintage year) versus actuals</t>
  </si>
  <si>
    <t>Rate Class</t>
  </si>
  <si>
    <t>Unit</t>
  </si>
  <si>
    <t>Allocated Balance to Rate Class as Approved by OEB</t>
  </si>
  <si>
    <t>Denominator Used in Rider Calculation as Approved by OEB (annualized)</t>
  </si>
  <si>
    <t>Calculated Rate Rider as Approved by OEB</t>
  </si>
  <si>
    <t>Projected Consumption over Recovery Period</t>
  </si>
  <si>
    <t>Billed Consumption (kWh/kW) that the rider was applied against**</t>
  </si>
  <si>
    <t>Forecasted versus billed Consumption Variance (kWh/kW)</t>
  </si>
  <si>
    <t>Calculated Variance ($)</t>
  </si>
  <si>
    <t>Calculated Variance (%)</t>
  </si>
  <si>
    <t>kWh</t>
  </si>
  <si>
    <t>kW</t>
  </si>
  <si>
    <t>TOTAL</t>
  </si>
  <si>
    <t xml:space="preserve">**Data for billed consumption should not be materially different from data submitted in RRR 2.1.5.4 filings. Please refer to RRR 2.1.5.4 filings to ensure billed consumption data is reasonably accurate.
There may be differences due to unbilled revenue accruals, recovery period dates, or other factors. However, any substantial deviations between billed consumption that the rider was applied against and billed consumption reported in RRR can be an indicator of rider misallocations or errors in the data used in the workform.
</t>
  </si>
  <si>
    <t>RATE RIDER - GROUP 1 DVA ACCOUNTS (EXCLUDING GLOBAL ADJUSTMENT) - BCP</t>
  </si>
  <si>
    <t>RATE RIDER - GROUP 1 DVA ACCOUNTS (EXCLUDING GLOBAL ADJUSTMENT) - NON-WMP - CND</t>
  </si>
  <si>
    <t>RATE RIDER - RSVA - CBR CLASS B - CND</t>
  </si>
  <si>
    <t>Projected Consumption / # customers over recovery period</t>
  </si>
  <si>
    <t>Billed Consumption / # of customers that the rider was applied against**</t>
  </si>
  <si>
    <t>Forecasted versus billed consumption / # of customers variance</t>
  </si>
  <si>
    <t>RATE RIDER - RSVA - GLOBAL ADJUSTMENT - CND</t>
  </si>
  <si>
    <t>RATE RIDER - RSVA - GLOBAL ADJUSTMENT - BCP</t>
  </si>
  <si>
    <t>SUMMARY</t>
  </si>
  <si>
    <t>Total Calculated Account Balance</t>
  </si>
  <si>
    <t>Total Account Residual Balance per Step 1 above</t>
  </si>
  <si>
    <t>Unreconciled Differences***</t>
  </si>
  <si>
    <t>***Any unreconciled difference between amounts reported in the residual balances section in Step 1 and amounts calculated for the total of all applicable riders in Step 3 must be explained.</t>
  </si>
  <si>
    <t>Additional Notes and Comments</t>
  </si>
  <si>
    <t>RESIDENTIAL SERVICE CLASSIFICATION</t>
  </si>
  <si>
    <t>GENERAL SERVICE LESS THAN 50 kW SERVICE CLASSIFICATION</t>
  </si>
  <si>
    <t>GENERAL SERVICE 50 TO 999 kW SERVICE CLASSIFICATION</t>
  </si>
  <si>
    <t>GENERAL SERVICE 1,000 TO 4,999 kW SERVICE CLASSIFICATION</t>
  </si>
  <si>
    <t>LARGE USE SERVICE CLASSIFICATION</t>
  </si>
  <si>
    <t>UNMETERED SCATTERED LOAD SERVICE CLASSIFICATION</t>
  </si>
  <si>
    <t>STREET LIGHTING SERVICE CLASSIFICATION</t>
  </si>
  <si>
    <t>SENTINEL LIGHTING SERVICE CLASSIFICATION</t>
  </si>
  <si>
    <t>EMBEDDED DISTRIBUTOR SERVICE CLASSIFICATION</t>
  </si>
  <si>
    <t>GENERAL SERVICE 50 TO 4,999 KW SERVICE CLASSIFICATION</t>
  </si>
  <si>
    <t>Former Energy+ disposed Group 1 balances related to 2016 transactions in EB-2017-0030 which resulted in rate riders effective from May 1, 2018 to April 30, 2019.  The residual balance of $1.2MM is attributable to the following:
i) CBR Class B CND, Global Adjustment Class B CND and Global Adjustment Class B BCP
- Higher uptake of the ICI program in 2018, resulting in lower Class B consumption/demand applied to the rate rider in the GS &gt; 50 to 999 and GS 1000 to 4999 classes.  The rate rider calculations were based on having 1 Class A customers and 4 Class A/B transition customers, and over the effective recovery period of the rate riders there were 19 Class A and 15 Class A/B transition customers.
ii) Group 1 DVA for the BCP rate zone 
- Higher year over year demand for the GS &gt; 50 kW rate class
iii) Group 1 DVA Non-WMP for CND rate zone
- Lower year over year demand from WMPs
The unreconciled difference of $58K in the 1595 analysis workform is attributable to rate rounding impacts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</si>
</sst>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
    <numFmt numFmtId="166" formatCode="&quot;$&quot;#,##0.0000;[Red]\(&quot;$&quot;#,##0.0000\)"/>
    <numFmt numFmtId="167" formatCode="0.00000"/>
    <numFmt numFmtId="168" formatCode="_-&quot;$&quot;* #,##0.00_-;\-&quot;$&quot;* #,##0.00_-;_-&quot;$&quot;* &quot;-&quot;??_-;_-@_-"/>
    <numFmt numFmtId="169" formatCode="_-&quot;$&quot;* #,##0_-;\-&quot;$&quot;* #,##0_-;_-&quot;$&quot;* &quot;-&quot;??_-;_-@_-"/>
    <numFmt numFmtId="170" formatCode="0.0000%"/>
    <numFmt numFmtId="173" formatCode="_(* #,##0_);_(* \(#,##0\);_(* &quot;-&quot;??_);_(@_)"/>
    <numFmt numFmtId="176" formatCode="_(* #,##0.0_);_(* \(#,##0.0\);_(* &quot;-&quot;??_);_(@_)"/>
    <numFmt numFmtId="178" formatCode="_-* #,##0.00_-;\-* #,##0.00_-;_-* &quot;-&quot;??_-;_-@_-"/>
    <numFmt numFmtId="179" formatCode="#,##0.0"/>
    <numFmt numFmtId="180" formatCode="mm/dd/yyyy"/>
    <numFmt numFmtId="181" formatCode="0\-0"/>
    <numFmt numFmtId="182" formatCode="##\-#"/>
    <numFmt numFmtId="183" formatCode="&quot;£ &quot;#,##0.00;[Red]\-&quot;£ &quot;#,##0.00"/>
    <numFmt numFmtId="187" formatCode="_(&quot;$&quot;* #,##0_);_(&quot;$&quot;* \(#,##0\);_(&quot;$&quot;* &quot;-&quot;??_);_(@_)"/>
  </numFmts>
  <fonts count="37"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4"/>
      <name val="Arial"/>
      <family val="2"/>
    </font>
    <font>
      <sz val="10"/>
      <name val="Arial"/>
      <family val="2"/>
    </font>
    <font>
      <b/>
      <sz val="12.5"/>
      <color theme="1"/>
      <name val="Arial"/>
      <family val="2"/>
    </font>
    <font>
      <b/>
      <u/>
      <sz val="12"/>
      <color theme="1"/>
      <name val="Arial"/>
      <family val="2"/>
    </font>
    <font>
      <sz val="11"/>
      <color theme="1"/>
      <name val="Arial"/>
      <family val="2"/>
    </font>
    <font>
      <sz val="11"/>
      <color theme="1"/>
      <name val="Symbol"/>
      <family val="1"/>
      <charset val="2"/>
    </font>
    <font>
      <sz val="11"/>
      <color theme="1"/>
      <name val="Times New Roman"/>
      <family val="1"/>
    </font>
    <font>
      <b/>
      <u/>
      <sz val="12.5"/>
      <color theme="1"/>
      <name val="Arial"/>
      <family val="2"/>
    </font>
    <font>
      <i/>
      <sz val="11"/>
      <color theme="1"/>
      <name val="Arial"/>
      <family val="2"/>
    </font>
    <font>
      <b/>
      <u/>
      <sz val="11"/>
      <name val="Arial"/>
      <family val="2"/>
    </font>
    <font>
      <sz val="11"/>
      <name val="Arial"/>
      <family val="2"/>
    </font>
    <font>
      <b/>
      <sz val="11"/>
      <name val="Arial"/>
      <family val="2"/>
    </font>
    <font>
      <b/>
      <sz val="11"/>
      <color theme="1"/>
      <name val="Arial"/>
      <family val="2"/>
    </font>
    <font>
      <b/>
      <sz val="11"/>
      <color rgb="FFFF0000"/>
      <name val="Arial"/>
      <family val="2"/>
    </font>
    <font>
      <sz val="11"/>
      <color rgb="FFFF0000"/>
      <name val="Arial"/>
      <family val="2"/>
    </font>
    <font>
      <b/>
      <u/>
      <sz val="11"/>
      <color theme="1"/>
      <name val="Arial"/>
      <family val="2"/>
    </font>
    <font>
      <sz val="8"/>
      <name val="Arial"/>
      <family val="2"/>
    </font>
    <font>
      <b/>
      <sz val="18"/>
      <color theme="3"/>
      <name val="Calibri Light"/>
      <family val="2"/>
      <scheme val="major"/>
    </font>
    <font>
      <sz val="11"/>
      <color rgb="FF9C6500"/>
      <name val="Calibri"/>
      <family val="2"/>
      <scheme val="minor"/>
    </font>
    <font>
      <u/>
      <sz val="8"/>
      <color rgb="FF0000FF"/>
      <name val="Calibri"/>
      <family val="2"/>
      <scheme val="minor"/>
    </font>
    <font>
      <u/>
      <sz val="8"/>
      <color rgb="FF80008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indexed="22"/>
        <bgColor indexed="64"/>
      </patternFill>
    </fill>
    <fill>
      <patternFill patternType="solid">
        <fgColor indexed="26"/>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n">
        <color indexed="64"/>
      </top>
      <bottom/>
      <diagonal/>
    </border>
    <border>
      <left/>
      <right style="thick">
        <color theme="0" tint="-0.34998626667073579"/>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medium">
        <color auto="1"/>
      </top>
      <bottom/>
      <diagonal/>
    </border>
    <border>
      <left/>
      <right/>
      <top/>
      <bottom style="medium">
        <color auto="1"/>
      </bottom>
      <diagonal/>
    </border>
  </borders>
  <cellStyleXfs count="23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0" borderId="0"/>
    <xf numFmtId="0" fontId="17" fillId="0" borderId="0"/>
    <xf numFmtId="176" fontId="17" fillId="0" borderId="0"/>
    <xf numFmtId="179" fontId="17" fillId="0" borderId="0"/>
    <xf numFmtId="180" fontId="17" fillId="0" borderId="0"/>
    <xf numFmtId="181" fontId="17" fillId="0" borderId="0"/>
    <xf numFmtId="3" fontId="17" fillId="0" borderId="0" applyFont="0" applyFill="0" applyBorder="0" applyAlignment="0" applyProtection="0"/>
    <xf numFmtId="5" fontId="17" fillId="0" borderId="0" applyFont="0" applyFill="0" applyBorder="0" applyAlignment="0" applyProtection="0"/>
    <xf numFmtId="14" fontId="17" fillId="0" borderId="0" applyFont="0" applyFill="0" applyBorder="0" applyAlignment="0" applyProtection="0"/>
    <xf numFmtId="2" fontId="17" fillId="0" borderId="0" applyFont="0" applyFill="0" applyBorder="0" applyAlignment="0" applyProtection="0"/>
    <xf numFmtId="38" fontId="32" fillId="38" borderId="0" applyNumberFormat="0" applyBorder="0" applyAlignment="0" applyProtection="0"/>
    <xf numFmtId="10" fontId="32" fillId="39" borderId="16" applyNumberFormat="0" applyBorder="0" applyAlignment="0" applyProtection="0"/>
    <xf numFmtId="182" fontId="17" fillId="0" borderId="0"/>
    <xf numFmtId="173" fontId="17" fillId="0" borderId="0"/>
    <xf numFmtId="183" fontId="17" fillId="0" borderId="0"/>
    <xf numFmtId="10" fontId="17" fillId="0" borderId="0" applyFont="0" applyFill="0" applyBorder="0" applyAlignment="0" applyProtection="0"/>
    <xf numFmtId="176" fontId="17" fillId="0" borderId="0"/>
    <xf numFmtId="182" fontId="17" fillId="0" borderId="0"/>
    <xf numFmtId="176" fontId="17" fillId="0" borderId="0"/>
    <xf numFmtId="182" fontId="17" fillId="0" borderId="0"/>
    <xf numFmtId="176" fontId="17" fillId="0" borderId="0"/>
    <xf numFmtId="180" fontId="17" fillId="0" borderId="0"/>
    <xf numFmtId="182" fontId="17" fillId="0" borderId="0"/>
    <xf numFmtId="176" fontId="17" fillId="0" borderId="0"/>
    <xf numFmtId="182" fontId="17" fillId="0" borderId="0"/>
    <xf numFmtId="44" fontId="17" fillId="0" borderId="0" applyFont="0" applyFill="0" applyBorder="0" applyAlignment="0" applyProtection="0"/>
    <xf numFmtId="9" fontId="17"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5" borderId="4" applyNumberFormat="0" applyAlignment="0" applyProtection="0"/>
    <xf numFmtId="0" fontId="10" fillId="0" borderId="6" applyNumberFormat="0" applyFill="0" applyAlignment="0" applyProtection="0"/>
    <xf numFmtId="0" fontId="34"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8" fillId="6" borderId="5" applyNumberFormat="0" applyAlignment="0" applyProtection="0"/>
    <xf numFmtId="9" fontId="1" fillId="0" borderId="0" applyFont="0" applyFill="0" applyBorder="0" applyAlignment="0" applyProtection="0"/>
    <xf numFmtId="0" fontId="33" fillId="0" borderId="0" applyNumberForma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43" fontId="17" fillId="0" borderId="0" applyFont="0" applyFill="0" applyBorder="0" applyAlignment="0" applyProtection="0"/>
    <xf numFmtId="176" fontId="17" fillId="0" borderId="0"/>
    <xf numFmtId="182" fontId="17" fillId="0" borderId="0"/>
    <xf numFmtId="176" fontId="17" fillId="0" borderId="0"/>
    <xf numFmtId="182" fontId="17" fillId="0" borderId="0"/>
    <xf numFmtId="176" fontId="17" fillId="0" borderId="0"/>
    <xf numFmtId="182" fontId="17" fillId="0" borderId="0"/>
    <xf numFmtId="0" fontId="1" fillId="0" borderId="0"/>
    <xf numFmtId="43" fontId="1" fillId="0" borderId="0" applyFont="0" applyFill="0" applyBorder="0" applyAlignment="0" applyProtection="0"/>
    <xf numFmtId="44" fontId="17"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0" borderId="0" applyNumberFormat="0" applyFill="0" applyBorder="0" applyAlignment="0" applyProtection="0"/>
    <xf numFmtId="0" fontId="34"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7"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17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78"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16" fillId="0" borderId="0" xfId="0" applyFont="1"/>
    <xf numFmtId="0" fontId="19" fillId="0" borderId="12" xfId="0" applyFont="1" applyBorder="1" applyAlignment="1">
      <alignment vertical="center"/>
    </xf>
    <xf numFmtId="0" fontId="0" fillId="0" borderId="13" xfId="0" applyBorder="1"/>
    <xf numFmtId="0" fontId="20" fillId="0" borderId="12" xfId="0" applyFont="1" applyBorder="1" applyAlignment="1">
      <alignment vertical="center"/>
    </xf>
    <xf numFmtId="0" fontId="0" fillId="0" borderId="12" xfId="0" applyBorder="1"/>
    <xf numFmtId="0" fontId="23" fillId="0" borderId="0" xfId="0" applyFont="1" applyAlignment="1">
      <alignment vertical="center"/>
    </xf>
    <xf numFmtId="0" fontId="20" fillId="0" borderId="0" xfId="0" applyFont="1" applyAlignment="1">
      <alignment vertical="center"/>
    </xf>
    <xf numFmtId="0" fontId="25" fillId="0" borderId="0" xfId="0" applyFont="1"/>
    <xf numFmtId="0" fontId="26" fillId="0" borderId="0" xfId="0" applyFont="1"/>
    <xf numFmtId="0" fontId="20" fillId="0" borderId="0" xfId="0" applyFont="1"/>
    <xf numFmtId="0" fontId="27" fillId="34" borderId="16" xfId="0" applyFont="1" applyFill="1" applyBorder="1" applyAlignment="1">
      <alignment horizontal="left" vertical="center"/>
    </xf>
    <xf numFmtId="0" fontId="27" fillId="35" borderId="16" xfId="0" applyFont="1" applyFill="1" applyBorder="1" applyAlignment="1">
      <alignment horizontal="left" vertical="center"/>
    </xf>
    <xf numFmtId="0" fontId="27" fillId="0" borderId="0" xfId="0" applyFont="1" applyAlignment="1">
      <alignment horizontal="left" vertical="center"/>
    </xf>
    <xf numFmtId="0" fontId="28" fillId="0" borderId="0" xfId="0" applyFont="1" applyAlignment="1">
      <alignment horizontal="right" vertical="center"/>
    </xf>
    <xf numFmtId="0" fontId="20" fillId="35" borderId="17" xfId="0" applyFont="1" applyFill="1" applyBorder="1" applyAlignment="1" applyProtection="1">
      <alignment horizontal="left" vertical="center" wrapText="1"/>
      <protection locked="0"/>
    </xf>
    <xf numFmtId="0" fontId="29" fillId="0" borderId="0" xfId="0" applyFont="1"/>
    <xf numFmtId="0" fontId="20" fillId="0" borderId="0" xfId="0" applyFont="1" applyAlignment="1">
      <alignment wrapText="1"/>
    </xf>
    <xf numFmtId="0" fontId="28" fillId="0" borderId="0" xfId="0" applyFont="1" applyAlignment="1">
      <alignment horizontal="right"/>
    </xf>
    <xf numFmtId="0" fontId="28" fillId="0" borderId="0" xfId="0" applyFont="1"/>
    <xf numFmtId="0" fontId="20" fillId="36" borderId="17" xfId="0" applyFont="1" applyFill="1" applyBorder="1" applyAlignment="1">
      <alignment horizontal="left" vertical="center" wrapText="1"/>
    </xf>
    <xf numFmtId="0" fontId="14" fillId="0" borderId="0" xfId="0" applyFont="1"/>
    <xf numFmtId="0" fontId="26" fillId="0" borderId="0" xfId="0" applyFont="1" applyAlignment="1">
      <alignment vertical="top"/>
    </xf>
    <xf numFmtId="0" fontId="28" fillId="0" borderId="16" xfId="0" applyFont="1" applyBorder="1" applyAlignment="1">
      <alignment horizontal="center" vertical="center"/>
    </xf>
    <xf numFmtId="0" fontId="27" fillId="0" borderId="16" xfId="0" applyFont="1" applyBorder="1" applyAlignment="1">
      <alignment horizontal="center" vertical="center"/>
    </xf>
    <xf numFmtId="0" fontId="27" fillId="0" borderId="16" xfId="0" applyFont="1" applyBorder="1" applyAlignment="1">
      <alignment horizontal="center" vertical="center" wrapText="1"/>
    </xf>
    <xf numFmtId="0" fontId="27" fillId="36" borderId="16" xfId="0" applyFont="1" applyFill="1" applyBorder="1" applyAlignment="1">
      <alignment horizontal="center" vertical="center" wrapText="1"/>
    </xf>
    <xf numFmtId="0" fontId="27" fillId="0" borderId="16" xfId="0" applyFont="1" applyBorder="1" applyAlignment="1">
      <alignment horizontal="left" vertical="center" wrapText="1"/>
    </xf>
    <xf numFmtId="164" fontId="26" fillId="34" borderId="16" xfId="0" applyNumberFormat="1" applyFont="1" applyFill="1" applyBorder="1" applyAlignment="1" applyProtection="1">
      <alignment horizontal="right"/>
      <protection locked="0"/>
    </xf>
    <xf numFmtId="164" fontId="27" fillId="0" borderId="16" xfId="0" applyNumberFormat="1" applyFont="1" applyBorder="1"/>
    <xf numFmtId="0" fontId="27" fillId="0" borderId="16" xfId="0" applyFont="1" applyBorder="1" applyAlignment="1">
      <alignment horizontal="left" vertical="center"/>
    </xf>
    <xf numFmtId="164" fontId="26" fillId="34" borderId="16" xfId="0" applyNumberFormat="1" applyFont="1" applyFill="1" applyBorder="1" applyAlignment="1" applyProtection="1">
      <alignment horizontal="right" vertical="center"/>
      <protection locked="0"/>
    </xf>
    <xf numFmtId="164" fontId="26" fillId="0" borderId="16" xfId="0" applyNumberFormat="1" applyFont="1" applyBorder="1"/>
    <xf numFmtId="164" fontId="26" fillId="0" borderId="16" xfId="0" applyNumberFormat="1" applyFont="1" applyBorder="1" applyAlignment="1">
      <alignment horizontal="right"/>
    </xf>
    <xf numFmtId="165" fontId="27" fillId="0" borderId="16" xfId="3" applyNumberFormat="1" applyFont="1" applyBorder="1"/>
    <xf numFmtId="0" fontId="30" fillId="0" borderId="0" xfId="0" applyFont="1"/>
    <xf numFmtId="164" fontId="26" fillId="0" borderId="16" xfId="0" applyNumberFormat="1" applyFont="1" applyBorder="1" applyAlignment="1">
      <alignment vertical="center"/>
    </xf>
    <xf numFmtId="164" fontId="26" fillId="36" borderId="16" xfId="0" applyNumberFormat="1" applyFont="1" applyFill="1" applyBorder="1" applyAlignment="1">
      <alignment vertical="center"/>
    </xf>
    <xf numFmtId="164" fontId="26" fillId="0" borderId="0" xfId="0" applyNumberFormat="1" applyFont="1" applyAlignment="1">
      <alignment vertical="center"/>
    </xf>
    <xf numFmtId="164" fontId="26" fillId="0" borderId="0" xfId="0" applyNumberFormat="1" applyFont="1"/>
    <xf numFmtId="165" fontId="27" fillId="0" borderId="0" xfId="3" applyNumberFormat="1" applyFont="1" applyBorder="1"/>
    <xf numFmtId="0" fontId="26" fillId="0" borderId="0" xfId="0" applyFont="1" applyAlignment="1">
      <alignment horizontal="left" vertical="center"/>
    </xf>
    <xf numFmtId="0" fontId="27" fillId="0" borderId="0" xfId="0" applyFont="1"/>
    <xf numFmtId="0" fontId="27" fillId="34" borderId="16" xfId="0" applyFont="1" applyFill="1" applyBorder="1" applyAlignment="1" applyProtection="1">
      <alignment horizontal="center" vertical="center"/>
      <protection locked="0"/>
    </xf>
    <xf numFmtId="0" fontId="25" fillId="0" borderId="0" xfId="0" applyFont="1" applyAlignment="1">
      <alignment vertical="center"/>
    </xf>
    <xf numFmtId="0" fontId="27" fillId="0" borderId="0" xfId="0" applyFont="1" applyAlignment="1">
      <alignment vertical="center"/>
    </xf>
    <xf numFmtId="0" fontId="27" fillId="0" borderId="16" xfId="0" applyFont="1" applyBorder="1" applyAlignment="1">
      <alignment vertical="center"/>
    </xf>
    <xf numFmtId="0" fontId="27" fillId="0" borderId="20" xfId="0" applyFont="1" applyBorder="1" applyAlignment="1">
      <alignment horizontal="center" vertical="center" wrapText="1"/>
    </xf>
    <xf numFmtId="0" fontId="26" fillId="0" borderId="16" xfId="0" applyFont="1" applyBorder="1" applyAlignment="1">
      <alignment horizontal="left" vertical="center"/>
    </xf>
    <xf numFmtId="0" fontId="26" fillId="37" borderId="16" xfId="0" applyFont="1" applyFill="1" applyBorder="1" applyAlignment="1" applyProtection="1">
      <alignment horizontal="center" vertical="center"/>
      <protection locked="0"/>
    </xf>
    <xf numFmtId="6" fontId="26" fillId="34" borderId="20" xfId="0" applyNumberFormat="1" applyFont="1" applyFill="1" applyBorder="1" applyAlignment="1" applyProtection="1">
      <alignment horizontal="center" vertical="center"/>
      <protection locked="0"/>
    </xf>
    <xf numFmtId="3" fontId="26" fillId="34" borderId="20" xfId="0" applyNumberFormat="1" applyFont="1" applyFill="1" applyBorder="1" applyAlignment="1" applyProtection="1">
      <alignment horizontal="center" vertical="center"/>
      <protection locked="0"/>
    </xf>
    <xf numFmtId="166" fontId="26" fillId="0" borderId="20" xfId="0" applyNumberFormat="1" applyFont="1" applyBorder="1" applyAlignment="1">
      <alignment horizontal="center" vertical="center"/>
    </xf>
    <xf numFmtId="3" fontId="26" fillId="0" borderId="20" xfId="0" applyNumberFormat="1" applyFont="1" applyBorder="1" applyAlignment="1">
      <alignment horizontal="center" vertical="center"/>
    </xf>
    <xf numFmtId="6" fontId="26" fillId="0" borderId="20" xfId="0" applyNumberFormat="1" applyFont="1" applyBorder="1" applyAlignment="1">
      <alignment horizontal="center" vertical="center"/>
    </xf>
    <xf numFmtId="165" fontId="26" fillId="0" borderId="20" xfId="0" applyNumberFormat="1" applyFont="1" applyBorder="1" applyAlignment="1">
      <alignment horizontal="center" vertical="center"/>
    </xf>
    <xf numFmtId="0" fontId="27" fillId="0" borderId="16" xfId="0" applyFont="1" applyBorder="1" applyAlignment="1">
      <alignment vertical="center" wrapText="1"/>
    </xf>
    <xf numFmtId="6" fontId="27" fillId="0" borderId="16" xfId="0" applyNumberFormat="1" applyFont="1" applyBorder="1" applyAlignment="1">
      <alignment horizontal="center" vertical="center" wrapText="1"/>
    </xf>
    <xf numFmtId="3" fontId="27" fillId="0" borderId="16" xfId="0" applyNumberFormat="1" applyFont="1" applyBorder="1" applyAlignment="1">
      <alignment horizontal="center" vertical="center" wrapText="1"/>
    </xf>
    <xf numFmtId="166" fontId="26" fillId="0" borderId="16" xfId="0" applyNumberFormat="1" applyFont="1" applyBorder="1" applyAlignment="1">
      <alignment horizontal="center" vertical="center"/>
    </xf>
    <xf numFmtId="6" fontId="28" fillId="0" borderId="16" xfId="0" applyNumberFormat="1" applyFont="1" applyBorder="1" applyAlignment="1">
      <alignment horizontal="center"/>
    </xf>
    <xf numFmtId="165" fontId="27" fillId="0" borderId="16" xfId="0" applyNumberFormat="1" applyFont="1" applyBorder="1" applyAlignment="1">
      <alignment horizontal="center" vertical="center"/>
    </xf>
    <xf numFmtId="167" fontId="20" fillId="0" borderId="0" xfId="0" applyNumberFormat="1" applyFont="1"/>
    <xf numFmtId="0" fontId="26" fillId="0" borderId="0" xfId="0" applyFont="1" applyAlignment="1">
      <alignment horizontal="left" vertical="center" wrapText="1"/>
    </xf>
    <xf numFmtId="169" fontId="20" fillId="0" borderId="0" xfId="2" applyNumberFormat="1" applyFont="1" applyFill="1"/>
    <xf numFmtId="0" fontId="27" fillId="0" borderId="10" xfId="0" applyFont="1" applyBorder="1" applyAlignment="1">
      <alignment vertical="center" wrapText="1"/>
    </xf>
    <xf numFmtId="170" fontId="27" fillId="0" borderId="11" xfId="0" applyNumberFormat="1" applyFont="1" applyBorder="1" applyAlignment="1">
      <alignment horizontal="center" vertical="center"/>
    </xf>
    <xf numFmtId="0" fontId="27" fillId="0" borderId="12" xfId="0" applyFont="1" applyBorder="1" applyAlignment="1">
      <alignment vertical="center" wrapText="1"/>
    </xf>
    <xf numFmtId="0" fontId="27" fillId="0" borderId="0" xfId="0" applyFont="1" applyAlignment="1">
      <alignment vertical="center" wrapText="1"/>
    </xf>
    <xf numFmtId="6" fontId="27" fillId="0" borderId="0" xfId="0" applyNumberFormat="1" applyFont="1" applyAlignment="1">
      <alignment horizontal="left" vertical="center" wrapText="1"/>
    </xf>
    <xf numFmtId="6" fontId="28" fillId="0" borderId="0" xfId="0" applyNumberFormat="1" applyFont="1" applyAlignment="1">
      <alignment horizontal="center"/>
    </xf>
    <xf numFmtId="6" fontId="26" fillId="0" borderId="13" xfId="0" applyNumberFormat="1" applyFont="1" applyBorder="1" applyAlignment="1">
      <alignment horizontal="center" vertical="center"/>
    </xf>
    <xf numFmtId="6" fontId="26" fillId="0" borderId="21" xfId="0" applyNumberFormat="1" applyFont="1" applyBorder="1" applyAlignment="1">
      <alignment horizontal="center" vertical="center"/>
    </xf>
    <xf numFmtId="0" fontId="27" fillId="0" borderId="14" xfId="0" applyFont="1" applyBorder="1" applyAlignment="1">
      <alignment vertical="center" wrapText="1"/>
    </xf>
    <xf numFmtId="6" fontId="26" fillId="0" borderId="22" xfId="0" applyNumberFormat="1" applyFont="1" applyBorder="1" applyAlignment="1">
      <alignment horizontal="center" vertical="center"/>
    </xf>
    <xf numFmtId="170" fontId="27" fillId="0" borderId="0" xfId="0" applyNumberFormat="1" applyFont="1" applyAlignment="1">
      <alignment horizontal="center" vertical="center"/>
    </xf>
    <xf numFmtId="0" fontId="31" fillId="0" borderId="0" xfId="0" applyFont="1"/>
    <xf numFmtId="44" fontId="26" fillId="34" borderId="20" xfId="2" applyFont="1" applyFill="1" applyBorder="1" applyAlignment="1" applyProtection="1">
      <alignment horizontal="center" vertical="center"/>
      <protection locked="0"/>
    </xf>
    <xf numFmtId="44" fontId="27" fillId="0" borderId="16" xfId="2" applyFont="1" applyBorder="1" applyAlignment="1">
      <alignment horizontal="center" vertical="center" wrapText="1"/>
    </xf>
    <xf numFmtId="173" fontId="26" fillId="34" borderId="20" xfId="1" applyNumberFormat="1" applyFont="1" applyFill="1" applyBorder="1" applyAlignment="1" applyProtection="1">
      <alignment horizontal="center" vertical="center"/>
      <protection locked="0"/>
    </xf>
    <xf numFmtId="173" fontId="26" fillId="0" borderId="20" xfId="1" applyNumberFormat="1" applyFont="1" applyBorder="1" applyAlignment="1">
      <alignment horizontal="center" vertical="center"/>
    </xf>
    <xf numFmtId="44" fontId="26" fillId="0" borderId="20" xfId="2" applyFont="1" applyBorder="1" applyAlignment="1">
      <alignment horizontal="center" vertical="center"/>
    </xf>
    <xf numFmtId="44" fontId="28" fillId="0" borderId="16" xfId="2" applyFont="1" applyBorder="1" applyAlignment="1">
      <alignment horizontal="center"/>
    </xf>
    <xf numFmtId="173" fontId="20" fillId="0" borderId="0" xfId="1" applyNumberFormat="1" applyFont="1"/>
    <xf numFmtId="44" fontId="26" fillId="0" borderId="0" xfId="0" applyNumberFormat="1" applyFont="1" applyAlignment="1">
      <alignment horizontal="left" vertical="center" wrapText="1"/>
    </xf>
    <xf numFmtId="187" fontId="26" fillId="0" borderId="16" xfId="2" applyNumberFormat="1" applyFont="1" applyBorder="1" applyAlignment="1">
      <alignment horizontal="center" vertical="center"/>
    </xf>
    <xf numFmtId="187" fontId="27" fillId="0" borderId="16" xfId="2" applyNumberFormat="1" applyFont="1" applyBorder="1" applyAlignment="1">
      <alignment horizontal="center" vertical="center" wrapText="1"/>
    </xf>
    <xf numFmtId="187" fontId="20" fillId="0" borderId="0" xfId="0" applyNumberFormat="1" applyFont="1"/>
    <xf numFmtId="173" fontId="27" fillId="0" borderId="0" xfId="1" applyNumberFormat="1" applyFont="1" applyAlignment="1">
      <alignment horizontal="center" vertical="center"/>
    </xf>
    <xf numFmtId="173" fontId="26" fillId="0" borderId="0" xfId="1" applyNumberFormat="1" applyFont="1"/>
    <xf numFmtId="6" fontId="26" fillId="0" borderId="0" xfId="0" applyNumberFormat="1" applyFont="1"/>
    <xf numFmtId="187" fontId="28" fillId="0" borderId="16" xfId="2" applyNumberFormat="1" applyFont="1" applyBorder="1" applyAlignment="1">
      <alignment horizontal="center"/>
    </xf>
    <xf numFmtId="8" fontId="26" fillId="0" borderId="0" xfId="0" applyNumberFormat="1" applyFont="1"/>
    <xf numFmtId="165" fontId="20" fillId="0" borderId="0" xfId="3" applyNumberFormat="1" applyFont="1"/>
    <xf numFmtId="173" fontId="30" fillId="0" borderId="0" xfId="1" applyNumberFormat="1" applyFont="1"/>
    <xf numFmtId="164" fontId="27" fillId="0" borderId="16" xfId="1" applyNumberFormat="1" applyFont="1" applyBorder="1"/>
    <xf numFmtId="164" fontId="27" fillId="36" borderId="18" xfId="0" applyNumberFormat="1" applyFont="1" applyFill="1" applyBorder="1" applyAlignment="1">
      <alignment horizontal="right" vertical="center"/>
    </xf>
    <xf numFmtId="164" fontId="27" fillId="36" borderId="0" xfId="0" applyNumberFormat="1" applyFont="1" applyFill="1" applyAlignment="1">
      <alignment horizontal="right" vertical="center"/>
    </xf>
    <xf numFmtId="0" fontId="27" fillId="0" borderId="23" xfId="0" applyFont="1" applyBorder="1" applyAlignment="1">
      <alignment vertical="center" wrapText="1"/>
    </xf>
    <xf numFmtId="6" fontId="27" fillId="0" borderId="23" xfId="0" applyNumberFormat="1" applyFont="1" applyBorder="1" applyAlignment="1">
      <alignment horizontal="left" vertical="center" wrapText="1"/>
    </xf>
    <xf numFmtId="6" fontId="28" fillId="0" borderId="23" xfId="0" applyNumberFormat="1" applyFont="1" applyBorder="1" applyAlignment="1">
      <alignment horizontal="center"/>
    </xf>
    <xf numFmtId="0" fontId="27" fillId="0" borderId="24" xfId="0" applyFont="1" applyBorder="1" applyAlignment="1">
      <alignment vertical="center" wrapText="1"/>
    </xf>
    <xf numFmtId="6" fontId="27" fillId="0" borderId="24" xfId="0" applyNumberFormat="1" applyFont="1" applyBorder="1" applyAlignment="1">
      <alignment horizontal="left" vertical="center" wrapText="1"/>
    </xf>
    <xf numFmtId="6" fontId="28" fillId="0" borderId="24" xfId="0" applyNumberFormat="1" applyFont="1" applyBorder="1" applyAlignment="1">
      <alignment horizontal="center"/>
    </xf>
    <xf numFmtId="0" fontId="20" fillId="0" borderId="0" xfId="0" applyFont="1" applyAlignment="1">
      <alignment horizontal="left" vertical="center" wrapText="1"/>
    </xf>
    <xf numFmtId="0" fontId="24" fillId="0" borderId="0" xfId="0" applyFont="1" applyAlignment="1">
      <alignment horizontal="left" vertical="center" wrapText="1"/>
    </xf>
    <xf numFmtId="0" fontId="18" fillId="33" borderId="10" xfId="37" applyFont="1" applyFill="1" applyBorder="1" applyAlignment="1">
      <alignment horizontal="center"/>
    </xf>
    <xf numFmtId="0" fontId="18" fillId="33" borderId="23" xfId="37" applyFont="1" applyFill="1" applyBorder="1" applyAlignment="1">
      <alignment horizontal="center"/>
    </xf>
    <xf numFmtId="0" fontId="18" fillId="33" borderId="11" xfId="37" applyFont="1" applyFill="1" applyBorder="1" applyAlignment="1">
      <alignment horizontal="center"/>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1" fillId="0" borderId="0" xfId="0" applyFont="1" applyAlignment="1">
      <alignment horizontal="left" vertical="center" wrapText="1"/>
    </xf>
    <xf numFmtId="0" fontId="21"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24" xfId="0" applyFont="1" applyBorder="1" applyAlignment="1">
      <alignment horizontal="left" vertical="center" wrapText="1"/>
    </xf>
    <xf numFmtId="0" fontId="20" fillId="0" borderId="15" xfId="0" applyFont="1" applyBorder="1" applyAlignment="1">
      <alignment horizontal="left" vertical="center" wrapText="1"/>
    </xf>
    <xf numFmtId="0" fontId="20" fillId="0" borderId="0" xfId="0" applyFont="1" applyAlignment="1">
      <alignment horizontal="left" vertical="center"/>
    </xf>
    <xf numFmtId="0" fontId="20" fillId="0" borderId="0" xfId="0" applyFont="1" applyAlignment="1">
      <alignment wrapText="1"/>
    </xf>
    <xf numFmtId="0" fontId="27" fillId="0" borderId="0" xfId="0" applyFont="1" applyAlignment="1">
      <alignment horizontal="left" vertical="center" wrapText="1"/>
    </xf>
    <xf numFmtId="0" fontId="20" fillId="34" borderId="10" xfId="0" applyFont="1" applyFill="1"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0" xfId="0" applyAlignment="1" applyProtection="1">
      <alignment vertical="top" wrapText="1"/>
      <protection locked="0"/>
    </xf>
    <xf numFmtId="0" fontId="0" fillId="0" borderId="13"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15" xfId="0" applyBorder="1" applyAlignment="1" applyProtection="1">
      <alignment vertical="top" wrapText="1"/>
      <protection locked="0"/>
    </xf>
    <xf numFmtId="0" fontId="26" fillId="0" borderId="0" xfId="0" applyFont="1" applyAlignment="1">
      <alignment horizontal="left" vertical="top" wrapText="1"/>
    </xf>
    <xf numFmtId="0" fontId="27" fillId="0" borderId="0" xfId="0" applyFont="1" applyAlignment="1">
      <alignment horizontal="left" vertical="center"/>
    </xf>
    <xf numFmtId="0" fontId="27" fillId="0" borderId="19" xfId="0" applyFont="1" applyBorder="1" applyAlignment="1">
      <alignment horizontal="left" vertical="center"/>
    </xf>
  </cellXfs>
  <cellStyles count="235">
    <cellStyle name="$" xfId="39" xr:uid="{5EDD9368-2E72-4E9E-9BAB-5163A90155BA}"/>
    <cellStyle name="$.00" xfId="40" xr:uid="{FED97C61-5873-4879-8733-A7BF4BF4ED0B}"/>
    <cellStyle name="$_9. Rev2Cost_GDPIPI" xfId="57" xr:uid="{E0CC4BEE-293D-41C7-AFC9-3C6ECC49C855}"/>
    <cellStyle name="$_9. Rev2Cost_GDPIPI 2" xfId="114" xr:uid="{E8013A32-029F-4368-8AED-C799D04C1D44}"/>
    <cellStyle name="$_lists" xfId="53" xr:uid="{554F2B9F-8094-48C2-A66A-52B27704361A}"/>
    <cellStyle name="$_lists 2" xfId="112" xr:uid="{4876FC3A-CAEE-41A2-8A9B-D9DF6C708707}"/>
    <cellStyle name="$_lists_4. Current Monthly Fixed Charge" xfId="55" xr:uid="{2F037B21-EDB4-4CF8-B524-FB31A8A66BFC}"/>
    <cellStyle name="$_Sheet4" xfId="60" xr:uid="{D6CAAAC8-1592-4C23-BEAE-A40ED0AE6988}"/>
    <cellStyle name="$_Sheet4 2" xfId="116" xr:uid="{82E6BB27-59E4-426D-B511-87824D9B1145}"/>
    <cellStyle name="$M" xfId="41" xr:uid="{F767763D-20B7-4B0D-9DB6-C25594C130D8}"/>
    <cellStyle name="$M.00" xfId="42" xr:uid="{37AEB608-8A9C-4D04-B100-288E3D087873}"/>
    <cellStyle name="$M_9. Rev2Cost_GDPIPI" xfId="58" xr:uid="{53ACDDFB-BB6D-403F-9211-46F68D804DBB}"/>
    <cellStyle name="20% - Accent1" xfId="20" builtinId="30" customBuiltin="1"/>
    <cellStyle name="20% - Accent1 2" xfId="64" xr:uid="{68B10F2F-7B4C-482B-A054-1368936B3782}"/>
    <cellStyle name="20% - Accent1 2 2" xfId="174" xr:uid="{4BAABEE7-6DF6-48C6-AF79-5CE0D4C4D355}"/>
    <cellStyle name="20% - Accent1 3" xfId="203" xr:uid="{A466D67A-4589-40B6-8AA6-59A21F1BE5CB}"/>
    <cellStyle name="20% - Accent2" xfId="23" builtinId="34" customBuiltin="1"/>
    <cellStyle name="20% - Accent2 2" xfId="65" xr:uid="{8C80A2E9-E245-41B8-9317-49D7AC0FE269}"/>
    <cellStyle name="20% - Accent2 2 2" xfId="175" xr:uid="{12EF212D-83B0-4CEC-890B-F48255EC82CE}"/>
    <cellStyle name="20% - Accent2 3" xfId="205" xr:uid="{E389D110-133F-4A14-A257-056D62291EB6}"/>
    <cellStyle name="20% - Accent3" xfId="26" builtinId="38" customBuiltin="1"/>
    <cellStyle name="20% - Accent3 2" xfId="66" xr:uid="{92DC7791-983F-4080-85C5-3A4B91CE9A4B}"/>
    <cellStyle name="20% - Accent3 2 2" xfId="176" xr:uid="{8B4085EA-19F4-4BCC-983E-3E0364CAAD3C}"/>
    <cellStyle name="20% - Accent3 3" xfId="207" xr:uid="{F4444659-8671-4F8D-972B-70BE634B6422}"/>
    <cellStyle name="20% - Accent4" xfId="29" builtinId="42" customBuiltin="1"/>
    <cellStyle name="20% - Accent4 2" xfId="67" xr:uid="{180C721D-A807-4D5C-8A3F-E76807DBEABE}"/>
    <cellStyle name="20% - Accent4 2 2" xfId="177" xr:uid="{500DC936-F229-4A09-9753-CBF776852CD1}"/>
    <cellStyle name="20% - Accent4 3" xfId="209" xr:uid="{C482BA6E-A48B-4FC9-863B-C540F0E78325}"/>
    <cellStyle name="20% - Accent5" xfId="32" builtinId="46" customBuiltin="1"/>
    <cellStyle name="20% - Accent5 2" xfId="68" xr:uid="{B4C621A3-0AF1-4188-9C75-B6B1CAE4CE87}"/>
    <cellStyle name="20% - Accent5 2 2" xfId="178" xr:uid="{A9E87EE9-EB25-4D29-AB90-9F9CC53DA7DF}"/>
    <cellStyle name="20% - Accent5 3" xfId="211" xr:uid="{9BA26CB1-E6CF-4D33-8600-531BA23C477B}"/>
    <cellStyle name="20% - Accent6" xfId="35" builtinId="50" customBuiltin="1"/>
    <cellStyle name="20% - Accent6 2" xfId="69" xr:uid="{EA972386-7993-43FB-B573-276B89D77A4A}"/>
    <cellStyle name="20% - Accent6 2 2" xfId="179" xr:uid="{8EE252F6-7C49-46F5-BFF2-5D5D2FFCA430}"/>
    <cellStyle name="20% - Accent6 3" xfId="213" xr:uid="{FED9E813-E374-4484-8D4D-DCAD12852461}"/>
    <cellStyle name="40% - Accent1" xfId="21" builtinId="31" customBuiltin="1"/>
    <cellStyle name="40% - Accent1 2" xfId="70" xr:uid="{14F1D463-3CF9-4CE2-BC37-08B4D65AFB27}"/>
    <cellStyle name="40% - Accent1 2 2" xfId="180" xr:uid="{3AEBF318-ACAB-4375-BE87-CC6B6376DDFA}"/>
    <cellStyle name="40% - Accent1 3" xfId="204" xr:uid="{22564D64-A5EC-4D67-B45A-D0671B8A545C}"/>
    <cellStyle name="40% - Accent2" xfId="24" builtinId="35" customBuiltin="1"/>
    <cellStyle name="40% - Accent2 2" xfId="71" xr:uid="{1196E33C-7135-4033-9119-72B145179D6A}"/>
    <cellStyle name="40% - Accent2 2 2" xfId="181" xr:uid="{74473FA8-36A0-4873-965E-256A1259EE15}"/>
    <cellStyle name="40% - Accent2 3" xfId="206" xr:uid="{2D6C7AC3-7DFE-4896-B726-AE7BD32A1106}"/>
    <cellStyle name="40% - Accent3" xfId="27" builtinId="39" customBuiltin="1"/>
    <cellStyle name="40% - Accent3 2" xfId="72" xr:uid="{01F16E51-62C2-41BA-8BEB-5AB9E14BDC27}"/>
    <cellStyle name="40% - Accent3 2 2" xfId="182" xr:uid="{5EE3F876-8B14-451E-AB5A-A19AEDE8FD72}"/>
    <cellStyle name="40% - Accent3 3" xfId="208" xr:uid="{D46052C7-4B3A-4B1F-BC85-3300B6FF0E41}"/>
    <cellStyle name="40% - Accent4" xfId="30" builtinId="43" customBuiltin="1"/>
    <cellStyle name="40% - Accent4 2" xfId="73" xr:uid="{687CC057-EAFF-4AA5-9E57-BE988410DD41}"/>
    <cellStyle name="40% - Accent4 2 2" xfId="183" xr:uid="{99D18949-654C-414C-91DA-D9FC1D59EE15}"/>
    <cellStyle name="40% - Accent4 3" xfId="210" xr:uid="{4F7529D7-10F3-4672-8037-13C089A83C65}"/>
    <cellStyle name="40% - Accent5" xfId="33" builtinId="47" customBuiltin="1"/>
    <cellStyle name="40% - Accent5 2" xfId="74" xr:uid="{B2D9890C-6B49-4E68-9167-90B5A0902FDD}"/>
    <cellStyle name="40% - Accent5 2 2" xfId="184" xr:uid="{98C8EFA9-65B6-4296-BC61-3341743B5824}"/>
    <cellStyle name="40% - Accent5 3" xfId="212" xr:uid="{D2C05138-4978-462B-87D1-4540D5486F7B}"/>
    <cellStyle name="40% - Accent6" xfId="36" builtinId="51" customBuiltin="1"/>
    <cellStyle name="40% - Accent6 2" xfId="75" xr:uid="{D2497927-DA90-43BA-AC0D-B900FB1CE905}"/>
    <cellStyle name="40% - Accent6 2 2" xfId="185" xr:uid="{72922D1D-144E-430E-BB35-63C3FDC34565}"/>
    <cellStyle name="40% - Accent6 3" xfId="214" xr:uid="{5E95DB72-2CAA-4E45-BADE-ED5DD900D780}"/>
    <cellStyle name="60% - Accent1 2" xfId="76" xr:uid="{A0447EA9-3895-4E05-A17D-4667D9F5FD3C}"/>
    <cellStyle name="60% - Accent1 3" xfId="142" xr:uid="{0D684362-0777-494F-AC04-B355AB44FCC6}"/>
    <cellStyle name="60% - Accent2 2" xfId="77" xr:uid="{FADB1EB0-543A-4268-A4B2-806E44B8B172}"/>
    <cellStyle name="60% - Accent2 3" xfId="143" xr:uid="{16E065E9-CEBA-461B-8249-7EA5A0A4CDD1}"/>
    <cellStyle name="60% - Accent3 2" xfId="78" xr:uid="{1981783C-3984-4695-993E-94E0DEDBFC46}"/>
    <cellStyle name="60% - Accent3 3" xfId="144" xr:uid="{FC438C96-3F71-4250-A805-2275833686A6}"/>
    <cellStyle name="60% - Accent4 2" xfId="79" xr:uid="{75FDF21C-7C29-4507-8859-C9C6DC2A49C3}"/>
    <cellStyle name="60% - Accent4 3" xfId="145" xr:uid="{98323F7E-C875-4489-9FED-9F9ED12ABD44}"/>
    <cellStyle name="60% - Accent5 2" xfId="80" xr:uid="{80803AB5-0F77-4371-B7C1-24BD62A59474}"/>
    <cellStyle name="60% - Accent5 3" xfId="146" xr:uid="{55A35508-0521-4D5D-BA74-87FDD6CC1A74}"/>
    <cellStyle name="60% - Accent6 2" xfId="81" xr:uid="{6B379A5C-CF36-4B89-AC98-4A73B080969D}"/>
    <cellStyle name="60% - Accent6 3" xfId="147" xr:uid="{49FB00D6-6870-4CE8-966C-AF9D27722FB1}"/>
    <cellStyle name="Accent1" xfId="19" builtinId="29" customBuiltin="1"/>
    <cellStyle name="Accent1 2" xfId="82" xr:uid="{98CC927C-20F1-4B3C-BCDC-46BD6FC59124}"/>
    <cellStyle name="Accent2" xfId="22" builtinId="33" customBuiltin="1"/>
    <cellStyle name="Accent2 2" xfId="83" xr:uid="{14150BFA-BCCA-479E-B58C-375E33B4C1F9}"/>
    <cellStyle name="Accent3" xfId="25" builtinId="37" customBuiltin="1"/>
    <cellStyle name="Accent3 2" xfId="84" xr:uid="{2E6D636D-89FC-4352-AEEC-64E4388E7874}"/>
    <cellStyle name="Accent4" xfId="28" builtinId="41" customBuiltin="1"/>
    <cellStyle name="Accent4 2" xfId="85" xr:uid="{7075B14C-4117-4CB1-8A50-109EB46995D1}"/>
    <cellStyle name="Accent5" xfId="31" builtinId="45" customBuiltin="1"/>
    <cellStyle name="Accent5 2" xfId="86" xr:uid="{CD279C75-EF6E-4447-90C9-3B08CE1C370F}"/>
    <cellStyle name="Accent6" xfId="34" builtinId="49" customBuiltin="1"/>
    <cellStyle name="Accent6 2" xfId="87" xr:uid="{8F1D108F-F5A2-4E1F-8A30-87193A94D9C8}"/>
    <cellStyle name="Bad" xfId="9" builtinId="27" customBuiltin="1"/>
    <cellStyle name="Bad 2" xfId="88" xr:uid="{00A4D26F-C313-4BE0-9D4C-689EC86F7A5B}"/>
    <cellStyle name="Calculation" xfId="12" builtinId="22" customBuiltin="1"/>
    <cellStyle name="Calculation 2" xfId="89" xr:uid="{DBB38265-0F03-498E-8771-885CB3978B12}"/>
    <cellStyle name="Check Cell" xfId="14" builtinId="23" customBuiltin="1"/>
    <cellStyle name="Check Cell 2" xfId="90" xr:uid="{9B251868-A6BC-4000-BA44-18AF4DBE25B0}"/>
    <cellStyle name="Comma" xfId="1" builtinId="3"/>
    <cellStyle name="Comma 2" xfId="91" xr:uid="{778733E7-3214-4758-B020-661351042FFC}"/>
    <cellStyle name="Comma 2 2" xfId="150" xr:uid="{0E421D1F-6BED-475E-851A-9F0771AA26A0}"/>
    <cellStyle name="Comma 2 2 2" xfId="156" xr:uid="{ABA5DC2F-19CA-4D1B-8572-7877144574DE}"/>
    <cellStyle name="Comma 2 2 3" xfId="161" xr:uid="{2B67FE31-3B9A-4476-82BE-EBFDC0F44205}"/>
    <cellStyle name="Comma 2 2 4" xfId="224" xr:uid="{A0DC61FD-BFB2-4032-BE9B-AB7342DFE7E3}"/>
    <cellStyle name="Comma 2 2_Database" xfId="216" xr:uid="{C076D0F2-A245-4DCC-A3A1-5961189AD36A}"/>
    <cellStyle name="Comma 3" xfId="92" xr:uid="{2D87A664-1E52-43B1-A476-E635AE713541}"/>
    <cellStyle name="Comma 3 2" xfId="119" xr:uid="{DB94CD3A-F4B3-43CD-97F5-98F90BF3AAA9}"/>
    <cellStyle name="Comma 3 2 2" xfId="193" xr:uid="{56CC5CEC-DB9A-4DA2-B7DF-C1A33A91F52F}"/>
    <cellStyle name="Comma 3 3" xfId="186" xr:uid="{E10976CB-E672-4059-BBE8-BB1E9569313C}"/>
    <cellStyle name="Comma 4" xfId="111" xr:uid="{6FFB47D7-7619-4B9E-A8EC-AC044500B963}"/>
    <cellStyle name="Comma 5" xfId="164" xr:uid="{846E0E86-D8F2-4CC3-8DEC-439A5E8F75C6}"/>
    <cellStyle name="Comma0" xfId="43" xr:uid="{8D41250C-01CA-4020-80A6-B1CE1B00DEB2}"/>
    <cellStyle name="Currency" xfId="2" builtinId="4"/>
    <cellStyle name="Currency 2" xfId="62" xr:uid="{D8B07719-7D92-413E-8270-E9A71669497B}"/>
    <cellStyle name="Currency 3" xfId="120" xr:uid="{DC107A9D-B68B-4DDB-BA5B-7C2D6BD13CAE}"/>
    <cellStyle name="Currency 4" xfId="151" xr:uid="{E97F4264-E529-4162-B456-BA31453A8D6D}"/>
    <cellStyle name="Currency 4 2" xfId="155" xr:uid="{2B3C5350-C79F-4BF5-8B42-64E49C73DD12}"/>
    <cellStyle name="Currency 4 3" xfId="162" xr:uid="{DEACEED8-F965-40B3-B0EE-D012DE4DE9A7}"/>
    <cellStyle name="Currency 4 4" xfId="225" xr:uid="{7A1D5AB7-9632-4025-AE1A-6743F6D67194}"/>
    <cellStyle name="Currency 5" xfId="153" xr:uid="{B2F291F5-9A07-4D0A-BDBD-8CD6BB926368}"/>
    <cellStyle name="Currency 6" xfId="158" xr:uid="{A25BF695-7B29-48FF-9CD2-34B0515A345E}"/>
    <cellStyle name="Currency0" xfId="44" xr:uid="{4DE82187-4AB3-4B23-ACFA-1C5C2AE4F99F}"/>
    <cellStyle name="Date" xfId="45" xr:uid="{88BC36EF-FDB4-4D63-9879-40FD7A8F41C3}"/>
    <cellStyle name="Explanatory Text" xfId="17" builtinId="53" customBuiltin="1"/>
    <cellStyle name="Explanatory Text 2" xfId="93" xr:uid="{1294C5AF-7C74-485D-BE93-4AB847C21639}"/>
    <cellStyle name="Fixed" xfId="46" xr:uid="{0FB82100-5DA1-4D29-8E64-214F935A634A}"/>
    <cellStyle name="Followed Hyperlink 2" xfId="149" xr:uid="{2673BD28-8919-486C-BF13-87DD56E57CA7}"/>
    <cellStyle name="Good" xfId="8" builtinId="26" customBuiltin="1"/>
    <cellStyle name="Good 2" xfId="94" xr:uid="{8A52C717-BA4A-4481-80AE-BED25BBD7996}"/>
    <cellStyle name="Grey" xfId="47" xr:uid="{F0C6DFC6-5D4A-4FE3-A104-DF2E9CA071E5}"/>
    <cellStyle name="Heading 1" xfId="4" builtinId="16" customBuiltin="1"/>
    <cellStyle name="Heading 1 2" xfId="95" xr:uid="{119AECC6-9432-4E59-8B52-36E22C6FE0E0}"/>
    <cellStyle name="Heading 2" xfId="5" builtinId="17" customBuiltin="1"/>
    <cellStyle name="Heading 2 2" xfId="96" xr:uid="{2337278A-5DAD-4968-B3E9-6DC2B6D80C06}"/>
    <cellStyle name="Heading 3" xfId="6" builtinId="18" customBuiltin="1"/>
    <cellStyle name="Heading 3 2" xfId="97" xr:uid="{E1D0678A-5C21-4AFE-B7C9-8DCA2AE42800}"/>
    <cellStyle name="Heading 4" xfId="7" builtinId="19" customBuiltin="1"/>
    <cellStyle name="Heading 4 2" xfId="98" xr:uid="{32FED220-C619-4503-B0BC-A1F53E82FF6C}"/>
    <cellStyle name="Hyperlink 2" xfId="148" xr:uid="{C4142720-30CD-4E47-AFB8-4E7B44D54C59}"/>
    <cellStyle name="Input" xfId="10" builtinId="20" customBuiltin="1"/>
    <cellStyle name="Input [yellow]" xfId="48" xr:uid="{C7DD5D72-FC16-4A5E-9D12-27F64D4EAE15}"/>
    <cellStyle name="Input 2" xfId="99" xr:uid="{4CB76BDE-1418-4B1B-B800-3F23F935720F}"/>
    <cellStyle name="Linked Cell" xfId="13" builtinId="24" customBuiltin="1"/>
    <cellStyle name="Linked Cell 2" xfId="100" xr:uid="{7238FCA2-BC05-4513-99EC-ECD70FB738F3}"/>
    <cellStyle name="M" xfId="49" xr:uid="{DBFB04A1-F440-475F-AE13-B67D52C579D8}"/>
    <cellStyle name="M.00" xfId="50" xr:uid="{947E8BDE-2C65-4681-ABEF-9205E21E192A}"/>
    <cellStyle name="M_9. Rev2Cost_GDPIPI" xfId="59" xr:uid="{81479C37-925B-4B6A-9CFE-B8D81406289A}"/>
    <cellStyle name="M_9. Rev2Cost_GDPIPI 2" xfId="115" xr:uid="{C3D5950D-EAA6-4032-83D8-DD97A5E4E9FD}"/>
    <cellStyle name="M_lists" xfId="54" xr:uid="{33D942BB-E0F4-4BEE-AF6E-B02B515DD2D2}"/>
    <cellStyle name="M_lists 2" xfId="113" xr:uid="{CDA4A6CB-2B02-4EBA-B020-08AF9C0A6AE3}"/>
    <cellStyle name="M_lists_4. Current Monthly Fixed Charge" xfId="56" xr:uid="{3A534286-8E67-44AA-B544-26ED3231DDAC}"/>
    <cellStyle name="M_Sheet4" xfId="61" xr:uid="{BB3D0D8E-56A2-411C-A8A7-A4DE4D6E66F4}"/>
    <cellStyle name="M_Sheet4 2" xfId="117" xr:uid="{D25D2218-CD73-4B7D-A01A-E4771D639D35}"/>
    <cellStyle name="Neutral 2" xfId="101" xr:uid="{2E44637F-4557-43F7-8EEB-B950912612D3}"/>
    <cellStyle name="Neutral 3" xfId="141" xr:uid="{C13530A8-AF29-4BCD-B508-4DC6DEC0BD9B}"/>
    <cellStyle name="Normal" xfId="0" builtinId="0"/>
    <cellStyle name="Normal - Style1" xfId="51" xr:uid="{5A9E14C9-18AF-4618-AADA-AB634D1D365E}"/>
    <cellStyle name="Normal 10 12" xfId="152" xr:uid="{6BEF0A96-32ED-41E5-B4F5-287138FEA900}"/>
    <cellStyle name="Normal 167" xfId="124" xr:uid="{E97A76DE-2EE7-4AD0-9017-0A184B83AE88}"/>
    <cellStyle name="Normal 167 2" xfId="197" xr:uid="{209F5AA6-9AA8-4CC9-BAF7-4156EE11C668}"/>
    <cellStyle name="Normal 167_Database" xfId="217" xr:uid="{B4B28CE1-680E-4EE3-AB09-65D789921B63}"/>
    <cellStyle name="Normal 168" xfId="125" xr:uid="{2C2D7B99-9EB3-425B-B227-A726DFD8C59C}"/>
    <cellStyle name="Normal 168 2" xfId="198" xr:uid="{FC6E2C79-B2EC-4DEF-9A94-67B9A425217F}"/>
    <cellStyle name="Normal 168_Database" xfId="218" xr:uid="{3DA2D6D1-AC81-4004-88EA-7400AF475E18}"/>
    <cellStyle name="Normal 169" xfId="126" xr:uid="{07D95A42-C1FC-4186-80E4-00FA4D8D6008}"/>
    <cellStyle name="Normal 169 2" xfId="199" xr:uid="{48D4B723-BF6F-4EA2-A324-A618CA7C3646}"/>
    <cellStyle name="Normal 169_Database" xfId="219" xr:uid="{6D0BD37A-6DD6-4D4B-8E00-2EA680608F8A}"/>
    <cellStyle name="Normal 170" xfId="127" xr:uid="{BE5AFBA3-D9D9-40C8-AE98-8B646FFBE5D2}"/>
    <cellStyle name="Normal 170 2" xfId="200" xr:uid="{48B884D9-DEA7-4B69-818B-9E8796904EBA}"/>
    <cellStyle name="Normal 170_Database" xfId="220" xr:uid="{71F68E01-264C-44AF-B309-6ED4F6181D51}"/>
    <cellStyle name="Normal 171" xfId="128" xr:uid="{EB642F9B-216B-4932-9CDF-3F9C66F61F72}"/>
    <cellStyle name="Normal 171 2" xfId="201" xr:uid="{EEBBBDD7-4B72-44EB-8806-65378FC02AC0}"/>
    <cellStyle name="Normal 171_Database" xfId="221" xr:uid="{0A623F09-791B-43D6-BF4B-30D762B2A111}"/>
    <cellStyle name="Normal 19" xfId="129" xr:uid="{79DCDC75-9857-48B6-BABC-484F1019F59A}"/>
    <cellStyle name="Normal 2" xfId="38" xr:uid="{28E97B36-C7A7-4E66-A77D-2D6B3BBBDACD}"/>
    <cellStyle name="Normal 25" xfId="130" xr:uid="{4DEA44FA-D1A7-4EEC-8E52-A68314D74364}"/>
    <cellStyle name="Normal 3" xfId="102" xr:uid="{E3490CA4-92BB-4501-9858-D81CC39E90FB}"/>
    <cellStyle name="Normal 3 2" xfId="187" xr:uid="{E3E8A5A9-413E-4450-B455-F8D9F30F3416}"/>
    <cellStyle name="Normal 3 5" xfId="37" xr:uid="{53B9B6C8-8D7D-4636-B315-AF1E44162EBF}"/>
    <cellStyle name="Normal 30" xfId="131" xr:uid="{27D1FECE-C6B8-4385-8838-1C01630FFE1B}"/>
    <cellStyle name="Normal 31" xfId="136" xr:uid="{69C9EDB5-A83E-4DF9-95BB-1B96C44B3425}"/>
    <cellStyle name="Normal 4" xfId="103" xr:uid="{563F283D-E9A7-42AE-BAB5-E9854A3F38E0}"/>
    <cellStyle name="Normal 4 2" xfId="188" xr:uid="{D0488AD6-2A81-4E9F-9CF7-5A8487E9B440}"/>
    <cellStyle name="Normal 41" xfId="132" xr:uid="{8576616F-1E2E-40FD-B276-E093FF468F62}"/>
    <cellStyle name="Normal 42" xfId="137" xr:uid="{AFE1E7EC-DFB5-462E-A050-FBE19C519B81}"/>
    <cellStyle name="Normal 5" xfId="104" xr:uid="{0E14950E-95DA-4333-87B0-B8D99A3158E3}"/>
    <cellStyle name="Normal 5 2" xfId="121" xr:uid="{63FABE81-42A0-4762-943C-7DD1C90AE6E1}"/>
    <cellStyle name="Normal 5 2 2" xfId="194" xr:uid="{570D02E5-6943-4050-988A-DD7A7D4C809D}"/>
    <cellStyle name="Normal 5 3" xfId="189" xr:uid="{1B7C360A-A02F-40CE-854C-5C8D5CC85F84}"/>
    <cellStyle name="Normal 50" xfId="133" xr:uid="{3C7826CF-52C3-4474-B671-038728B12E8F}"/>
    <cellStyle name="Normal 51" xfId="135" xr:uid="{EC27CD2B-BFED-43DF-8F60-E29219038772}"/>
    <cellStyle name="Normal 52" xfId="138" xr:uid="{EE3A40CF-1329-4288-B935-B14F86F73709}"/>
    <cellStyle name="Normal 6" xfId="118" xr:uid="{58A104D2-51BD-48E8-8520-E2FED21EFDEF}"/>
    <cellStyle name="Normal 6 2" xfId="192" xr:uid="{C2E42225-2FC5-432E-B27E-27EBB0CDB284}"/>
    <cellStyle name="Normal 6_Database" xfId="222" xr:uid="{A5DD4274-A559-4317-AEC9-0E7EA2A027D7}"/>
    <cellStyle name="Normal 60" xfId="134" xr:uid="{6885B35E-E277-41F5-B946-9C71849E7BFE}"/>
    <cellStyle name="Normal 61" xfId="139" xr:uid="{FE568578-4E2E-45ED-A79C-C03FCCC24999}"/>
    <cellStyle name="Note" xfId="16" builtinId="10" customBuiltin="1"/>
    <cellStyle name="Note 2" xfId="105" xr:uid="{FDD89FBE-1BE2-4C7F-9FAA-041C67CE5ABF}"/>
    <cellStyle name="Note 2 2" xfId="190" xr:uid="{1C049C1B-97DF-4153-BEAA-90F3E3D4B6F6}"/>
    <cellStyle name="Note 3" xfId="202" xr:uid="{E6731EE2-5D2B-4A62-8DBD-96D626B3940E}"/>
    <cellStyle name="Output" xfId="11" builtinId="21" customBuiltin="1"/>
    <cellStyle name="Output 2" xfId="106" xr:uid="{D7A2866E-4253-4ED1-9FD5-02E3CB4F64D4}"/>
    <cellStyle name="Percent" xfId="3" builtinId="5"/>
    <cellStyle name="Percent [2]" xfId="52" xr:uid="{502B2053-3821-4D92-BAEA-00193E29E43C}"/>
    <cellStyle name="Percent 10" xfId="165" xr:uid="{68462C3E-35A7-4B2A-B293-4B91A49253F1}"/>
    <cellStyle name="Percent 11" xfId="166" xr:uid="{280BCBF5-1B0E-4A11-81DB-A003BBE7C8B2}"/>
    <cellStyle name="Percent 12" xfId="167" xr:uid="{79E0668F-5687-4B8F-94E7-AAB50D074FF0}"/>
    <cellStyle name="Percent 13" xfId="168" xr:uid="{582197DF-1205-4519-9672-27D6B57BE3AE}"/>
    <cellStyle name="Percent 14" xfId="169" xr:uid="{7DF38A4F-CD79-40C0-BC6A-85D50ECCE8AB}"/>
    <cellStyle name="Percent 15" xfId="170" xr:uid="{4BAF134C-48D8-4D1C-BF1C-0D253A202421}"/>
    <cellStyle name="Percent 16" xfId="171" xr:uid="{25936C16-DB88-4FAE-87B3-F8B7C597D74E}"/>
    <cellStyle name="Percent 17" xfId="173" xr:uid="{8C9BF1E1-1DD4-44C1-A416-27721C3506CD}"/>
    <cellStyle name="Percent 18" xfId="172" xr:uid="{BB28868F-71F4-4A55-902D-6CA1AF9FFC6D}"/>
    <cellStyle name="Percent 19" xfId="215" xr:uid="{656E1292-E0AD-4CBB-A549-2C0661645AD1}"/>
    <cellStyle name="Percent 2" xfId="63" xr:uid="{1C03FC42-D670-496A-9DB0-DB0517E6A6CA}"/>
    <cellStyle name="Percent 20" xfId="223" xr:uid="{64D96ED0-C50B-459A-B270-49CFC8DB1381}"/>
    <cellStyle name="Percent 21" xfId="226" xr:uid="{DE42EBCB-6CAE-4104-9F9A-B6A6B737891E}"/>
    <cellStyle name="Percent 22" xfId="227" xr:uid="{42C8A380-8940-4AE5-B250-344ACCCE7191}"/>
    <cellStyle name="Percent 23" xfId="228" xr:uid="{C706B5B9-C107-4767-AAC6-1FBEDAC4C63F}"/>
    <cellStyle name="Percent 24" xfId="229" xr:uid="{77D64287-9219-4668-A75B-2B037B65F828}"/>
    <cellStyle name="Percent 25" xfId="230" xr:uid="{01465604-34A7-48F7-A398-A446AFD5150D}"/>
    <cellStyle name="Percent 26" xfId="231" xr:uid="{44C32061-69EF-4FC5-AF25-1427CB9DC4D1}"/>
    <cellStyle name="Percent 27" xfId="232" xr:uid="{425009BE-CB60-4951-8A30-E72AD44B1A87}"/>
    <cellStyle name="Percent 28" xfId="233" xr:uid="{684756B0-8B87-4F06-ADB9-29F38331F796}"/>
    <cellStyle name="Percent 29" xfId="234" xr:uid="{83AF95DA-E636-48AB-A466-F2683D239B4E}"/>
    <cellStyle name="Percent 3" xfId="107" xr:uid="{3CAD5320-7D5F-4F76-94FD-E6A9D1CE7F83}"/>
    <cellStyle name="Percent 3 2" xfId="122" xr:uid="{AD0709DB-3961-4AF7-9B04-2648476167AA}"/>
    <cellStyle name="Percent 3 2 2" xfId="195" xr:uid="{00B5802B-5823-4FB1-9E7F-8C8D9F778C0A}"/>
    <cellStyle name="Percent 3 3" xfId="191" xr:uid="{A7493958-AC96-4143-BB0A-64AFBD311069}"/>
    <cellStyle name="Percent 4" xfId="123" xr:uid="{CBAB4C52-70EF-43E9-9C08-1FF93A4638CD}"/>
    <cellStyle name="Percent 4 2" xfId="196" xr:uid="{27AE55B9-DF4F-43AA-B8A8-666BF5ED22E6}"/>
    <cellStyle name="Percent 5" xfId="154" xr:uid="{5D4101DE-28F0-4C9F-A30E-7C3C0A66C548}"/>
    <cellStyle name="Percent 6" xfId="159" xr:uid="{446AE152-5054-4BD5-A6BB-D325E2DA2E61}"/>
    <cellStyle name="Percent 7" xfId="160" xr:uid="{E152EABD-5EE3-47BA-8D89-4E28DCC10258}"/>
    <cellStyle name="Percent 8" xfId="157" xr:uid="{49D7726E-0C4C-4266-AED9-711D7BBECAFB}"/>
    <cellStyle name="Percent 9" xfId="163" xr:uid="{FCFD60F2-1A11-4772-B52C-FE8523D0A125}"/>
    <cellStyle name="Title 2" xfId="108" xr:uid="{196EFB4A-DB91-4FEF-B04D-3ADEBC2185DC}"/>
    <cellStyle name="Title 3" xfId="140" xr:uid="{E341FBEA-1CAC-4FFA-8DCC-F12E914F2A7E}"/>
    <cellStyle name="Total" xfId="18" builtinId="25" customBuiltin="1"/>
    <cellStyle name="Total 2" xfId="109" xr:uid="{0A216715-6617-44E3-AB6A-95073A05AE0D}"/>
    <cellStyle name="Warning Text" xfId="15" builtinId="11" customBuiltin="1"/>
    <cellStyle name="Warning Text 2" xfId="110" xr:uid="{A190D259-730C-4A4D-9CC4-41653D85C5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146808</xdr:colOff>
      <xdr:row>8</xdr:row>
      <xdr:rowOff>83344</xdr:rowOff>
    </xdr:to>
    <xdr:pic>
      <xdr:nvPicPr>
        <xdr:cNvPr id="2" name="Picture 1">
          <a:extLst>
            <a:ext uri="{FF2B5EF4-FFF2-40B4-BE49-F238E27FC236}">
              <a16:creationId xmlns:a16="http://schemas.microsoft.com/office/drawing/2014/main" id="{1C1C4E43-3128-4EF8-9969-6DE308AF48C3}"/>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4853408" cy="1546384"/>
        </a:xfrm>
        <a:prstGeom prst="rect">
          <a:avLst/>
        </a:prstGeom>
        <a:ln>
          <a:noFill/>
        </a:ln>
        <a:effectLst>
          <a:softEdge rad="112500"/>
        </a:effectLst>
      </xdr:spPr>
    </xdr:pic>
    <xdr:clientData/>
  </xdr:twoCellAnchor>
  <xdr:twoCellAnchor>
    <xdr:from>
      <xdr:col>0</xdr:col>
      <xdr:colOff>28575</xdr:colOff>
      <xdr:row>3</xdr:row>
      <xdr:rowOff>116681</xdr:rowOff>
    </xdr:from>
    <xdr:to>
      <xdr:col>15</xdr:col>
      <xdr:colOff>547688</xdr:colOff>
      <xdr:row>7</xdr:row>
      <xdr:rowOff>78581</xdr:rowOff>
    </xdr:to>
    <xdr:sp macro="" textlink="">
      <xdr:nvSpPr>
        <xdr:cNvPr id="3" name="Rectangle 2">
          <a:extLst>
            <a:ext uri="{FF2B5EF4-FFF2-40B4-BE49-F238E27FC236}">
              <a16:creationId xmlns:a16="http://schemas.microsoft.com/office/drawing/2014/main" id="{E99A914E-26C3-48FD-BD6C-B46422F376DA}"/>
            </a:ext>
          </a:extLst>
        </xdr:cNvPr>
        <xdr:cNvSpPr/>
      </xdr:nvSpPr>
      <xdr:spPr>
        <a:xfrm>
          <a:off x="28575" y="665321"/>
          <a:ext cx="14616113" cy="69342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123825</xdr:rowOff>
    </xdr:from>
    <xdr:to>
      <xdr:col>11</xdr:col>
      <xdr:colOff>482756</xdr:colOff>
      <xdr:row>1</xdr:row>
      <xdr:rowOff>179514</xdr:rowOff>
    </xdr:to>
    <xdr:sp macro="" textlink="">
      <xdr:nvSpPr>
        <xdr:cNvPr id="4" name="Rectangle 3">
          <a:extLst>
            <a:ext uri="{FF2B5EF4-FFF2-40B4-BE49-F238E27FC236}">
              <a16:creationId xmlns:a16="http://schemas.microsoft.com/office/drawing/2014/main" id="{D5D173D3-31F0-467E-9E22-B098E3ADC66C}"/>
            </a:ext>
          </a:extLst>
        </xdr:cNvPr>
        <xdr:cNvSpPr/>
      </xdr:nvSpPr>
      <xdr:spPr>
        <a:xfrm>
          <a:off x="737235" y="123825"/>
          <a:ext cx="11404121" cy="238569"/>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52626</xdr:rowOff>
    </xdr:to>
    <xdr:pic>
      <xdr:nvPicPr>
        <xdr:cNvPr id="5" name="Picture 4">
          <a:extLst>
            <a:ext uri="{FF2B5EF4-FFF2-40B4-BE49-F238E27FC236}">
              <a16:creationId xmlns:a16="http://schemas.microsoft.com/office/drawing/2014/main" id="{A79D3E43-5B2E-4532-9657-6B05037286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75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2109A1A0-FA1A-40F2-B1A4-BBC129A746BA}"/>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49572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5F0A7639-5448-4E2A-A52C-C16F9EE55A47}"/>
            </a:ext>
          </a:extLst>
        </xdr:cNvPr>
        <xdr:cNvSpPr/>
      </xdr:nvSpPr>
      <xdr:spPr>
        <a:xfrm>
          <a:off x="28575" y="678180"/>
          <a:ext cx="1025842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BE22C0C9-DC37-4C0A-9A2F-E507B2CF9E77}"/>
            </a:ext>
          </a:extLst>
        </xdr:cNvPr>
        <xdr:cNvSpPr/>
      </xdr:nvSpPr>
      <xdr:spPr>
        <a:xfrm>
          <a:off x="638175" y="123825"/>
          <a:ext cx="681307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C9E2984C-3B83-464F-B212-E5CEC8523D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molon\Downloads\Energy%20Plus_2018%20IRM%20Model%20-%20CND_20180322%20(1).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EB%20Rate%20Applications/2023%20IRM%20Application/01%20-%20Application%20and%20Model%20Preparation/04%20-%201595%20Workform/2022_1595_Analysis_Workform_1.0_20210712-(2018).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List"/>
      <sheetName val="1595 Analysis"/>
      <sheetName val="2015 or pre-2015(1)"/>
      <sheetName val="2015 or pre-2015(2)"/>
      <sheetName val="2015 or pre-2015(3)"/>
      <sheetName val="2015 or pre-2015(4)"/>
      <sheetName val="1595 2016"/>
      <sheetName val="1595 2017"/>
      <sheetName val="1595 2018"/>
      <sheetName val="Classes"/>
    </sheetNames>
    <sheetDataSet>
      <sheetData sheetId="0" refreshError="1"/>
      <sheetData sheetId="1" refreshError="1"/>
      <sheetData sheetId="2">
        <row r="2">
          <cell r="A2" t="str">
            <v>Alectra Utilities Corporation-Brampton Rate Zone</v>
          </cell>
        </row>
        <row r="3">
          <cell r="A3" t="str">
            <v>Alectra Utilities Corporation-Enersource Rate Zone</v>
          </cell>
        </row>
        <row r="4">
          <cell r="A4" t="str">
            <v>Alectra Utilities Corporation-Horizon Utilities Rate Zone</v>
          </cell>
        </row>
        <row r="5">
          <cell r="A5" t="str">
            <v>Alectra Utilities Corporation-PowerStream Rate Zone</v>
          </cell>
        </row>
        <row r="6">
          <cell r="A6" t="str">
            <v>Alectra Utilities Corporation-Guelph Rate Zone</v>
          </cell>
        </row>
        <row r="7">
          <cell r="A7" t="str">
            <v>Algoma Power Inc.</v>
          </cell>
        </row>
        <row r="8">
          <cell r="A8" t="str">
            <v>Atikokan Hydro Inc.</v>
          </cell>
        </row>
        <row r="9">
          <cell r="A9" t="str">
            <v>Bluewater Power Distribution Corporation</v>
          </cell>
        </row>
        <row r="10">
          <cell r="A10" t="str">
            <v>Brantford Power Inc.</v>
          </cell>
        </row>
        <row r="11">
          <cell r="A11" t="str">
            <v>Burlington Hydro Inc.</v>
          </cell>
        </row>
        <row r="12">
          <cell r="A12" t="str">
            <v>Canadian Niagara Power Inc.</v>
          </cell>
        </row>
        <row r="13">
          <cell r="A13" t="str">
            <v>Centre Wellington Hydro Ltd.</v>
          </cell>
        </row>
        <row r="14">
          <cell r="A14" t="str">
            <v>Chapleau Public Utilities Corporation</v>
          </cell>
        </row>
        <row r="15">
          <cell r="A15" t="str">
            <v>Cooperative Hydro Embrun Inc.</v>
          </cell>
        </row>
        <row r="16">
          <cell r="A16" t="str">
            <v>E.L.K. Energy Inc.</v>
          </cell>
        </row>
        <row r="17">
          <cell r="A17" t="str">
            <v>Elexicon Energy Inc.-Whitby Rate Zone</v>
          </cell>
        </row>
        <row r="18">
          <cell r="A18" t="str">
            <v>Elexicon Energy Inc.-Veridian Rate Zone</v>
          </cell>
        </row>
        <row r="19">
          <cell r="A19" t="str">
            <v>Energy+ Inc.</v>
          </cell>
        </row>
        <row r="20">
          <cell r="A20" t="str">
            <v>Entegrus Powerlines Inc.-For Entegrus-Main Rate Zone</v>
          </cell>
        </row>
        <row r="21">
          <cell r="A21" t="str">
            <v>Entegrus Powerlines Inc.-For Former St. Thomas Energy Rate Zone</v>
          </cell>
        </row>
        <row r="22">
          <cell r="A22" t="str">
            <v>ENWIN Utilities Ltd.</v>
          </cell>
        </row>
        <row r="23">
          <cell r="A23" t="str">
            <v>EPCOR Electricity Distribution Ontario Inc.</v>
          </cell>
        </row>
        <row r="24">
          <cell r="A24" t="str">
            <v>ERTH Power Corporation - ERTH Power Main Rate Zone</v>
          </cell>
        </row>
        <row r="25">
          <cell r="A25" t="str">
            <v>ERTH POWER CORPORATION – GODERICH RATE ZONE</v>
          </cell>
        </row>
        <row r="26">
          <cell r="A26" t="str">
            <v>Essex Powerlines Corporation</v>
          </cell>
        </row>
        <row r="27">
          <cell r="A27" t="str">
            <v>Festival Hydro Inc.</v>
          </cell>
        </row>
        <row r="28">
          <cell r="A28" t="str">
            <v>Fort Frances Power Corporation</v>
          </cell>
        </row>
        <row r="29">
          <cell r="A29" t="str">
            <v>Greater Sudbury Hydro Inc.</v>
          </cell>
        </row>
        <row r="30">
          <cell r="A30" t="str">
            <v>Grimsby Power Incorporated</v>
          </cell>
        </row>
        <row r="31">
          <cell r="A31" t="str">
            <v>Halton Hills Hydro Inc.</v>
          </cell>
        </row>
        <row r="32">
          <cell r="A32" t="str">
            <v>Hearst Power Distribution Co. Ltd.</v>
          </cell>
        </row>
        <row r="33">
          <cell r="A33" t="str">
            <v>Hydro 2000 Inc.</v>
          </cell>
        </row>
        <row r="34">
          <cell r="A34" t="str">
            <v>Hydro Hawkesbury Inc.</v>
          </cell>
        </row>
        <row r="35">
          <cell r="A35" t="str">
            <v>Hydro One Networks Inc.</v>
          </cell>
        </row>
        <row r="36">
          <cell r="A36" t="str">
            <v>Hydro One Networks Inc.-Former Haldimand County Hydro Inc. Service Area</v>
          </cell>
        </row>
        <row r="37">
          <cell r="A37" t="str">
            <v>Hydro One Networks Inc.-Former Norfolk Power Distribution Inc. Service Area</v>
          </cell>
        </row>
        <row r="38">
          <cell r="A38" t="str">
            <v>Hydro One Networks Inc.-Former Woodstock Hydro Services Inc. Service Area</v>
          </cell>
        </row>
        <row r="39">
          <cell r="A39" t="str">
            <v>Hydro One Remote Communites Inc.</v>
          </cell>
        </row>
        <row r="40">
          <cell r="A40" t="str">
            <v>Hydro Ottawa Limited</v>
          </cell>
        </row>
        <row r="41">
          <cell r="A41" t="str">
            <v>InnPower Corporation</v>
          </cell>
        </row>
        <row r="42">
          <cell r="A42" t="str">
            <v>Kingston Hydro Corporation</v>
          </cell>
        </row>
        <row r="43">
          <cell r="A43" t="str">
            <v>Kitchener-Wilmot Hydro Inc.</v>
          </cell>
        </row>
        <row r="44">
          <cell r="A44" t="str">
            <v>Lakefront Utilities Inc.</v>
          </cell>
        </row>
        <row r="45">
          <cell r="A45" t="str">
            <v>Lakeland Power Distribution Ltd.</v>
          </cell>
        </row>
        <row r="46">
          <cell r="A46" t="str">
            <v>Lakeland Power Distribution Ltd.</v>
          </cell>
        </row>
        <row r="47">
          <cell r="A47" t="str">
            <v>London Hydro Inc.</v>
          </cell>
        </row>
        <row r="48">
          <cell r="A48" t="str">
            <v>Milton Hydro Distribution Inc.</v>
          </cell>
        </row>
        <row r="49">
          <cell r="A49" t="str">
            <v>Newmarket-Tay Power Distribution Ltd.-For Former Midland Power Utility Rate Zone</v>
          </cell>
        </row>
        <row r="50">
          <cell r="A50" t="str">
            <v>Newmarket-Tay Power Distribution Ltd.-For Newmarket-Tay Power Main Rate Zone</v>
          </cell>
        </row>
        <row r="51">
          <cell r="A51" t="str">
            <v>Niagara Peninsula Energy Inc.</v>
          </cell>
        </row>
        <row r="52">
          <cell r="A52" t="str">
            <v>Niagara-on-the-Lake Hydro Inc.</v>
          </cell>
        </row>
        <row r="53">
          <cell r="A53" t="str">
            <v>North Bay Hydro Distribution Limited</v>
          </cell>
        </row>
        <row r="54">
          <cell r="A54" t="str">
            <v>Northern Ontario Wires Inc.</v>
          </cell>
        </row>
        <row r="55">
          <cell r="A55" t="str">
            <v>Oakville Hydro Electricity Distribution Inc.</v>
          </cell>
        </row>
        <row r="56">
          <cell r="A56" t="str">
            <v>Orangeville Hydro Limited</v>
          </cell>
        </row>
        <row r="57">
          <cell r="A57" t="str">
            <v>Orillia Power Distribution Corporation</v>
          </cell>
        </row>
        <row r="58">
          <cell r="A58" t="str">
            <v>Oshawa PUC Networks Inc.</v>
          </cell>
        </row>
        <row r="59">
          <cell r="A59" t="str">
            <v>Ottawa River Power Corporation</v>
          </cell>
        </row>
        <row r="60">
          <cell r="A60" t="str">
            <v>Peterborough Distribution Incorporated</v>
          </cell>
        </row>
        <row r="61">
          <cell r="A61" t="str">
            <v>PUC Distribution Inc.</v>
          </cell>
        </row>
        <row r="62">
          <cell r="A62" t="str">
            <v>Renfrew Hydro Inc.</v>
          </cell>
        </row>
        <row r="63">
          <cell r="A63" t="str">
            <v>Rideau St. Lawrence Distribution Inc.</v>
          </cell>
        </row>
        <row r="64">
          <cell r="A64" t="str">
            <v>Sioux Lookout Hydro Inc.</v>
          </cell>
        </row>
        <row r="65">
          <cell r="A65" t="str">
            <v>Synergy North Corporation-Kenora Rate Zone</v>
          </cell>
        </row>
        <row r="66">
          <cell r="A66" t="str">
            <v xml:space="preserve">Synergy North Corporation-Thunder Bay Rate Zone </v>
          </cell>
        </row>
        <row r="67">
          <cell r="A67" t="str">
            <v>Tillsonburg Hydro Inc.</v>
          </cell>
        </row>
        <row r="68">
          <cell r="A68" t="str">
            <v>Toronto Hydro-Electric System Limited</v>
          </cell>
        </row>
        <row r="69">
          <cell r="A69" t="str">
            <v>Wasaga Distribution Inc.</v>
          </cell>
        </row>
        <row r="70">
          <cell r="A70" t="str">
            <v>Waterloo North Hydro Inc.</v>
          </cell>
        </row>
        <row r="71">
          <cell r="A71" t="str">
            <v>Welland Hydro-Electric System Corp.</v>
          </cell>
        </row>
        <row r="72">
          <cell r="A72" t="str">
            <v>Wellington North Power Inc.</v>
          </cell>
        </row>
        <row r="73">
          <cell r="A73" t="str">
            <v>Westario Power Inc.</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bay.com/itm/3920517122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C9643-24ED-4371-81EC-F2CE27F0BC8A}">
  <dimension ref="A1:N22"/>
  <sheetViews>
    <sheetView showGridLines="0" workbookViewId="0"/>
  </sheetViews>
  <sheetFormatPr defaultColWidth="9" defaultRowHeight="14.4" x14ac:dyDescent="0.3"/>
  <sheetData>
    <row r="1" spans="1:13" ht="17.399999999999999" x14ac:dyDescent="0.3">
      <c r="A1" s="1" t="s">
        <v>0</v>
      </c>
    </row>
    <row r="2" spans="1:13" ht="15" thickBot="1" x14ac:dyDescent="0.35"/>
    <row r="3" spans="1:13" ht="16.2" x14ac:dyDescent="0.3">
      <c r="B3" s="106" t="s">
        <v>1</v>
      </c>
      <c r="C3" s="107"/>
      <c r="D3" s="107"/>
      <c r="E3" s="107"/>
      <c r="F3" s="107"/>
      <c r="G3" s="107"/>
      <c r="H3" s="107"/>
      <c r="I3" s="107"/>
      <c r="J3" s="107"/>
      <c r="K3" s="107"/>
      <c r="L3" s="107"/>
      <c r="M3" s="108"/>
    </row>
    <row r="4" spans="1:13" ht="15.6" x14ac:dyDescent="0.3">
      <c r="B4" s="2" t="s">
        <v>2</v>
      </c>
      <c r="M4" s="3"/>
    </row>
    <row r="5" spans="1:13" x14ac:dyDescent="0.3">
      <c r="B5" s="4"/>
      <c r="M5" s="3"/>
    </row>
    <row r="6" spans="1:13" ht="50.25" customHeight="1" x14ac:dyDescent="0.3">
      <c r="B6" s="109" t="s">
        <v>3</v>
      </c>
      <c r="C6" s="104"/>
      <c r="D6" s="104"/>
      <c r="E6" s="104"/>
      <c r="F6" s="104"/>
      <c r="G6" s="104"/>
      <c r="H6" s="104"/>
      <c r="I6" s="104"/>
      <c r="J6" s="104"/>
      <c r="K6" s="104"/>
      <c r="L6" s="104"/>
      <c r="M6" s="110"/>
    </row>
    <row r="7" spans="1:13" x14ac:dyDescent="0.3">
      <c r="B7" s="4"/>
      <c r="M7" s="3"/>
    </row>
    <row r="8" spans="1:13" ht="55.5" customHeight="1" x14ac:dyDescent="0.3">
      <c r="B8" s="5"/>
      <c r="C8" s="111" t="s">
        <v>4</v>
      </c>
      <c r="D8" s="111"/>
      <c r="E8" s="111"/>
      <c r="F8" s="111"/>
      <c r="G8" s="111"/>
      <c r="H8" s="111"/>
      <c r="I8" s="111"/>
      <c r="J8" s="111"/>
      <c r="K8" s="111"/>
      <c r="L8" s="111"/>
      <c r="M8" s="112"/>
    </row>
    <row r="9" spans="1:13" ht="52.95" customHeight="1" x14ac:dyDescent="0.3">
      <c r="B9" s="5"/>
      <c r="C9" s="111" t="s">
        <v>5</v>
      </c>
      <c r="D9" s="111"/>
      <c r="E9" s="111"/>
      <c r="F9" s="111"/>
      <c r="G9" s="111"/>
      <c r="H9" s="111"/>
      <c r="I9" s="111"/>
      <c r="J9" s="111"/>
      <c r="K9" s="111"/>
      <c r="L9" s="111"/>
      <c r="M9" s="112"/>
    </row>
    <row r="10" spans="1:13" x14ac:dyDescent="0.3">
      <c r="B10" s="5"/>
      <c r="M10" s="3"/>
    </row>
    <row r="11" spans="1:13" ht="52.2" customHeight="1" thickBot="1" x14ac:dyDescent="0.35">
      <c r="B11" s="113" t="s">
        <v>6</v>
      </c>
      <c r="C11" s="114"/>
      <c r="D11" s="114"/>
      <c r="E11" s="114"/>
      <c r="F11" s="114"/>
      <c r="G11" s="114"/>
      <c r="H11" s="114"/>
      <c r="I11" s="114"/>
      <c r="J11" s="114"/>
      <c r="K11" s="114"/>
      <c r="L11" s="114"/>
      <c r="M11" s="115"/>
    </row>
    <row r="14" spans="1:13" ht="16.2" x14ac:dyDescent="0.3">
      <c r="A14" s="6" t="s">
        <v>7</v>
      </c>
    </row>
    <row r="15" spans="1:13" ht="21" customHeight="1" x14ac:dyDescent="0.3">
      <c r="A15" s="7" t="s">
        <v>8</v>
      </c>
    </row>
    <row r="16" spans="1:13" x14ac:dyDescent="0.3">
      <c r="A16" s="7"/>
    </row>
    <row r="17" spans="1:14" x14ac:dyDescent="0.3">
      <c r="A17" s="7" t="s">
        <v>9</v>
      </c>
    </row>
    <row r="18" spans="1:14" ht="17.399999999999999" customHeight="1" x14ac:dyDescent="0.3">
      <c r="A18" s="116" t="s">
        <v>10</v>
      </c>
      <c r="B18" s="116"/>
      <c r="C18" s="116"/>
      <c r="D18" s="116"/>
      <c r="E18" s="116"/>
      <c r="F18" s="116"/>
      <c r="G18" s="116"/>
      <c r="H18" s="116"/>
      <c r="I18" s="116"/>
      <c r="J18" s="116"/>
      <c r="K18" s="116"/>
      <c r="L18" s="116"/>
    </row>
    <row r="19" spans="1:14" ht="40.5" customHeight="1" x14ac:dyDescent="0.3">
      <c r="A19" s="104" t="s">
        <v>11</v>
      </c>
      <c r="B19" s="104"/>
      <c r="C19" s="104"/>
      <c r="D19" s="104"/>
      <c r="E19" s="104"/>
      <c r="F19" s="104"/>
      <c r="G19" s="104"/>
      <c r="H19" s="104"/>
      <c r="I19" s="104"/>
      <c r="J19" s="104"/>
      <c r="K19" s="104"/>
      <c r="L19" s="104"/>
      <c r="M19" s="104"/>
    </row>
    <row r="20" spans="1:14" ht="34.5" customHeight="1" x14ac:dyDescent="0.3">
      <c r="A20" s="105" t="s">
        <v>12</v>
      </c>
      <c r="B20" s="105"/>
      <c r="C20" s="105"/>
      <c r="D20" s="105"/>
      <c r="E20" s="105"/>
      <c r="F20" s="105"/>
      <c r="G20" s="105"/>
      <c r="H20" s="105"/>
      <c r="I20" s="105"/>
      <c r="J20" s="105"/>
      <c r="K20" s="105"/>
      <c r="L20" s="105"/>
      <c r="M20" s="105"/>
    </row>
    <row r="21" spans="1:14" ht="39.9" customHeight="1" x14ac:dyDescent="0.3">
      <c r="B21" s="104" t="s">
        <v>13</v>
      </c>
      <c r="C21" s="104"/>
      <c r="D21" s="104"/>
      <c r="E21" s="104"/>
      <c r="F21" s="104"/>
      <c r="G21" s="104"/>
      <c r="H21" s="104"/>
      <c r="I21" s="104"/>
      <c r="J21" s="104"/>
      <c r="K21" s="104"/>
      <c r="L21" s="104"/>
      <c r="M21" s="104"/>
      <c r="N21" s="104"/>
    </row>
    <row r="22" spans="1:14" ht="65.849999999999994" customHeight="1" x14ac:dyDescent="0.3">
      <c r="B22" s="104" t="s">
        <v>14</v>
      </c>
      <c r="C22" s="104"/>
      <c r="D22" s="104"/>
      <c r="E22" s="104"/>
      <c r="F22" s="104"/>
      <c r="G22" s="104"/>
      <c r="H22" s="104"/>
      <c r="I22" s="104"/>
      <c r="J22" s="104"/>
      <c r="K22" s="104"/>
      <c r="L22" s="104"/>
      <c r="M22" s="104"/>
      <c r="N22" s="104"/>
    </row>
  </sheetData>
  <mergeCells count="10">
    <mergeCell ref="A19:M19"/>
    <mergeCell ref="A20:M20"/>
    <mergeCell ref="B21:N21"/>
    <mergeCell ref="B22:N22"/>
    <mergeCell ref="B3:M3"/>
    <mergeCell ref="B6:M6"/>
    <mergeCell ref="C8:M8"/>
    <mergeCell ref="C9:M9"/>
    <mergeCell ref="B11:M11"/>
    <mergeCell ref="A18:L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EE77B-0412-4693-8E85-AA30B6E2C7C8}">
  <sheetPr>
    <pageSetUpPr fitToPage="1"/>
  </sheetPr>
  <dimension ref="A11:M37"/>
  <sheetViews>
    <sheetView showGridLines="0" zoomScale="85" zoomScaleNormal="85" workbookViewId="0"/>
  </sheetViews>
  <sheetFormatPr defaultRowHeight="14.4" x14ac:dyDescent="0.3"/>
  <cols>
    <col min="1" max="1" width="10.33203125" customWidth="1"/>
    <col min="2" max="2" width="61.33203125" customWidth="1"/>
    <col min="3" max="3" width="68" customWidth="1"/>
    <col min="4" max="4" width="12.5546875" customWidth="1"/>
    <col min="5" max="5" width="11.6640625" hidden="1" customWidth="1"/>
    <col min="6" max="6" width="11" hidden="1" customWidth="1"/>
    <col min="7" max="7" width="12.5546875" hidden="1" customWidth="1"/>
    <col min="8" max="8" width="9" hidden="1" customWidth="1"/>
    <col min="9" max="9" width="1.88671875" hidden="1" customWidth="1"/>
  </cols>
  <sheetData>
    <row r="11" spans="1:13" x14ac:dyDescent="0.3">
      <c r="A11" s="8" t="s">
        <v>15</v>
      </c>
      <c r="B11" s="9"/>
      <c r="C11" s="8"/>
      <c r="D11" s="10"/>
      <c r="E11" s="10"/>
      <c r="F11" s="10"/>
      <c r="G11" s="10"/>
      <c r="H11" s="10"/>
      <c r="I11" s="10"/>
      <c r="J11" s="10"/>
      <c r="K11" s="10"/>
      <c r="L11" s="10"/>
      <c r="M11" s="10"/>
    </row>
    <row r="12" spans="1:13" x14ac:dyDescent="0.3">
      <c r="A12" s="9"/>
      <c r="B12" s="9"/>
      <c r="C12" s="9"/>
      <c r="D12" s="10"/>
      <c r="E12" s="10"/>
      <c r="F12" s="10"/>
      <c r="G12" s="10"/>
      <c r="H12" s="10"/>
      <c r="I12" s="10"/>
      <c r="J12" s="10"/>
      <c r="K12" s="10"/>
      <c r="L12" s="10"/>
      <c r="M12" s="10"/>
    </row>
    <row r="13" spans="1:13" x14ac:dyDescent="0.3">
      <c r="A13" s="9"/>
      <c r="B13" s="9" t="s">
        <v>16</v>
      </c>
      <c r="C13" s="11"/>
      <c r="D13" s="10"/>
      <c r="E13" s="10"/>
      <c r="F13" s="10"/>
      <c r="G13" s="10"/>
      <c r="H13" s="10"/>
      <c r="I13" s="10"/>
      <c r="J13" s="10"/>
      <c r="K13" s="10"/>
      <c r="L13" s="10"/>
      <c r="M13" s="10"/>
    </row>
    <row r="14" spans="1:13" x14ac:dyDescent="0.3">
      <c r="A14" s="9"/>
      <c r="B14" s="9" t="s">
        <v>17</v>
      </c>
      <c r="C14" s="12"/>
      <c r="D14" s="10"/>
      <c r="E14" s="10"/>
      <c r="F14" s="10"/>
      <c r="G14" s="10"/>
      <c r="H14" s="10"/>
      <c r="I14" s="10"/>
      <c r="J14" s="10"/>
      <c r="K14" s="10"/>
      <c r="L14" s="10"/>
      <c r="M14" s="10"/>
    </row>
    <row r="15" spans="1:13" ht="15" thickBot="1" x14ac:dyDescent="0.35">
      <c r="A15" s="9"/>
      <c r="B15" s="13"/>
      <c r="C15" s="13"/>
      <c r="D15" s="10"/>
      <c r="E15" s="10"/>
      <c r="F15" s="10"/>
      <c r="G15" s="10"/>
      <c r="H15" s="10"/>
      <c r="I15" s="10"/>
      <c r="J15" s="10"/>
      <c r="K15" s="10"/>
      <c r="L15" s="10"/>
      <c r="M15" s="10"/>
    </row>
    <row r="16" spans="1:13" ht="15.6" thickTop="1" thickBot="1" x14ac:dyDescent="0.35">
      <c r="A16" s="9"/>
      <c r="B16" s="14" t="s">
        <v>18</v>
      </c>
      <c r="C16" s="15" t="s">
        <v>19</v>
      </c>
      <c r="D16" s="10"/>
      <c r="E16" s="10"/>
      <c r="F16" s="10"/>
      <c r="G16" s="10"/>
      <c r="H16" s="10"/>
      <c r="I16" s="10"/>
      <c r="J16" s="10"/>
      <c r="K16" s="10"/>
      <c r="L16" s="10"/>
      <c r="M16" s="10"/>
    </row>
    <row r="17" spans="1:13" x14ac:dyDescent="0.3">
      <c r="A17" s="9"/>
      <c r="B17" s="10"/>
      <c r="C17" s="16" t="s">
        <v>20</v>
      </c>
      <c r="D17" s="10"/>
      <c r="E17" s="10"/>
      <c r="F17" s="10"/>
      <c r="G17" s="10"/>
      <c r="H17" s="10"/>
      <c r="I17" s="10"/>
      <c r="J17" s="10"/>
      <c r="K17" s="10"/>
      <c r="L17" s="10"/>
      <c r="M17" s="10"/>
    </row>
    <row r="18" spans="1:13" ht="42.6" thickBot="1" x14ac:dyDescent="0.35">
      <c r="A18" s="10"/>
      <c r="B18" s="10"/>
      <c r="C18" s="10"/>
      <c r="D18" s="17" t="s">
        <v>21</v>
      </c>
      <c r="E18" s="17" t="s">
        <v>22</v>
      </c>
      <c r="F18" s="117" t="s">
        <v>23</v>
      </c>
      <c r="G18" s="117"/>
      <c r="H18" s="10"/>
      <c r="I18" s="10"/>
      <c r="J18" s="10"/>
      <c r="K18" s="10"/>
      <c r="L18" s="10"/>
      <c r="M18" s="10"/>
    </row>
    <row r="19" spans="1:13" ht="15.6" thickTop="1" thickBot="1" x14ac:dyDescent="0.35">
      <c r="A19" s="10"/>
      <c r="B19" s="118"/>
      <c r="C19" s="18" t="s">
        <v>24</v>
      </c>
      <c r="D19" s="15"/>
      <c r="E19" s="15" t="s">
        <v>25</v>
      </c>
      <c r="F19" s="15"/>
      <c r="G19" s="10"/>
      <c r="H19" s="10"/>
      <c r="I19" s="10"/>
      <c r="J19" s="10"/>
      <c r="K19" s="10"/>
      <c r="L19" s="10"/>
      <c r="M19" s="10"/>
    </row>
    <row r="20" spans="1:13" ht="15.6" thickTop="1" thickBot="1" x14ac:dyDescent="0.35">
      <c r="A20" s="10"/>
      <c r="B20" s="118"/>
      <c r="C20" s="19">
        <v>2016</v>
      </c>
      <c r="D20" s="15"/>
      <c r="E20" s="15" t="s">
        <v>25</v>
      </c>
      <c r="F20" s="10"/>
      <c r="G20" s="10"/>
      <c r="H20" s="10"/>
      <c r="I20" s="10"/>
      <c r="J20" s="10"/>
      <c r="K20" s="10"/>
      <c r="L20" s="10"/>
      <c r="M20" s="10"/>
    </row>
    <row r="21" spans="1:13" ht="15.6" thickTop="1" thickBot="1" x14ac:dyDescent="0.35">
      <c r="A21" s="10"/>
      <c r="B21" s="10"/>
      <c r="C21" s="19">
        <v>2017</v>
      </c>
      <c r="D21" s="15"/>
      <c r="E21" s="15" t="s">
        <v>25</v>
      </c>
      <c r="F21" s="10"/>
      <c r="G21" s="10"/>
      <c r="H21" s="10"/>
      <c r="I21" s="10"/>
      <c r="J21" s="10"/>
      <c r="K21" s="10"/>
      <c r="L21" s="10"/>
      <c r="M21" s="10"/>
    </row>
    <row r="22" spans="1:13" ht="15.6" thickTop="1" thickBot="1" x14ac:dyDescent="0.35">
      <c r="A22" s="10"/>
      <c r="B22" s="10"/>
      <c r="C22" s="19">
        <v>2018</v>
      </c>
      <c r="D22" s="15" t="s">
        <v>25</v>
      </c>
      <c r="E22" s="15" t="s">
        <v>25</v>
      </c>
      <c r="F22" s="10"/>
      <c r="G22" s="10"/>
      <c r="H22" s="10"/>
      <c r="I22" s="10"/>
      <c r="J22" s="10"/>
      <c r="K22" s="10"/>
      <c r="L22" s="10"/>
      <c r="M22" s="10"/>
    </row>
    <row r="23" spans="1:13" ht="15.6" thickTop="1" thickBot="1" x14ac:dyDescent="0.35">
      <c r="A23" s="10"/>
      <c r="B23" s="10"/>
      <c r="C23" s="19">
        <v>2019</v>
      </c>
      <c r="D23" s="20" t="s">
        <v>26</v>
      </c>
      <c r="E23" s="20" t="s">
        <v>26</v>
      </c>
      <c r="F23" s="10"/>
      <c r="G23" s="10"/>
      <c r="H23" s="10"/>
      <c r="I23" s="10"/>
      <c r="J23" s="10"/>
      <c r="K23" s="10"/>
      <c r="L23" s="10"/>
      <c r="M23" s="10"/>
    </row>
    <row r="24" spans="1:13" ht="15.6" thickTop="1" thickBot="1" x14ac:dyDescent="0.35">
      <c r="A24" s="10"/>
      <c r="B24" s="10"/>
      <c r="C24" s="19">
        <v>2020</v>
      </c>
      <c r="D24" s="20" t="s">
        <v>26</v>
      </c>
      <c r="E24" s="20" t="s">
        <v>26</v>
      </c>
      <c r="F24" s="10"/>
      <c r="G24" s="10"/>
      <c r="H24" s="10"/>
      <c r="I24" s="10"/>
      <c r="J24" s="10"/>
      <c r="K24" s="10"/>
      <c r="L24" s="10"/>
      <c r="M24" s="10"/>
    </row>
    <row r="25" spans="1:13" x14ac:dyDescent="0.3">
      <c r="A25" s="10"/>
      <c r="B25" s="10"/>
      <c r="C25" s="10"/>
      <c r="D25" s="10" t="s">
        <v>27</v>
      </c>
      <c r="E25" s="10"/>
      <c r="F25" s="10"/>
      <c r="G25" s="10"/>
      <c r="H25" s="10"/>
      <c r="I25" s="10"/>
      <c r="J25" s="10"/>
      <c r="K25" s="10"/>
      <c r="L25" s="10"/>
      <c r="M25" s="10"/>
    </row>
    <row r="26" spans="1:13" x14ac:dyDescent="0.3">
      <c r="A26" s="10"/>
      <c r="B26" s="10"/>
      <c r="C26" s="10"/>
      <c r="D26" s="10"/>
      <c r="E26" s="10"/>
      <c r="F26" s="10"/>
      <c r="G26" s="10"/>
      <c r="H26" s="10"/>
      <c r="I26" s="10"/>
      <c r="J26" s="10"/>
      <c r="K26" s="10"/>
      <c r="L26" s="10"/>
      <c r="M26" s="10"/>
    </row>
    <row r="27" spans="1:13" x14ac:dyDescent="0.3">
      <c r="A27" s="10"/>
      <c r="B27" s="10"/>
      <c r="C27" s="10"/>
      <c r="D27" s="10"/>
      <c r="E27" s="10"/>
      <c r="F27" s="10"/>
      <c r="G27" s="10"/>
      <c r="H27" s="10"/>
      <c r="I27" s="10"/>
      <c r="J27" s="10"/>
      <c r="K27" s="10"/>
      <c r="L27" s="10"/>
      <c r="M27" s="10"/>
    </row>
    <row r="28" spans="1:13" x14ac:dyDescent="0.3">
      <c r="A28" s="10"/>
      <c r="B28" s="10"/>
      <c r="C28" s="10"/>
      <c r="D28" s="10"/>
      <c r="E28" s="10"/>
      <c r="F28" s="10"/>
      <c r="G28" s="10"/>
      <c r="H28" s="10"/>
      <c r="I28" s="10"/>
      <c r="J28" s="10"/>
      <c r="K28" s="10"/>
      <c r="L28" s="10"/>
      <c r="M28" s="10"/>
    </row>
    <row r="29" spans="1:13" x14ac:dyDescent="0.3">
      <c r="A29" s="10"/>
      <c r="B29" s="10"/>
      <c r="C29" s="10"/>
      <c r="D29" s="10"/>
      <c r="E29" s="10"/>
      <c r="F29" s="10"/>
      <c r="G29" s="10"/>
      <c r="H29" s="10"/>
      <c r="I29" s="10"/>
      <c r="J29" s="10"/>
      <c r="K29" s="10"/>
      <c r="L29" s="10"/>
      <c r="M29" s="10"/>
    </row>
    <row r="30" spans="1:13" x14ac:dyDescent="0.3">
      <c r="A30" s="19" t="s">
        <v>28</v>
      </c>
      <c r="B30" s="10"/>
      <c r="C30" s="10"/>
      <c r="D30" s="10"/>
      <c r="E30" s="10"/>
      <c r="F30" s="10"/>
      <c r="G30" s="10"/>
      <c r="H30" s="10"/>
      <c r="I30" s="10"/>
      <c r="J30" s="10"/>
      <c r="K30" s="10"/>
      <c r="L30" s="10"/>
      <c r="M30" s="10"/>
    </row>
    <row r="31" spans="1:13" x14ac:dyDescent="0.3">
      <c r="A31" s="10"/>
      <c r="B31" s="10"/>
      <c r="C31" s="10"/>
      <c r="D31" s="10"/>
      <c r="E31" s="10"/>
      <c r="F31" s="10"/>
      <c r="G31" s="10"/>
      <c r="H31" s="10"/>
      <c r="I31" s="10"/>
      <c r="J31" s="10"/>
      <c r="K31" s="10"/>
      <c r="L31" s="10"/>
      <c r="M31" s="10"/>
    </row>
    <row r="32" spans="1:13" x14ac:dyDescent="0.3">
      <c r="A32" s="10"/>
      <c r="B32" s="10"/>
      <c r="C32" s="10"/>
      <c r="D32" s="10"/>
      <c r="E32" s="10"/>
      <c r="F32" s="10"/>
      <c r="G32" s="10"/>
      <c r="H32" s="10"/>
      <c r="I32" s="10"/>
      <c r="J32" s="10"/>
      <c r="K32" s="10"/>
      <c r="L32" s="10"/>
      <c r="M32" s="10"/>
    </row>
    <row r="37" spans="1:1" x14ac:dyDescent="0.3">
      <c r="A37" s="21"/>
    </row>
  </sheetData>
  <mergeCells count="2">
    <mergeCell ref="F18:G18"/>
    <mergeCell ref="B19:B20"/>
  </mergeCells>
  <dataValidations count="3">
    <dataValidation type="list" allowBlank="1" showInputMessage="1" showErrorMessage="1" sqref="F19" xr:uid="{DB988488-8F47-44C4-AB1C-E48D41A1365B}">
      <formula1>"1,2,3,4"</formula1>
    </dataValidation>
    <dataValidation type="list" allowBlank="1" showInputMessage="1" showErrorMessage="1" sqref="D19:E22" xr:uid="{3DE962C7-8C5C-4B6B-9F8B-33C135759F4B}">
      <formula1>"Yes,No"</formula1>
    </dataValidation>
    <dataValidation type="list" allowBlank="1" showInputMessage="1" showErrorMessage="1" sqref="C16" xr:uid="{1B41AB61-EFC8-409B-8946-8AB9A35437EA}">
      <formula1>ListOfLDC</formula1>
    </dataValidation>
  </dataValidations>
  <pageMargins left="0.7" right="0.7" top="0.75" bottom="0.75" header="0.3" footer="0.3"/>
  <pageSetup scale="38" fitToHeight="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9E5CD-E9FC-41E5-94F7-432273146712}">
  <dimension ref="A11:U195"/>
  <sheetViews>
    <sheetView showGridLines="0" tabSelected="1" topLeftCell="A137" zoomScale="85" zoomScaleNormal="85" zoomScaleSheetLayoutView="55" workbookViewId="0">
      <selection activeCell="B139" sqref="B139:B144"/>
    </sheetView>
  </sheetViews>
  <sheetFormatPr defaultColWidth="9" defaultRowHeight="13.8" x14ac:dyDescent="0.25"/>
  <cols>
    <col min="1" max="1" width="10.33203125" style="10" customWidth="1"/>
    <col min="2" max="2" width="96.6640625" style="10" customWidth="1"/>
    <col min="3" max="3" width="9.33203125" style="10" customWidth="1"/>
    <col min="4" max="11" width="16.109375" style="10" customWidth="1"/>
    <col min="12" max="12" width="19" style="10" bestFit="1" customWidth="1"/>
    <col min="13" max="13" width="19" style="83" bestFit="1" customWidth="1"/>
    <col min="14" max="14" width="15" style="10" bestFit="1" customWidth="1"/>
    <col min="15" max="15" width="11.88671875" style="10" customWidth="1"/>
    <col min="16" max="16" width="10.6640625" style="10" customWidth="1"/>
    <col min="17" max="17" width="10.33203125" style="10" customWidth="1"/>
    <col min="18" max="18" width="10.6640625" style="10" customWidth="1"/>
    <col min="19" max="19" width="10.5546875" style="10" customWidth="1"/>
    <col min="20" max="20" width="11" style="10" customWidth="1"/>
    <col min="21" max="21" width="13" style="10" customWidth="1"/>
    <col min="22" max="22" width="10.88671875" style="10" customWidth="1"/>
    <col min="23" max="23" width="11.33203125" style="10" customWidth="1"/>
    <col min="24" max="16384" width="9" style="10"/>
  </cols>
  <sheetData>
    <row r="11" spans="1:13" x14ac:dyDescent="0.25">
      <c r="A11" s="9"/>
      <c r="B11" s="13" t="s">
        <v>29</v>
      </c>
      <c r="C11" s="13">
        <v>2018</v>
      </c>
      <c r="D11" s="9"/>
      <c r="E11" s="9"/>
      <c r="F11" s="9"/>
    </row>
    <row r="12" spans="1:13" ht="123.6" customHeight="1" x14ac:dyDescent="0.25">
      <c r="A12" s="22" t="s">
        <v>30</v>
      </c>
      <c r="B12" s="23" t="s">
        <v>31</v>
      </c>
      <c r="C12" s="24"/>
      <c r="D12" s="25" t="s">
        <v>32</v>
      </c>
      <c r="E12" s="25" t="s">
        <v>33</v>
      </c>
      <c r="F12" s="25" t="s">
        <v>34</v>
      </c>
      <c r="G12" s="25" t="s">
        <v>35</v>
      </c>
      <c r="H12" s="25" t="s">
        <v>36</v>
      </c>
      <c r="I12" s="26" t="s">
        <v>37</v>
      </c>
      <c r="J12" s="25" t="s">
        <v>38</v>
      </c>
      <c r="K12" s="25" t="s">
        <v>39</v>
      </c>
    </row>
    <row r="13" spans="1:13" ht="27.6" x14ac:dyDescent="0.25">
      <c r="A13" s="22"/>
      <c r="B13" s="27" t="s">
        <v>40</v>
      </c>
      <c r="C13" s="24"/>
      <c r="D13" s="25" t="s">
        <v>41</v>
      </c>
      <c r="E13" s="25" t="s">
        <v>41</v>
      </c>
      <c r="F13" s="25"/>
      <c r="G13" s="25" t="s">
        <v>41</v>
      </c>
      <c r="H13" s="28"/>
      <c r="I13" s="28"/>
      <c r="J13" s="29">
        <f>H13+I13</f>
        <v>0</v>
      </c>
      <c r="K13" s="25"/>
    </row>
    <row r="14" spans="1:13" x14ac:dyDescent="0.25">
      <c r="A14" s="9"/>
      <c r="B14" s="30" t="s">
        <v>42</v>
      </c>
      <c r="C14" s="30"/>
      <c r="D14" s="31">
        <v>-9345740.6063156687</v>
      </c>
      <c r="E14" s="31">
        <v>-584477.02443501854</v>
      </c>
      <c r="F14" s="32">
        <f>SUM(D14:E14)</f>
        <v>-9930217.6307506878</v>
      </c>
      <c r="G14" s="28">
        <v>-10260911.99</v>
      </c>
      <c r="H14" s="33">
        <f>F14-G14</f>
        <v>330694.35924931243</v>
      </c>
      <c r="I14" s="28">
        <v>-26879.870000000003</v>
      </c>
      <c r="J14" s="29">
        <f>H14+I14</f>
        <v>303814.48924931244</v>
      </c>
      <c r="K14" s="34">
        <f>IF(AND(D14&lt;&gt;"",E14&lt;&gt;"",G14&lt;&gt;""),IFERROR(H14/F14,""),"")</f>
        <v>-3.3301823942433896E-2</v>
      </c>
      <c r="L14" s="35" t="str">
        <f>IF(LEN(K14) = 0,"",IF(AND(K14&lt;0.1,K14&gt;-0.1),"","Calculated differences of greater than + or - 10% require further analysis"))</f>
        <v/>
      </c>
      <c r="M14" s="94"/>
    </row>
    <row r="15" spans="1:13" x14ac:dyDescent="0.25">
      <c r="A15" s="9"/>
      <c r="B15" s="30" t="s">
        <v>43</v>
      </c>
      <c r="C15" s="30"/>
      <c r="D15" s="31">
        <v>4729144.4536380563</v>
      </c>
      <c r="E15" s="31">
        <v>207284.59076315528</v>
      </c>
      <c r="F15" s="32">
        <f>SUM(D15:E15)</f>
        <v>4936429.0444012117</v>
      </c>
      <c r="G15" s="28">
        <v>4040949.61</v>
      </c>
      <c r="H15" s="33">
        <f>F15-G15</f>
        <v>895479.43440121179</v>
      </c>
      <c r="I15" s="28">
        <v>92129.68</v>
      </c>
      <c r="J15" s="29">
        <f>H15+I15</f>
        <v>987609.11440121173</v>
      </c>
      <c r="K15" s="34">
        <f>IF(AND(D15&lt;&gt;"",E15&lt;&gt;"",G15&lt;&gt;""),IFERROR(H15/F15,""),"")</f>
        <v>0.18140227001071649</v>
      </c>
      <c r="L15" s="35" t="str">
        <f>IF(LEN(K15) = 0,"",IF(AND(K15&lt;0.1,K15&gt;-0.1),"","Calculated differences of greater than + or - 10% require further analysis"))</f>
        <v>Calculated differences of greater than + or - 10% require further analysis</v>
      </c>
      <c r="M15" s="94"/>
    </row>
    <row r="16" spans="1:13" x14ac:dyDescent="0.25">
      <c r="A16" s="9"/>
      <c r="B16" s="30" t="s">
        <v>44</v>
      </c>
      <c r="C16" s="30"/>
      <c r="D16" s="36">
        <f t="shared" ref="D16:I16" si="0">SUM(D14:D15)</f>
        <v>-4616596.1526776124</v>
      </c>
      <c r="E16" s="36">
        <f t="shared" si="0"/>
        <v>-377192.43367186328</v>
      </c>
      <c r="F16" s="32">
        <f t="shared" si="0"/>
        <v>-4993788.5863494761</v>
      </c>
      <c r="G16" s="36">
        <f t="shared" si="0"/>
        <v>-6219962.3800000008</v>
      </c>
      <c r="H16" s="36">
        <f t="shared" si="0"/>
        <v>1226173.7936505242</v>
      </c>
      <c r="I16" s="37">
        <f t="shared" si="0"/>
        <v>65249.80999999999</v>
      </c>
      <c r="J16" s="29">
        <f>SUM(J13:J15)</f>
        <v>1291423.6036505243</v>
      </c>
      <c r="K16" s="34">
        <f>IFERROR(H16/F16,"")</f>
        <v>-0.24553978856899769</v>
      </c>
      <c r="L16" s="35"/>
      <c r="M16" s="94"/>
    </row>
    <row r="17" spans="1:20" ht="14.7" customHeight="1" x14ac:dyDescent="0.25">
      <c r="A17" s="9"/>
      <c r="B17" s="13"/>
      <c r="C17" s="13"/>
      <c r="D17" s="38"/>
      <c r="E17" s="38"/>
      <c r="F17" s="39"/>
      <c r="G17" s="38"/>
      <c r="H17" s="96"/>
      <c r="I17" s="96" t="s">
        <v>45</v>
      </c>
      <c r="J17" s="28">
        <v>1291423.6036505252</v>
      </c>
      <c r="K17" s="40"/>
      <c r="L17" s="35"/>
      <c r="M17" s="94"/>
    </row>
    <row r="18" spans="1:20" ht="14.7" customHeight="1" x14ac:dyDescent="0.25">
      <c r="A18" s="9"/>
      <c r="B18" s="13"/>
      <c r="C18" s="13"/>
      <c r="D18" s="38"/>
      <c r="E18" s="38"/>
      <c r="F18" s="39"/>
      <c r="H18" s="97"/>
      <c r="I18" s="97" t="s">
        <v>46</v>
      </c>
      <c r="J18" s="95">
        <f>J17-J16</f>
        <v>0</v>
      </c>
      <c r="K18" s="40"/>
      <c r="L18" s="35"/>
      <c r="M18" s="94"/>
    </row>
    <row r="19" spans="1:20" x14ac:dyDescent="0.25">
      <c r="A19" s="9"/>
      <c r="B19" s="41" t="s">
        <v>47</v>
      </c>
      <c r="C19" s="13"/>
      <c r="D19" s="9"/>
      <c r="E19" s="9"/>
      <c r="F19" s="9"/>
    </row>
    <row r="20" spans="1:20" ht="14.4" thickBot="1" x14ac:dyDescent="0.3">
      <c r="A20" s="9"/>
      <c r="B20" s="13"/>
      <c r="C20" s="13"/>
      <c r="D20" s="9"/>
      <c r="E20" s="9"/>
      <c r="F20" s="9"/>
    </row>
    <row r="21" spans="1:20" ht="13.95" customHeight="1" thickTop="1" thickBot="1" x14ac:dyDescent="0.3">
      <c r="A21" s="9" t="s">
        <v>48</v>
      </c>
      <c r="B21" s="118" t="s">
        <v>49</v>
      </c>
      <c r="C21" s="129" t="s">
        <v>50</v>
      </c>
      <c r="D21" s="129"/>
      <c r="E21" s="129"/>
      <c r="F21" s="130"/>
      <c r="G21" s="15" t="s">
        <v>25</v>
      </c>
    </row>
    <row r="22" spans="1:20" ht="13.95" customHeight="1" thickTop="1" thickBot="1" x14ac:dyDescent="0.3">
      <c r="A22" s="9"/>
      <c r="B22" s="118"/>
      <c r="C22" s="129" t="s">
        <v>51</v>
      </c>
      <c r="D22" s="129"/>
      <c r="E22" s="129"/>
      <c r="F22" s="130"/>
      <c r="G22" s="15" t="s">
        <v>25</v>
      </c>
    </row>
    <row r="23" spans="1:20" ht="13.95" customHeight="1" thickTop="1" thickBot="1" x14ac:dyDescent="0.3">
      <c r="A23" s="9"/>
      <c r="B23" s="13"/>
      <c r="C23" s="129" t="s">
        <v>52</v>
      </c>
      <c r="D23" s="129"/>
      <c r="E23" s="129"/>
      <c r="F23" s="130"/>
      <c r="G23" s="15" t="s">
        <v>25</v>
      </c>
    </row>
    <row r="24" spans="1:20" ht="13.95" customHeight="1" thickTop="1" thickBot="1" x14ac:dyDescent="0.3">
      <c r="A24" s="9"/>
      <c r="B24" s="13"/>
      <c r="C24" s="129" t="s">
        <v>53</v>
      </c>
      <c r="D24" s="129"/>
      <c r="E24" s="129"/>
      <c r="F24" s="130"/>
      <c r="G24" s="15" t="s">
        <v>25</v>
      </c>
    </row>
    <row r="25" spans="1:20" x14ac:dyDescent="0.25">
      <c r="A25" s="9"/>
      <c r="B25" s="13"/>
      <c r="C25" s="13"/>
      <c r="D25" s="9"/>
      <c r="E25" s="9"/>
      <c r="F25" s="9"/>
    </row>
    <row r="26" spans="1:20" x14ac:dyDescent="0.25">
      <c r="A26" s="9"/>
      <c r="B26" s="13"/>
      <c r="C26" s="13"/>
      <c r="D26" s="9"/>
      <c r="E26" s="9"/>
      <c r="F26" s="9"/>
    </row>
    <row r="27" spans="1:20" x14ac:dyDescent="0.25">
      <c r="A27" s="9"/>
      <c r="B27" s="13"/>
      <c r="C27" s="13"/>
      <c r="D27" s="9"/>
      <c r="E27" s="9"/>
      <c r="F27" s="9"/>
    </row>
    <row r="28" spans="1:20" x14ac:dyDescent="0.25">
      <c r="A28" s="9"/>
      <c r="B28" s="13"/>
      <c r="C28" s="13"/>
      <c r="D28" s="9"/>
      <c r="E28" s="9"/>
      <c r="F28" s="9"/>
    </row>
    <row r="29" spans="1:20" x14ac:dyDescent="0.25">
      <c r="A29" s="9"/>
      <c r="B29" s="13"/>
      <c r="C29" s="13"/>
      <c r="D29" s="9"/>
      <c r="E29" s="9"/>
      <c r="F29" s="9"/>
    </row>
    <row r="30" spans="1:20" x14ac:dyDescent="0.25">
      <c r="A30" s="9" t="s">
        <v>54</v>
      </c>
      <c r="B30" s="13"/>
      <c r="C30" s="13"/>
      <c r="D30" s="9"/>
      <c r="E30" s="9"/>
      <c r="F30" s="9"/>
    </row>
    <row r="31" spans="1:20" x14ac:dyDescent="0.25">
      <c r="A31" s="19"/>
      <c r="B31" s="13" t="s">
        <v>55</v>
      </c>
      <c r="C31" s="63"/>
      <c r="D31" s="63"/>
      <c r="E31" s="63"/>
      <c r="F31" s="63"/>
      <c r="G31" s="63"/>
      <c r="H31" s="63"/>
      <c r="K31" s="64"/>
      <c r="L31" s="62"/>
      <c r="N31" s="62"/>
      <c r="O31" s="62"/>
      <c r="P31" s="62"/>
      <c r="Q31" s="62"/>
      <c r="R31" s="62"/>
      <c r="S31" s="62"/>
      <c r="T31" s="62"/>
    </row>
    <row r="32" spans="1:20" x14ac:dyDescent="0.25">
      <c r="A32" s="9"/>
      <c r="B32" s="13" t="s">
        <v>56</v>
      </c>
      <c r="C32" s="43">
        <v>12</v>
      </c>
      <c r="D32" s="9"/>
      <c r="E32" s="9"/>
      <c r="F32" s="9"/>
    </row>
    <row r="33" spans="1:20" x14ac:dyDescent="0.25">
      <c r="A33" s="9"/>
      <c r="B33" s="13"/>
      <c r="C33" s="13"/>
      <c r="D33" s="9"/>
      <c r="E33" s="9"/>
      <c r="F33" s="9"/>
    </row>
    <row r="34" spans="1:20" x14ac:dyDescent="0.25">
      <c r="B34" s="44" t="s">
        <v>57</v>
      </c>
      <c r="C34" s="45"/>
      <c r="D34" s="45"/>
      <c r="E34" s="45"/>
      <c r="F34" s="45"/>
      <c r="I34" s="9"/>
      <c r="J34" s="9"/>
      <c r="K34" s="9"/>
      <c r="L34" s="62"/>
      <c r="N34" s="62"/>
      <c r="O34" s="62"/>
      <c r="P34" s="62"/>
      <c r="Q34" s="62"/>
      <c r="R34" s="62"/>
      <c r="S34" s="62"/>
      <c r="T34" s="62"/>
    </row>
    <row r="35" spans="1:20" ht="82.8" x14ac:dyDescent="0.25">
      <c r="A35" s="9"/>
      <c r="B35" s="46" t="s">
        <v>58</v>
      </c>
      <c r="C35" s="24" t="s">
        <v>59</v>
      </c>
      <c r="D35" s="25" t="s">
        <v>60</v>
      </c>
      <c r="E35" s="25" t="s">
        <v>61</v>
      </c>
      <c r="F35" s="47" t="s">
        <v>62</v>
      </c>
      <c r="G35" s="47" t="s">
        <v>63</v>
      </c>
      <c r="H35" s="47" t="s">
        <v>64</v>
      </c>
      <c r="I35" s="47" t="s">
        <v>65</v>
      </c>
      <c r="J35" s="47" t="s">
        <v>66</v>
      </c>
      <c r="K35" s="47" t="s">
        <v>67</v>
      </c>
    </row>
    <row r="36" spans="1:20" x14ac:dyDescent="0.25">
      <c r="A36" s="9"/>
      <c r="B36" s="48" t="s">
        <v>86</v>
      </c>
      <c r="C36" s="49" t="s">
        <v>68</v>
      </c>
      <c r="D36" s="50">
        <v>-2483374.264314712</v>
      </c>
      <c r="E36" s="51">
        <v>396175659</v>
      </c>
      <c r="F36" s="52">
        <f t="shared" ref="F36:F43" si="1">IFERROR(ROUND(D36/(E36*$C$32/12),4),"")</f>
        <v>-6.3E-3</v>
      </c>
      <c r="G36" s="53">
        <f t="shared" ref="G36:G43" si="2">IF(E36="","",E36*$C$32/12)</f>
        <v>396175659</v>
      </c>
      <c r="H36" s="51">
        <v>408891324.5</v>
      </c>
      <c r="I36" s="53">
        <f>IFERROR(G36-H36,"")</f>
        <v>-12715665.5</v>
      </c>
      <c r="J36" s="54">
        <f>IFERROR(F36*I36,"")</f>
        <v>80108.692649999997</v>
      </c>
      <c r="K36" s="55">
        <f>IFERROR(J36/D36,"")</f>
        <v>-3.2258002267775782E-2</v>
      </c>
    </row>
    <row r="37" spans="1:20" x14ac:dyDescent="0.25">
      <c r="A37" s="9"/>
      <c r="B37" s="48" t="s">
        <v>87</v>
      </c>
      <c r="C37" s="49" t="s">
        <v>68</v>
      </c>
      <c r="D37" s="50">
        <v>-978313.39243735163</v>
      </c>
      <c r="E37" s="51">
        <v>157300502</v>
      </c>
      <c r="F37" s="52">
        <f t="shared" si="1"/>
        <v>-6.1999999999999998E-3</v>
      </c>
      <c r="G37" s="53">
        <f t="shared" si="2"/>
        <v>157300502</v>
      </c>
      <c r="H37" s="51">
        <v>170100914.09999999</v>
      </c>
      <c r="I37" s="53">
        <f t="shared" ref="I37:I43" si="3">IFERROR(G37-H37,"")</f>
        <v>-12800412.099999994</v>
      </c>
      <c r="J37" s="54">
        <f t="shared" ref="J37:J43" si="4">IFERROR(F37*I37,"")</f>
        <v>79362.555019999956</v>
      </c>
      <c r="K37" s="55">
        <f t="shared" ref="K37:K43" si="5">IFERROR(J37/D37,"")</f>
        <v>-8.1121811919877301E-2</v>
      </c>
    </row>
    <row r="38" spans="1:20" x14ac:dyDescent="0.25">
      <c r="A38" s="9"/>
      <c r="B38" s="48" t="s">
        <v>88</v>
      </c>
      <c r="C38" s="49" t="s">
        <v>69</v>
      </c>
      <c r="D38" s="50">
        <v>-400943.05247877957</v>
      </c>
      <c r="E38" s="51">
        <v>1347507</v>
      </c>
      <c r="F38" s="52">
        <f t="shared" si="1"/>
        <v>-0.29749999999999999</v>
      </c>
      <c r="G38" s="53">
        <f t="shared" si="2"/>
        <v>1347507</v>
      </c>
      <c r="H38" s="51">
        <v>1327876.6299999997</v>
      </c>
      <c r="I38" s="53">
        <f t="shared" si="3"/>
        <v>19630.370000000345</v>
      </c>
      <c r="J38" s="54">
        <f t="shared" si="4"/>
        <v>-5840.0350750001026</v>
      </c>
      <c r="K38" s="55">
        <f t="shared" si="5"/>
        <v>1.4565747027900412E-2</v>
      </c>
    </row>
    <row r="39" spans="1:20" x14ac:dyDescent="0.25">
      <c r="A39" s="9"/>
      <c r="B39" s="48" t="s">
        <v>89</v>
      </c>
      <c r="C39" s="49" t="s">
        <v>69</v>
      </c>
      <c r="D39" s="50">
        <v>-230996.96730414915</v>
      </c>
      <c r="E39" s="51">
        <v>579781</v>
      </c>
      <c r="F39" s="52">
        <f t="shared" si="1"/>
        <v>-0.39839999999999998</v>
      </c>
      <c r="G39" s="53">
        <f t="shared" si="2"/>
        <v>579781</v>
      </c>
      <c r="H39" s="51">
        <v>472674.13</v>
      </c>
      <c r="I39" s="53">
        <f t="shared" si="3"/>
        <v>107106.87</v>
      </c>
      <c r="J39" s="54">
        <f t="shared" si="4"/>
        <v>-42671.377007999996</v>
      </c>
      <c r="K39" s="55">
        <f t="shared" si="5"/>
        <v>0.18472700099051706</v>
      </c>
      <c r="L39" s="9"/>
      <c r="N39" s="9"/>
    </row>
    <row r="40" spans="1:20" x14ac:dyDescent="0.25">
      <c r="A40" s="9"/>
      <c r="B40" s="48" t="s">
        <v>90</v>
      </c>
      <c r="C40" s="49" t="s">
        <v>69</v>
      </c>
      <c r="D40" s="50">
        <v>-925466.8091857289</v>
      </c>
      <c r="E40" s="51">
        <v>364970</v>
      </c>
      <c r="F40" s="52">
        <f t="shared" si="1"/>
        <v>-2.5356999999999998</v>
      </c>
      <c r="G40" s="53">
        <f t="shared" si="2"/>
        <v>364970</v>
      </c>
      <c r="H40" s="51">
        <v>345679.85</v>
      </c>
      <c r="I40" s="53">
        <f t="shared" si="3"/>
        <v>19290.150000000023</v>
      </c>
      <c r="J40" s="54">
        <f t="shared" si="4"/>
        <v>-48914.033355000058</v>
      </c>
      <c r="K40" s="55">
        <f t="shared" si="5"/>
        <v>5.28533631563049E-2</v>
      </c>
      <c r="L40" s="9"/>
      <c r="N40" s="9"/>
    </row>
    <row r="41" spans="1:20" x14ac:dyDescent="0.25">
      <c r="A41" s="9"/>
      <c r="B41" s="48" t="s">
        <v>91</v>
      </c>
      <c r="C41" s="49" t="s">
        <v>68</v>
      </c>
      <c r="D41" s="50">
        <v>-11847.726110391292</v>
      </c>
      <c r="E41" s="51">
        <v>1910227</v>
      </c>
      <c r="F41" s="52">
        <f t="shared" si="1"/>
        <v>-6.1999999999999998E-3</v>
      </c>
      <c r="G41" s="53">
        <f t="shared" si="2"/>
        <v>1910227</v>
      </c>
      <c r="H41" s="51">
        <v>1824012</v>
      </c>
      <c r="I41" s="53">
        <f t="shared" si="3"/>
        <v>86215</v>
      </c>
      <c r="J41" s="54">
        <f t="shared" si="4"/>
        <v>-534.53300000000002</v>
      </c>
      <c r="K41" s="55">
        <f t="shared" si="5"/>
        <v>4.5116927503175218E-2</v>
      </c>
      <c r="L41" s="9"/>
      <c r="N41" s="9"/>
    </row>
    <row r="42" spans="1:20" x14ac:dyDescent="0.25">
      <c r="B42" s="48" t="s">
        <v>92</v>
      </c>
      <c r="C42" s="49" t="s">
        <v>69</v>
      </c>
      <c r="D42" s="50">
        <v>-60249.72931573799</v>
      </c>
      <c r="E42" s="51">
        <v>26889</v>
      </c>
      <c r="F42" s="52">
        <f t="shared" si="1"/>
        <v>-2.2406999999999999</v>
      </c>
      <c r="G42" s="53">
        <f t="shared" si="2"/>
        <v>26889</v>
      </c>
      <c r="H42" s="51">
        <v>14280.76</v>
      </c>
      <c r="I42" s="53">
        <f t="shared" si="3"/>
        <v>12608.24</v>
      </c>
      <c r="J42" s="54">
        <f t="shared" si="4"/>
        <v>-28251.283367999997</v>
      </c>
      <c r="K42" s="55">
        <f t="shared" si="5"/>
        <v>0.46890307539722681</v>
      </c>
      <c r="L42" s="9"/>
      <c r="N42" s="9"/>
    </row>
    <row r="43" spans="1:20" x14ac:dyDescent="0.25">
      <c r="B43" s="48" t="s">
        <v>94</v>
      </c>
      <c r="C43" s="49" t="s">
        <v>69</v>
      </c>
      <c r="D43" s="50">
        <v>-80083.486478847</v>
      </c>
      <c r="E43" s="51">
        <v>148634</v>
      </c>
      <c r="F43" s="52">
        <f t="shared" si="1"/>
        <v>-0.53879999999999995</v>
      </c>
      <c r="G43" s="53">
        <f t="shared" si="2"/>
        <v>148634</v>
      </c>
      <c r="H43" s="51">
        <v>146390.36000000002</v>
      </c>
      <c r="I43" s="53">
        <f t="shared" si="3"/>
        <v>2243.6399999999849</v>
      </c>
      <c r="J43" s="54">
        <f t="shared" si="4"/>
        <v>-1208.8732319999917</v>
      </c>
      <c r="K43" s="55">
        <f t="shared" si="5"/>
        <v>1.5095162375570395E-2</v>
      </c>
      <c r="L43" s="9"/>
      <c r="N43" s="9"/>
    </row>
    <row r="44" spans="1:20" x14ac:dyDescent="0.25">
      <c r="B44" s="56" t="s">
        <v>70</v>
      </c>
      <c r="C44" s="25"/>
      <c r="D44" s="57">
        <f>IFERROR(SUM(D36:D43),"")</f>
        <v>-5171275.427625699</v>
      </c>
      <c r="E44" s="58"/>
      <c r="F44" s="59"/>
      <c r="G44" s="25"/>
      <c r="H44" s="25"/>
      <c r="I44" s="25"/>
      <c r="J44" s="60">
        <f>SUM(J36:J43)</f>
        <v>32051.1126319998</v>
      </c>
      <c r="K44" s="61">
        <f>IFERROR(J44/D44,"")</f>
        <v>-6.1979125035147298E-3</v>
      </c>
      <c r="L44" s="87"/>
      <c r="N44" s="87"/>
    </row>
    <row r="45" spans="1:20" x14ac:dyDescent="0.25">
      <c r="B45" s="63"/>
      <c r="C45" s="63"/>
      <c r="D45" s="63"/>
      <c r="E45" s="63"/>
      <c r="F45" s="63"/>
      <c r="G45" s="63"/>
      <c r="H45" s="63"/>
      <c r="K45" s="64"/>
    </row>
    <row r="46" spans="1:20" ht="53.4" customHeight="1" x14ac:dyDescent="0.25">
      <c r="B46" s="128" t="s">
        <v>71</v>
      </c>
      <c r="C46" s="128"/>
      <c r="D46" s="128"/>
      <c r="E46" s="128"/>
      <c r="F46" s="128"/>
      <c r="G46" s="128"/>
      <c r="H46" s="128"/>
      <c r="K46" s="64"/>
    </row>
    <row r="47" spans="1:20" x14ac:dyDescent="0.25">
      <c r="B47" s="63"/>
      <c r="C47" s="63"/>
      <c r="D47" s="63"/>
      <c r="E47" s="63"/>
      <c r="F47" s="63"/>
      <c r="G47" s="63"/>
      <c r="H47" s="63"/>
      <c r="K47" s="64"/>
      <c r="L47" s="62"/>
      <c r="N47" s="62"/>
      <c r="O47" s="62"/>
      <c r="P47" s="62"/>
      <c r="Q47" s="62"/>
      <c r="R47" s="62"/>
      <c r="S47" s="62"/>
      <c r="T47" s="62"/>
    </row>
    <row r="48" spans="1:20" x14ac:dyDescent="0.25">
      <c r="A48" s="42"/>
      <c r="B48" s="13" t="s">
        <v>72</v>
      </c>
      <c r="C48" s="13"/>
      <c r="D48" s="9"/>
      <c r="E48" s="9"/>
      <c r="F48" s="9"/>
    </row>
    <row r="49" spans="1:18" x14ac:dyDescent="0.25">
      <c r="A49" s="9"/>
      <c r="B49" s="13" t="s">
        <v>56</v>
      </c>
      <c r="C49" s="43">
        <v>12</v>
      </c>
      <c r="D49" s="9"/>
      <c r="E49" s="9"/>
      <c r="F49" s="9"/>
      <c r="G49" s="35"/>
    </row>
    <row r="50" spans="1:18" x14ac:dyDescent="0.25">
      <c r="A50" s="9"/>
      <c r="B50" s="13"/>
      <c r="C50" s="13"/>
      <c r="D50" s="9"/>
      <c r="E50" s="9"/>
      <c r="F50" s="9"/>
      <c r="G50" s="35"/>
    </row>
    <row r="51" spans="1:18" x14ac:dyDescent="0.25">
      <c r="B51" s="44" t="s">
        <v>57</v>
      </c>
      <c r="C51" s="45"/>
      <c r="D51" s="45"/>
      <c r="E51" s="45"/>
      <c r="F51" s="45"/>
      <c r="I51" s="9"/>
      <c r="J51" s="9"/>
      <c r="K51" s="9"/>
      <c r="L51" s="9"/>
      <c r="M51" s="89"/>
      <c r="N51" s="9"/>
      <c r="O51" s="9"/>
      <c r="P51" s="9"/>
    </row>
    <row r="52" spans="1:18" ht="82.8" x14ac:dyDescent="0.25">
      <c r="A52" s="9"/>
      <c r="B52" s="46" t="s">
        <v>58</v>
      </c>
      <c r="C52" s="24" t="s">
        <v>59</v>
      </c>
      <c r="D52" s="25" t="s">
        <v>60</v>
      </c>
      <c r="E52" s="25" t="s">
        <v>61</v>
      </c>
      <c r="F52" s="47" t="s">
        <v>62</v>
      </c>
      <c r="G52" s="47" t="s">
        <v>63</v>
      </c>
      <c r="H52" s="47" t="s">
        <v>64</v>
      </c>
      <c r="I52" s="47" t="s">
        <v>65</v>
      </c>
      <c r="J52" s="47" t="s">
        <v>66</v>
      </c>
      <c r="K52" s="47" t="s">
        <v>67</v>
      </c>
      <c r="L52" s="9"/>
      <c r="M52" s="89"/>
      <c r="N52" s="9"/>
      <c r="O52" s="9"/>
      <c r="P52" s="9"/>
      <c r="Q52" s="9"/>
      <c r="R52" s="9"/>
    </row>
    <row r="53" spans="1:18" x14ac:dyDescent="0.25">
      <c r="A53" s="9"/>
      <c r="B53" s="48" t="s">
        <v>86</v>
      </c>
      <c r="C53" s="49" t="s">
        <v>68</v>
      </c>
      <c r="D53" s="50">
        <v>-530453.89605648338</v>
      </c>
      <c r="E53" s="51">
        <v>81937087</v>
      </c>
      <c r="F53" s="52">
        <f t="shared" ref="F53:F69" si="6">IFERROR(ROUND(D53/(E53*$C$49/12),4),"")</f>
        <v>-6.4999999999999997E-3</v>
      </c>
      <c r="G53" s="53">
        <f t="shared" ref="G53:G69" si="7">IF(E53="","",E53*$C$49/12)</f>
        <v>81937087</v>
      </c>
      <c r="H53" s="51">
        <v>87679481.75999999</v>
      </c>
      <c r="I53" s="53">
        <f>IFERROR(G53-H53,"")</f>
        <v>-5742394.7599999905</v>
      </c>
      <c r="J53" s="54">
        <f>IFERROR(F53*I53,"")</f>
        <v>37325.565939999935</v>
      </c>
      <c r="K53" s="55">
        <f>IFERROR(J53/D53,"")</f>
        <v>-7.0365334702010493E-2</v>
      </c>
      <c r="L53" s="9"/>
      <c r="N53" s="9"/>
      <c r="O53" s="9"/>
      <c r="P53" s="9"/>
      <c r="Q53" s="9"/>
      <c r="R53" s="9"/>
    </row>
    <row r="54" spans="1:18" x14ac:dyDescent="0.25">
      <c r="A54" s="9"/>
      <c r="B54" s="48" t="s">
        <v>87</v>
      </c>
      <c r="C54" s="49" t="s">
        <v>68</v>
      </c>
      <c r="D54" s="50">
        <v>-242604.40916176551</v>
      </c>
      <c r="E54" s="51">
        <v>37999322</v>
      </c>
      <c r="F54" s="52">
        <f t="shared" si="6"/>
        <v>-6.4000000000000003E-3</v>
      </c>
      <c r="G54" s="53">
        <f t="shared" si="7"/>
        <v>37999322</v>
      </c>
      <c r="H54" s="51">
        <v>37397333.980000004</v>
      </c>
      <c r="I54" s="53">
        <f t="shared" ref="I54:I69" si="8">IFERROR(G54-H54,"")</f>
        <v>601988.01999999583</v>
      </c>
      <c r="J54" s="54">
        <f t="shared" ref="J54:J69" si="9">IFERROR(F54*I54,"")</f>
        <v>-3852.7233279999737</v>
      </c>
      <c r="K54" s="55">
        <f t="shared" ref="K54:K69" si="10">IFERROR(J54/D54,"")</f>
        <v>1.5880681399450688E-2</v>
      </c>
      <c r="L54" s="9"/>
      <c r="N54" s="9"/>
      <c r="O54" s="9"/>
      <c r="P54" s="9"/>
      <c r="Q54" s="9"/>
      <c r="R54" s="9"/>
    </row>
    <row r="55" spans="1:18" x14ac:dyDescent="0.25">
      <c r="A55" s="9"/>
      <c r="B55" s="48" t="s">
        <v>95</v>
      </c>
      <c r="C55" s="49" t="s">
        <v>69</v>
      </c>
      <c r="D55" s="50">
        <v>-1059086.6955131628</v>
      </c>
      <c r="E55" s="51">
        <v>368241</v>
      </c>
      <c r="F55" s="52">
        <f t="shared" si="6"/>
        <v>-2.8761000000000001</v>
      </c>
      <c r="G55" s="53">
        <f t="shared" si="7"/>
        <v>368241</v>
      </c>
      <c r="H55" s="51">
        <v>521704.49999999988</v>
      </c>
      <c r="I55" s="53">
        <f t="shared" si="8"/>
        <v>-153463.49999999988</v>
      </c>
      <c r="J55" s="54">
        <f t="shared" si="9"/>
        <v>441376.37234999967</v>
      </c>
      <c r="K55" s="55">
        <f t="shared" si="10"/>
        <v>-0.41675188086102632</v>
      </c>
      <c r="L55" s="9"/>
      <c r="N55" s="9"/>
      <c r="O55" s="9"/>
      <c r="P55" s="9"/>
      <c r="Q55" s="9"/>
      <c r="R55" s="9"/>
    </row>
    <row r="56" spans="1:18" x14ac:dyDescent="0.25">
      <c r="A56" s="9"/>
      <c r="B56" s="48" t="s">
        <v>91</v>
      </c>
      <c r="C56" s="49" t="s">
        <v>68</v>
      </c>
      <c r="D56" s="50">
        <v>-2873.7090827428156</v>
      </c>
      <c r="E56" s="51">
        <v>453207</v>
      </c>
      <c r="F56" s="52">
        <f t="shared" si="6"/>
        <v>-6.3E-3</v>
      </c>
      <c r="G56" s="53">
        <f t="shared" si="7"/>
        <v>453207</v>
      </c>
      <c r="H56" s="51">
        <v>417752</v>
      </c>
      <c r="I56" s="53">
        <f t="shared" si="8"/>
        <v>35455</v>
      </c>
      <c r="J56" s="54">
        <f t="shared" si="9"/>
        <v>-223.3665</v>
      </c>
      <c r="K56" s="55">
        <f>IFERROR(J56/D56,"")</f>
        <v>7.7727596485447845E-2</v>
      </c>
      <c r="L56" s="9"/>
      <c r="N56" s="9"/>
      <c r="O56" s="9"/>
      <c r="P56" s="9"/>
      <c r="Q56" s="9"/>
      <c r="R56" s="9"/>
    </row>
    <row r="57" spans="1:18" x14ac:dyDescent="0.25">
      <c r="A57" s="9"/>
      <c r="B57" s="48" t="s">
        <v>93</v>
      </c>
      <c r="C57" s="49" t="s">
        <v>69</v>
      </c>
      <c r="D57" s="50">
        <v>-866.79796499177121</v>
      </c>
      <c r="E57" s="51">
        <v>417</v>
      </c>
      <c r="F57" s="52">
        <f t="shared" si="6"/>
        <v>-2.0787</v>
      </c>
      <c r="G57" s="53">
        <f t="shared" si="7"/>
        <v>417</v>
      </c>
      <c r="H57" s="51">
        <v>33.370000000000005</v>
      </c>
      <c r="I57" s="53">
        <f t="shared" si="8"/>
        <v>383.63</v>
      </c>
      <c r="J57" s="54">
        <f t="shared" si="9"/>
        <v>-797.45168100000001</v>
      </c>
      <c r="K57" s="55">
        <f t="shared" si="10"/>
        <v>0.9199971772056138</v>
      </c>
      <c r="L57" s="9"/>
      <c r="N57" s="9"/>
      <c r="O57" s="9"/>
      <c r="P57" s="9"/>
      <c r="Q57" s="9"/>
      <c r="R57" s="9"/>
    </row>
    <row r="58" spans="1:18" x14ac:dyDescent="0.25">
      <c r="A58" s="9"/>
      <c r="B58" s="48" t="s">
        <v>92</v>
      </c>
      <c r="C58" s="49" t="s">
        <v>69</v>
      </c>
      <c r="D58" s="50">
        <v>-9345.2121255466118</v>
      </c>
      <c r="E58" s="51">
        <v>4411</v>
      </c>
      <c r="F58" s="52">
        <f t="shared" si="6"/>
        <v>-2.1185999999999998</v>
      </c>
      <c r="G58" s="53">
        <f t="shared" si="7"/>
        <v>4411</v>
      </c>
      <c r="H58" s="51">
        <v>2163.7700000000004</v>
      </c>
      <c r="I58" s="53">
        <f t="shared" si="8"/>
        <v>2247.2299999999996</v>
      </c>
      <c r="J58" s="54">
        <f t="shared" si="9"/>
        <v>-4760.9814779999988</v>
      </c>
      <c r="K58" s="55">
        <f t="shared" si="10"/>
        <v>0.50945675860958839</v>
      </c>
      <c r="L58" s="9"/>
      <c r="N58" s="9"/>
      <c r="O58" s="9"/>
      <c r="P58" s="9"/>
      <c r="Q58" s="9"/>
      <c r="R58" s="9"/>
    </row>
    <row r="59" spans="1:18" ht="17.25" hidden="1" customHeight="1" x14ac:dyDescent="0.25">
      <c r="B59" s="48"/>
      <c r="C59" s="49"/>
      <c r="D59" s="50"/>
      <c r="E59" s="51"/>
      <c r="F59" s="52" t="str">
        <f t="shared" si="6"/>
        <v/>
      </c>
      <c r="G59" s="53" t="str">
        <f t="shared" si="7"/>
        <v/>
      </c>
      <c r="H59" s="51"/>
      <c r="I59" s="53" t="str">
        <f t="shared" si="8"/>
        <v/>
      </c>
      <c r="J59" s="54" t="str">
        <f t="shared" si="9"/>
        <v/>
      </c>
      <c r="K59" s="55" t="str">
        <f t="shared" si="10"/>
        <v/>
      </c>
    </row>
    <row r="60" spans="1:18" ht="17.25" hidden="1" customHeight="1" x14ac:dyDescent="0.25">
      <c r="B60" s="48"/>
      <c r="C60" s="49"/>
      <c r="D60" s="50"/>
      <c r="E60" s="51"/>
      <c r="F60" s="52" t="str">
        <f t="shared" si="6"/>
        <v/>
      </c>
      <c r="G60" s="53" t="str">
        <f t="shared" si="7"/>
        <v/>
      </c>
      <c r="H60" s="51"/>
      <c r="I60" s="53" t="str">
        <f t="shared" si="8"/>
        <v/>
      </c>
      <c r="J60" s="54" t="str">
        <f t="shared" si="9"/>
        <v/>
      </c>
      <c r="K60" s="55" t="str">
        <f t="shared" si="10"/>
        <v/>
      </c>
    </row>
    <row r="61" spans="1:18" ht="17.25" hidden="1" customHeight="1" x14ac:dyDescent="0.25">
      <c r="B61" s="48"/>
      <c r="C61" s="49"/>
      <c r="D61" s="50"/>
      <c r="E61" s="51"/>
      <c r="F61" s="52" t="str">
        <f t="shared" si="6"/>
        <v/>
      </c>
      <c r="G61" s="53" t="str">
        <f t="shared" si="7"/>
        <v/>
      </c>
      <c r="H61" s="51"/>
      <c r="I61" s="53" t="str">
        <f t="shared" si="8"/>
        <v/>
      </c>
      <c r="J61" s="54" t="str">
        <f t="shared" si="9"/>
        <v/>
      </c>
      <c r="K61" s="55" t="str">
        <f t="shared" si="10"/>
        <v/>
      </c>
    </row>
    <row r="62" spans="1:18" ht="17.25" hidden="1" customHeight="1" x14ac:dyDescent="0.25">
      <c r="B62" s="48"/>
      <c r="C62" s="49"/>
      <c r="D62" s="50"/>
      <c r="E62" s="51"/>
      <c r="F62" s="52" t="str">
        <f t="shared" si="6"/>
        <v/>
      </c>
      <c r="G62" s="53" t="str">
        <f t="shared" si="7"/>
        <v/>
      </c>
      <c r="H62" s="51"/>
      <c r="I62" s="53" t="str">
        <f t="shared" si="8"/>
        <v/>
      </c>
      <c r="J62" s="54" t="str">
        <f t="shared" si="9"/>
        <v/>
      </c>
      <c r="K62" s="55" t="str">
        <f t="shared" si="10"/>
        <v/>
      </c>
    </row>
    <row r="63" spans="1:18" ht="17.25" hidden="1" customHeight="1" x14ac:dyDescent="0.25">
      <c r="B63" s="48"/>
      <c r="C63" s="49"/>
      <c r="D63" s="50"/>
      <c r="E63" s="51"/>
      <c r="F63" s="52" t="str">
        <f t="shared" si="6"/>
        <v/>
      </c>
      <c r="G63" s="53" t="str">
        <f t="shared" si="7"/>
        <v/>
      </c>
      <c r="H63" s="51"/>
      <c r="I63" s="53" t="str">
        <f t="shared" si="8"/>
        <v/>
      </c>
      <c r="J63" s="54" t="str">
        <f t="shared" si="9"/>
        <v/>
      </c>
      <c r="K63" s="55" t="str">
        <f t="shared" si="10"/>
        <v/>
      </c>
    </row>
    <row r="64" spans="1:18" ht="17.25" hidden="1" customHeight="1" x14ac:dyDescent="0.25">
      <c r="B64" s="48"/>
      <c r="C64" s="49"/>
      <c r="D64" s="50"/>
      <c r="E64" s="51"/>
      <c r="F64" s="52" t="str">
        <f t="shared" si="6"/>
        <v/>
      </c>
      <c r="G64" s="53" t="str">
        <f t="shared" si="7"/>
        <v/>
      </c>
      <c r="H64" s="51"/>
      <c r="I64" s="53" t="str">
        <f t="shared" si="8"/>
        <v/>
      </c>
      <c r="J64" s="54" t="str">
        <f t="shared" si="9"/>
        <v/>
      </c>
      <c r="K64" s="55" t="str">
        <f t="shared" si="10"/>
        <v/>
      </c>
    </row>
    <row r="65" spans="1:21" ht="17.25" hidden="1" customHeight="1" x14ac:dyDescent="0.25">
      <c r="B65" s="48"/>
      <c r="C65" s="49"/>
      <c r="D65" s="50"/>
      <c r="E65" s="51"/>
      <c r="F65" s="52" t="str">
        <f t="shared" si="6"/>
        <v/>
      </c>
      <c r="G65" s="53" t="str">
        <f t="shared" si="7"/>
        <v/>
      </c>
      <c r="H65" s="51"/>
      <c r="I65" s="53" t="str">
        <f t="shared" si="8"/>
        <v/>
      </c>
      <c r="J65" s="54" t="str">
        <f t="shared" si="9"/>
        <v/>
      </c>
      <c r="K65" s="55" t="str">
        <f t="shared" si="10"/>
        <v/>
      </c>
    </row>
    <row r="66" spans="1:21" ht="17.25" hidden="1" customHeight="1" x14ac:dyDescent="0.25">
      <c r="B66" s="48"/>
      <c r="C66" s="49"/>
      <c r="D66" s="50"/>
      <c r="E66" s="51"/>
      <c r="F66" s="52" t="str">
        <f t="shared" si="6"/>
        <v/>
      </c>
      <c r="G66" s="53" t="str">
        <f t="shared" si="7"/>
        <v/>
      </c>
      <c r="H66" s="51"/>
      <c r="I66" s="53" t="str">
        <f t="shared" si="8"/>
        <v/>
      </c>
      <c r="J66" s="54" t="str">
        <f t="shared" si="9"/>
        <v/>
      </c>
      <c r="K66" s="55" t="str">
        <f t="shared" si="10"/>
        <v/>
      </c>
    </row>
    <row r="67" spans="1:21" ht="17.25" hidden="1" customHeight="1" x14ac:dyDescent="0.25">
      <c r="B67" s="48"/>
      <c r="C67" s="49"/>
      <c r="D67" s="50"/>
      <c r="E67" s="51"/>
      <c r="F67" s="52" t="str">
        <f t="shared" si="6"/>
        <v/>
      </c>
      <c r="G67" s="53" t="str">
        <f t="shared" si="7"/>
        <v/>
      </c>
      <c r="H67" s="51"/>
      <c r="I67" s="53" t="str">
        <f t="shared" si="8"/>
        <v/>
      </c>
      <c r="J67" s="54" t="str">
        <f t="shared" si="9"/>
        <v/>
      </c>
      <c r="K67" s="55" t="str">
        <f t="shared" si="10"/>
        <v/>
      </c>
    </row>
    <row r="68" spans="1:21" ht="17.25" hidden="1" customHeight="1" x14ac:dyDescent="0.25">
      <c r="B68" s="48"/>
      <c r="C68" s="49"/>
      <c r="D68" s="50"/>
      <c r="E68" s="51"/>
      <c r="F68" s="52" t="str">
        <f t="shared" si="6"/>
        <v/>
      </c>
      <c r="G68" s="53" t="str">
        <f t="shared" si="7"/>
        <v/>
      </c>
      <c r="H68" s="51"/>
      <c r="I68" s="53" t="str">
        <f t="shared" si="8"/>
        <v/>
      </c>
      <c r="J68" s="54" t="str">
        <f t="shared" si="9"/>
        <v/>
      </c>
      <c r="K68" s="55" t="str">
        <f t="shared" si="10"/>
        <v/>
      </c>
    </row>
    <row r="69" spans="1:21" ht="17.25" hidden="1" customHeight="1" x14ac:dyDescent="0.25">
      <c r="B69" s="48"/>
      <c r="C69" s="49"/>
      <c r="D69" s="50"/>
      <c r="E69" s="51"/>
      <c r="F69" s="52" t="str">
        <f t="shared" si="6"/>
        <v/>
      </c>
      <c r="G69" s="53" t="str">
        <f t="shared" si="7"/>
        <v/>
      </c>
      <c r="H69" s="51"/>
      <c r="I69" s="53" t="str">
        <f t="shared" si="8"/>
        <v/>
      </c>
      <c r="J69" s="54" t="str">
        <f t="shared" si="9"/>
        <v/>
      </c>
      <c r="K69" s="55" t="str">
        <f t="shared" si="10"/>
        <v/>
      </c>
    </row>
    <row r="70" spans="1:21" x14ac:dyDescent="0.25">
      <c r="B70" s="56" t="s">
        <v>70</v>
      </c>
      <c r="C70" s="25"/>
      <c r="D70" s="57">
        <f>IFERROR(SUM(D53:D69),"")</f>
        <v>-1845230.7199046928</v>
      </c>
      <c r="E70" s="58"/>
      <c r="F70" s="59"/>
      <c r="G70" s="25"/>
      <c r="H70" s="25"/>
      <c r="I70" s="25"/>
      <c r="J70" s="60">
        <f>SUM(J53:J69)</f>
        <v>469067.41530299961</v>
      </c>
      <c r="K70" s="61">
        <f>IFERROR(J70/D70,"")</f>
        <v>-0.2542052927274196</v>
      </c>
      <c r="L70" s="87"/>
      <c r="N70" s="87"/>
      <c r="O70" s="62"/>
      <c r="P70" s="62"/>
      <c r="Q70" s="62"/>
      <c r="R70" s="62"/>
      <c r="S70" s="62"/>
      <c r="T70" s="62"/>
      <c r="U70" s="62"/>
    </row>
    <row r="71" spans="1:21" x14ac:dyDescent="0.25">
      <c r="B71" s="63"/>
      <c r="C71" s="63"/>
      <c r="D71" s="63"/>
      <c r="E71" s="63"/>
      <c r="F71" s="63"/>
      <c r="G71" s="63"/>
      <c r="H71" s="63"/>
      <c r="K71" s="64"/>
      <c r="L71" s="62"/>
      <c r="N71" s="62"/>
      <c r="O71" s="62"/>
      <c r="P71" s="62"/>
      <c r="Q71" s="62"/>
      <c r="R71" s="62"/>
      <c r="S71" s="62"/>
      <c r="T71" s="62"/>
    </row>
    <row r="72" spans="1:21" ht="63.75" customHeight="1" x14ac:dyDescent="0.25">
      <c r="B72" s="128" t="s">
        <v>71</v>
      </c>
      <c r="C72" s="128"/>
      <c r="D72" s="128"/>
      <c r="E72" s="128"/>
      <c r="F72" s="128"/>
      <c r="G72" s="128"/>
      <c r="H72" s="128"/>
      <c r="K72" s="64"/>
      <c r="L72" s="62"/>
      <c r="N72" s="62"/>
      <c r="O72" s="62"/>
      <c r="P72" s="62"/>
      <c r="Q72" s="62"/>
      <c r="R72" s="62"/>
      <c r="S72" s="62"/>
      <c r="T72" s="62"/>
    </row>
    <row r="73" spans="1:21" x14ac:dyDescent="0.25">
      <c r="B73" s="63"/>
      <c r="C73" s="63"/>
      <c r="D73" s="63"/>
      <c r="E73" s="63"/>
      <c r="F73" s="63"/>
      <c r="G73" s="63"/>
      <c r="H73" s="63"/>
      <c r="K73" s="64"/>
      <c r="L73" s="62"/>
      <c r="N73" s="62"/>
      <c r="O73" s="62"/>
      <c r="P73" s="62"/>
      <c r="Q73" s="62"/>
      <c r="R73" s="62"/>
      <c r="S73" s="62"/>
      <c r="T73" s="62"/>
    </row>
    <row r="74" spans="1:21" x14ac:dyDescent="0.25">
      <c r="A74" s="19"/>
      <c r="B74" s="13" t="s">
        <v>73</v>
      </c>
      <c r="C74" s="63"/>
      <c r="D74" s="63"/>
      <c r="E74" s="63"/>
      <c r="F74" s="63"/>
      <c r="G74" s="63"/>
      <c r="H74" s="63"/>
      <c r="K74" s="64"/>
      <c r="L74" s="62"/>
      <c r="N74" s="62"/>
      <c r="O74" s="62"/>
      <c r="P74" s="62"/>
      <c r="Q74" s="62"/>
      <c r="R74" s="62"/>
      <c r="S74" s="62"/>
      <c r="T74" s="62"/>
    </row>
    <row r="75" spans="1:21" x14ac:dyDescent="0.25">
      <c r="A75" s="9"/>
      <c r="B75" s="13" t="s">
        <v>56</v>
      </c>
      <c r="C75" s="43">
        <v>12</v>
      </c>
      <c r="D75" s="9"/>
      <c r="E75" s="9"/>
      <c r="F75" s="9"/>
    </row>
    <row r="76" spans="1:21" x14ac:dyDescent="0.25">
      <c r="A76" s="9"/>
      <c r="B76" s="13"/>
      <c r="C76" s="13"/>
      <c r="D76" s="9"/>
      <c r="E76" s="9"/>
      <c r="F76" s="9"/>
    </row>
    <row r="77" spans="1:21" x14ac:dyDescent="0.25">
      <c r="B77" s="44" t="s">
        <v>57</v>
      </c>
      <c r="C77" s="45"/>
      <c r="D77" s="45"/>
      <c r="E77" s="45"/>
      <c r="F77" s="45"/>
      <c r="I77" s="9"/>
      <c r="J77" s="9"/>
      <c r="K77" s="9"/>
      <c r="L77" s="62"/>
      <c r="N77" s="62"/>
      <c r="O77" s="62"/>
      <c r="P77" s="62"/>
      <c r="Q77" s="62"/>
      <c r="R77" s="62"/>
      <c r="S77" s="62"/>
      <c r="T77" s="62"/>
    </row>
    <row r="78" spans="1:21" ht="82.8" x14ac:dyDescent="0.25">
      <c r="A78" s="9"/>
      <c r="B78" s="46" t="s">
        <v>58</v>
      </c>
      <c r="C78" s="24" t="s">
        <v>59</v>
      </c>
      <c r="D78" s="25" t="s">
        <v>60</v>
      </c>
      <c r="E78" s="25" t="s">
        <v>61</v>
      </c>
      <c r="F78" s="47" t="s">
        <v>62</v>
      </c>
      <c r="G78" s="47" t="s">
        <v>63</v>
      </c>
      <c r="H78" s="47" t="s">
        <v>64</v>
      </c>
      <c r="I78" s="47" t="s">
        <v>65</v>
      </c>
      <c r="J78" s="47" t="s">
        <v>66</v>
      </c>
      <c r="K78" s="47" t="s">
        <v>67</v>
      </c>
    </row>
    <row r="79" spans="1:21" x14ac:dyDescent="0.25">
      <c r="A79" s="9"/>
      <c r="B79" s="48" t="s">
        <v>86</v>
      </c>
      <c r="C79" s="49"/>
      <c r="D79" s="50">
        <v>0</v>
      </c>
      <c r="E79" s="51">
        <v>0</v>
      </c>
      <c r="F79" s="52" t="str">
        <f>IFERROR(ROUND(D79/(E79*$C$32/12),4),"")</f>
        <v/>
      </c>
      <c r="G79" s="53">
        <f>IF(E79="","",E79*$C$32/12)</f>
        <v>0</v>
      </c>
      <c r="H79" s="51"/>
      <c r="I79" s="53">
        <f>IFERROR(G79-H79,"")</f>
        <v>0</v>
      </c>
      <c r="J79" s="54" t="str">
        <f>IFERROR(F79*I79,"")</f>
        <v/>
      </c>
      <c r="K79" s="55" t="str">
        <f>IFERROR(J79/D79,"")</f>
        <v/>
      </c>
    </row>
    <row r="80" spans="1:21" x14ac:dyDescent="0.25">
      <c r="A80" s="9"/>
      <c r="B80" s="48" t="s">
        <v>87</v>
      </c>
      <c r="C80" s="49"/>
      <c r="D80" s="50">
        <v>0</v>
      </c>
      <c r="E80" s="51">
        <v>0</v>
      </c>
      <c r="F80" s="52" t="str">
        <f t="shared" ref="F80:F86" si="11">IFERROR(ROUND(D80/(E80*$C$32/12),4),"")</f>
        <v/>
      </c>
      <c r="G80" s="53">
        <f t="shared" ref="G80:G86" si="12">IF(E80="","",E80*$C$32/12)</f>
        <v>0</v>
      </c>
      <c r="H80" s="51"/>
      <c r="I80" s="53">
        <f t="shared" ref="I80:I86" si="13">IFERROR(G80-H80,"")</f>
        <v>0</v>
      </c>
      <c r="J80" s="54" t="str">
        <f t="shared" ref="J80:J86" si="14">IFERROR(F80*I80,"")</f>
        <v/>
      </c>
      <c r="K80" s="55" t="str">
        <f t="shared" ref="K80:K86" si="15">IFERROR(J80/D80,"")</f>
        <v/>
      </c>
    </row>
    <row r="81" spans="1:14" x14ac:dyDescent="0.25">
      <c r="A81" s="9"/>
      <c r="B81" s="48" t="s">
        <v>88</v>
      </c>
      <c r="C81" s="49"/>
      <c r="D81" s="50">
        <v>-2279793.2700605826</v>
      </c>
      <c r="E81" s="51">
        <v>1327240</v>
      </c>
      <c r="F81" s="52">
        <f t="shared" si="11"/>
        <v>-1.7177</v>
      </c>
      <c r="G81" s="53">
        <f t="shared" si="12"/>
        <v>1327240</v>
      </c>
      <c r="H81" s="51">
        <v>1309661.3700000001</v>
      </c>
      <c r="I81" s="53">
        <f t="shared" si="13"/>
        <v>17578.629999999888</v>
      </c>
      <c r="J81" s="54">
        <f t="shared" si="14"/>
        <v>-30194.812750999808</v>
      </c>
      <c r="K81" s="55">
        <f t="shared" si="15"/>
        <v>1.3244539821892456E-2</v>
      </c>
    </row>
    <row r="82" spans="1:14" x14ac:dyDescent="0.25">
      <c r="A82" s="9"/>
      <c r="B82" s="48" t="s">
        <v>89</v>
      </c>
      <c r="C82" s="49"/>
      <c r="D82" s="50">
        <v>-1183000.3782951052</v>
      </c>
      <c r="E82" s="51">
        <v>529212</v>
      </c>
      <c r="F82" s="52">
        <f t="shared" si="11"/>
        <v>-2.2353999999999998</v>
      </c>
      <c r="G82" s="53">
        <f t="shared" si="12"/>
        <v>529212</v>
      </c>
      <c r="H82" s="51">
        <v>428058.26</v>
      </c>
      <c r="I82" s="53">
        <f t="shared" si="13"/>
        <v>101153.73999999999</v>
      </c>
      <c r="J82" s="54">
        <f t="shared" si="14"/>
        <v>-226119.07039599997</v>
      </c>
      <c r="K82" s="55">
        <f t="shared" si="15"/>
        <v>0.19114031960148153</v>
      </c>
      <c r="L82" s="9"/>
      <c r="N82" s="9"/>
    </row>
    <row r="83" spans="1:14" x14ac:dyDescent="0.25">
      <c r="A83" s="9"/>
      <c r="B83" s="48" t="s">
        <v>90</v>
      </c>
      <c r="C83" s="49"/>
      <c r="D83" s="50">
        <v>0</v>
      </c>
      <c r="E83" s="51">
        <v>0</v>
      </c>
      <c r="F83" s="52" t="str">
        <f t="shared" si="11"/>
        <v/>
      </c>
      <c r="G83" s="53">
        <f t="shared" si="12"/>
        <v>0</v>
      </c>
      <c r="H83" s="51"/>
      <c r="I83" s="53">
        <f t="shared" si="13"/>
        <v>0</v>
      </c>
      <c r="J83" s="54" t="str">
        <f t="shared" si="14"/>
        <v/>
      </c>
      <c r="K83" s="55" t="str">
        <f t="shared" si="15"/>
        <v/>
      </c>
      <c r="L83" s="9"/>
      <c r="N83" s="9"/>
    </row>
    <row r="84" spans="1:14" x14ac:dyDescent="0.25">
      <c r="A84" s="9"/>
      <c r="B84" s="48" t="s">
        <v>91</v>
      </c>
      <c r="C84" s="49"/>
      <c r="D84" s="50">
        <v>0</v>
      </c>
      <c r="E84" s="51">
        <v>0</v>
      </c>
      <c r="F84" s="52" t="str">
        <f t="shared" si="11"/>
        <v/>
      </c>
      <c r="G84" s="53">
        <f t="shared" si="12"/>
        <v>0</v>
      </c>
      <c r="H84" s="51"/>
      <c r="I84" s="53">
        <f t="shared" si="13"/>
        <v>0</v>
      </c>
      <c r="J84" s="54" t="str">
        <f t="shared" si="14"/>
        <v/>
      </c>
      <c r="K84" s="55" t="str">
        <f t="shared" si="15"/>
        <v/>
      </c>
      <c r="L84" s="9"/>
      <c r="N84" s="9"/>
    </row>
    <row r="85" spans="1:14" x14ac:dyDescent="0.25">
      <c r="B85" s="48" t="s">
        <v>92</v>
      </c>
      <c r="C85" s="49"/>
      <c r="D85" s="50">
        <v>0</v>
      </c>
      <c r="E85" s="51">
        <v>0</v>
      </c>
      <c r="F85" s="52" t="str">
        <f t="shared" si="11"/>
        <v/>
      </c>
      <c r="G85" s="53">
        <f t="shared" si="12"/>
        <v>0</v>
      </c>
      <c r="H85" s="51"/>
      <c r="I85" s="53">
        <f t="shared" si="13"/>
        <v>0</v>
      </c>
      <c r="J85" s="54" t="str">
        <f t="shared" si="14"/>
        <v/>
      </c>
      <c r="K85" s="55" t="str">
        <f t="shared" si="15"/>
        <v/>
      </c>
      <c r="L85" s="9"/>
      <c r="N85" s="9"/>
    </row>
    <row r="86" spans="1:14" x14ac:dyDescent="0.25">
      <c r="B86" s="48" t="s">
        <v>94</v>
      </c>
      <c r="C86" s="49"/>
      <c r="D86" s="50">
        <v>0</v>
      </c>
      <c r="E86" s="51">
        <v>0</v>
      </c>
      <c r="F86" s="52" t="str">
        <f t="shared" si="11"/>
        <v/>
      </c>
      <c r="G86" s="53">
        <f t="shared" si="12"/>
        <v>0</v>
      </c>
      <c r="H86" s="51"/>
      <c r="I86" s="53">
        <f t="shared" si="13"/>
        <v>0</v>
      </c>
      <c r="J86" s="54" t="str">
        <f t="shared" si="14"/>
        <v/>
      </c>
      <c r="K86" s="55" t="str">
        <f t="shared" si="15"/>
        <v/>
      </c>
      <c r="L86" s="9"/>
      <c r="N86" s="9"/>
    </row>
    <row r="87" spans="1:14" x14ac:dyDescent="0.25">
      <c r="B87" s="56" t="s">
        <v>70</v>
      </c>
      <c r="C87" s="25"/>
      <c r="D87" s="57">
        <f>IFERROR(SUM(D79:D86),"")</f>
        <v>-3462793.648355688</v>
      </c>
      <c r="E87" s="58"/>
      <c r="F87" s="59"/>
      <c r="G87" s="25"/>
      <c r="H87" s="25"/>
      <c r="I87" s="25"/>
      <c r="J87" s="60">
        <f>SUM(J79:J86)</f>
        <v>-256313.88314699978</v>
      </c>
      <c r="K87" s="61">
        <f>IFERROR(J87/D87,"")</f>
        <v>7.4019392772281062E-2</v>
      </c>
      <c r="L87" s="87"/>
      <c r="N87" s="87"/>
    </row>
    <row r="88" spans="1:14" x14ac:dyDescent="0.25">
      <c r="B88" s="63"/>
      <c r="C88" s="63"/>
      <c r="D88" s="63"/>
      <c r="E88" s="63"/>
      <c r="F88" s="63"/>
      <c r="G88" s="63"/>
      <c r="H88" s="63"/>
      <c r="K88" s="64"/>
    </row>
    <row r="89" spans="1:14" ht="86.25" customHeight="1" x14ac:dyDescent="0.25">
      <c r="B89" s="128" t="s">
        <v>71</v>
      </c>
      <c r="C89" s="128"/>
      <c r="D89" s="128"/>
      <c r="E89" s="128"/>
      <c r="F89" s="128"/>
      <c r="G89" s="128"/>
      <c r="H89" s="128"/>
      <c r="K89" s="64"/>
    </row>
    <row r="90" spans="1:14" x14ac:dyDescent="0.25">
      <c r="B90" s="63"/>
      <c r="C90" s="63"/>
      <c r="D90" s="84"/>
      <c r="E90" s="63"/>
      <c r="F90" s="63"/>
      <c r="G90" s="63"/>
      <c r="H90" s="63"/>
      <c r="K90" s="64"/>
    </row>
    <row r="91" spans="1:14" x14ac:dyDescent="0.25">
      <c r="A91" s="19"/>
      <c r="B91" s="13" t="s">
        <v>74</v>
      </c>
      <c r="C91" s="63"/>
      <c r="D91" s="63"/>
      <c r="E91" s="63"/>
      <c r="F91" s="63"/>
      <c r="G91" s="63"/>
      <c r="H91" s="63"/>
      <c r="K91" s="64"/>
    </row>
    <row r="92" spans="1:14" x14ac:dyDescent="0.25">
      <c r="A92" s="9"/>
      <c r="B92" s="13" t="s">
        <v>56</v>
      </c>
      <c r="C92" s="43">
        <v>12</v>
      </c>
      <c r="D92" s="9"/>
      <c r="E92" s="9"/>
      <c r="F92" s="9"/>
    </row>
    <row r="93" spans="1:14" x14ac:dyDescent="0.25">
      <c r="A93" s="9"/>
      <c r="B93" s="13"/>
      <c r="C93" s="13"/>
      <c r="D93" s="9"/>
      <c r="E93" s="9"/>
      <c r="F93" s="9"/>
    </row>
    <row r="94" spans="1:14" x14ac:dyDescent="0.25">
      <c r="B94" s="44" t="s">
        <v>57</v>
      </c>
      <c r="C94" s="45"/>
      <c r="D94" s="45"/>
      <c r="E94" s="45"/>
      <c r="F94" s="45"/>
      <c r="I94" s="9"/>
      <c r="J94" s="9"/>
      <c r="K94" s="9"/>
    </row>
    <row r="95" spans="1:14" ht="82.8" x14ac:dyDescent="0.25">
      <c r="A95" s="9"/>
      <c r="B95" s="46" t="s">
        <v>58</v>
      </c>
      <c r="C95" s="24" t="s">
        <v>59</v>
      </c>
      <c r="D95" s="25" t="s">
        <v>60</v>
      </c>
      <c r="E95" s="25" t="s">
        <v>61</v>
      </c>
      <c r="F95" s="47" t="s">
        <v>62</v>
      </c>
      <c r="G95" s="47" t="s">
        <v>75</v>
      </c>
      <c r="H95" s="47" t="s">
        <v>76</v>
      </c>
      <c r="I95" s="47" t="s">
        <v>77</v>
      </c>
      <c r="J95" s="47" t="s">
        <v>66</v>
      </c>
      <c r="K95" s="47" t="s">
        <v>67</v>
      </c>
    </row>
    <row r="96" spans="1:14" x14ac:dyDescent="0.25">
      <c r="A96" s="9"/>
      <c r="B96" s="48" t="s">
        <v>86</v>
      </c>
      <c r="C96" s="49"/>
      <c r="D96" s="77">
        <v>167866</v>
      </c>
      <c r="E96" s="79">
        <v>396175659</v>
      </c>
      <c r="F96" s="52">
        <f t="shared" ref="F96:F103" si="16">IF(C96="# of customers", IFERROR(ROUND(D96/(E96*$C$92),4),""), IFERROR(ROUND(D96/(E96*$C$92/12),4),""))</f>
        <v>4.0000000000000002E-4</v>
      </c>
      <c r="G96" s="80">
        <f t="shared" ref="G96:G103" si="17">IF(E96="","",E96*$C$92/12)</f>
        <v>396175659</v>
      </c>
      <c r="H96" s="79">
        <v>408891258.88000005</v>
      </c>
      <c r="I96" s="80">
        <f>IFERROR(G96-H96,"")</f>
        <v>-12715599.880000055</v>
      </c>
      <c r="J96" s="81">
        <f>IFERROR(F96*I96,"")</f>
        <v>-5086.2399520000217</v>
      </c>
      <c r="K96" s="55">
        <f>IFERROR(J96/D96,"")</f>
        <v>-3.0299405192236794E-2</v>
      </c>
    </row>
    <row r="97" spans="1:14" x14ac:dyDescent="0.25">
      <c r="A97" s="9"/>
      <c r="B97" s="48" t="s">
        <v>87</v>
      </c>
      <c r="C97" s="49"/>
      <c r="D97" s="77">
        <v>66651</v>
      </c>
      <c r="E97" s="79">
        <v>157300502</v>
      </c>
      <c r="F97" s="52">
        <f t="shared" si="16"/>
        <v>4.0000000000000002E-4</v>
      </c>
      <c r="G97" s="80">
        <f t="shared" si="17"/>
        <v>157300502</v>
      </c>
      <c r="H97" s="79">
        <v>170100826.86000001</v>
      </c>
      <c r="I97" s="80">
        <f t="shared" ref="I97:I103" si="18">IFERROR(G97-H97,"")</f>
        <v>-12800324.860000014</v>
      </c>
      <c r="J97" s="81">
        <f t="shared" ref="J97:J103" si="19">IFERROR(F97*I97,"")</f>
        <v>-5120.1299440000057</v>
      </c>
      <c r="K97" s="55">
        <f t="shared" ref="K97:K103" si="20">IFERROR(J97/D97,"")</f>
        <v>-7.682000186043729E-2</v>
      </c>
    </row>
    <row r="98" spans="1:14" x14ac:dyDescent="0.25">
      <c r="A98" s="9"/>
      <c r="B98" s="48" t="s">
        <v>88</v>
      </c>
      <c r="C98" s="49"/>
      <c r="D98" s="77">
        <v>182447</v>
      </c>
      <c r="E98" s="79">
        <v>1327240</v>
      </c>
      <c r="F98" s="52">
        <f t="shared" si="16"/>
        <v>0.13750000000000001</v>
      </c>
      <c r="G98" s="80">
        <f t="shared" si="17"/>
        <v>1327240</v>
      </c>
      <c r="H98" s="79">
        <v>1222978.4999999998</v>
      </c>
      <c r="I98" s="80">
        <f t="shared" si="18"/>
        <v>104261.50000000023</v>
      </c>
      <c r="J98" s="81">
        <f t="shared" si="19"/>
        <v>14335.956250000034</v>
      </c>
      <c r="K98" s="55">
        <f t="shared" si="20"/>
        <v>7.8576004264252264E-2</v>
      </c>
    </row>
    <row r="99" spans="1:14" x14ac:dyDescent="0.25">
      <c r="A99" s="9"/>
      <c r="B99" s="48" t="s">
        <v>89</v>
      </c>
      <c r="C99" s="49"/>
      <c r="D99" s="77">
        <v>69095</v>
      </c>
      <c r="E99" s="79">
        <v>404187.87</v>
      </c>
      <c r="F99" s="52">
        <f t="shared" si="16"/>
        <v>0.1709</v>
      </c>
      <c r="G99" s="80">
        <f t="shared" si="17"/>
        <v>404187.86999999994</v>
      </c>
      <c r="H99" s="79">
        <v>119335.03000000001</v>
      </c>
      <c r="I99" s="80">
        <f t="shared" si="18"/>
        <v>284852.83999999991</v>
      </c>
      <c r="J99" s="81">
        <f t="shared" si="19"/>
        <v>48681.350355999981</v>
      </c>
      <c r="K99" s="55">
        <f t="shared" si="20"/>
        <v>0.7045567748172803</v>
      </c>
    </row>
    <row r="100" spans="1:14" x14ac:dyDescent="0.25">
      <c r="A100" s="9"/>
      <c r="B100" s="48" t="s">
        <v>90</v>
      </c>
      <c r="C100" s="49"/>
      <c r="D100" s="77">
        <v>0</v>
      </c>
      <c r="E100" s="79">
        <v>-0.35999999998603016</v>
      </c>
      <c r="F100" s="52">
        <f t="shared" si="16"/>
        <v>0</v>
      </c>
      <c r="G100" s="80">
        <f t="shared" si="17"/>
        <v>-0.35999999998603016</v>
      </c>
      <c r="H100" s="79">
        <v>0</v>
      </c>
      <c r="I100" s="80">
        <f t="shared" si="18"/>
        <v>-0.35999999998603016</v>
      </c>
      <c r="J100" s="81">
        <f t="shared" si="19"/>
        <v>0</v>
      </c>
      <c r="K100" s="55" t="str">
        <f t="shared" si="20"/>
        <v/>
      </c>
    </row>
    <row r="101" spans="1:14" x14ac:dyDescent="0.25">
      <c r="A101" s="9"/>
      <c r="B101" s="48" t="s">
        <v>91</v>
      </c>
      <c r="C101" s="49"/>
      <c r="D101" s="77">
        <v>809</v>
      </c>
      <c r="E101" s="79">
        <v>1910227</v>
      </c>
      <c r="F101" s="52">
        <f t="shared" si="16"/>
        <v>4.0000000000000002E-4</v>
      </c>
      <c r="G101" s="80">
        <f t="shared" si="17"/>
        <v>1910227</v>
      </c>
      <c r="H101" s="79">
        <v>1824012</v>
      </c>
      <c r="I101" s="80">
        <f t="shared" si="18"/>
        <v>86215</v>
      </c>
      <c r="J101" s="81">
        <f t="shared" si="19"/>
        <v>34.486000000000004</v>
      </c>
      <c r="K101" s="55">
        <f t="shared" si="20"/>
        <v>4.2627935723114962E-2</v>
      </c>
    </row>
    <row r="102" spans="1:14" x14ac:dyDescent="0.25">
      <c r="B102" s="48" t="s">
        <v>92</v>
      </c>
      <c r="C102" s="49"/>
      <c r="D102" s="77">
        <v>4116</v>
      </c>
      <c r="E102" s="79">
        <v>26889</v>
      </c>
      <c r="F102" s="52">
        <f t="shared" si="16"/>
        <v>0.15310000000000001</v>
      </c>
      <c r="G102" s="80">
        <f t="shared" si="17"/>
        <v>26889</v>
      </c>
      <c r="H102" s="79">
        <v>14280.76</v>
      </c>
      <c r="I102" s="80">
        <f t="shared" si="18"/>
        <v>12608.24</v>
      </c>
      <c r="J102" s="81">
        <f t="shared" si="19"/>
        <v>1930.3215440000001</v>
      </c>
      <c r="K102" s="55">
        <f t="shared" si="20"/>
        <v>0.46897996695821187</v>
      </c>
    </row>
    <row r="103" spans="1:14" x14ac:dyDescent="0.25">
      <c r="B103" s="48" t="s">
        <v>94</v>
      </c>
      <c r="C103" s="49"/>
      <c r="D103" s="77">
        <v>5471</v>
      </c>
      <c r="E103" s="79">
        <v>148634</v>
      </c>
      <c r="F103" s="52">
        <f t="shared" si="16"/>
        <v>3.6799999999999999E-2</v>
      </c>
      <c r="G103" s="80">
        <f t="shared" si="17"/>
        <v>148634</v>
      </c>
      <c r="H103" s="79">
        <v>146390.35999999999</v>
      </c>
      <c r="I103" s="80">
        <f t="shared" si="18"/>
        <v>2243.640000000014</v>
      </c>
      <c r="J103" s="81">
        <f t="shared" si="19"/>
        <v>82.565952000000507</v>
      </c>
      <c r="K103" s="55">
        <f t="shared" si="20"/>
        <v>1.509156497898017E-2</v>
      </c>
    </row>
    <row r="104" spans="1:14" x14ac:dyDescent="0.25">
      <c r="B104" s="56" t="s">
        <v>70</v>
      </c>
      <c r="C104" s="25"/>
      <c r="D104" s="86">
        <f>IFERROR(SUM(D96:D103),"")</f>
        <v>496455</v>
      </c>
      <c r="E104" s="86"/>
      <c r="F104" s="85"/>
      <c r="G104" s="86"/>
      <c r="H104" s="86"/>
      <c r="I104" s="86"/>
      <c r="J104" s="91">
        <f>SUM(J96:J103)</f>
        <v>54858.31020599998</v>
      </c>
      <c r="K104" s="61">
        <f>IFERROR(J104/D104,"")</f>
        <v>0.11050006587908266</v>
      </c>
      <c r="L104" s="87"/>
      <c r="N104" s="87"/>
    </row>
    <row r="105" spans="1:14" x14ac:dyDescent="0.25">
      <c r="B105" s="63"/>
      <c r="C105" s="63"/>
      <c r="D105" s="63"/>
      <c r="E105" s="63"/>
      <c r="F105" s="63"/>
      <c r="G105" s="63"/>
      <c r="H105" s="63"/>
      <c r="K105" s="64"/>
    </row>
    <row r="106" spans="1:14" ht="92.25" customHeight="1" x14ac:dyDescent="0.25">
      <c r="B106" s="128" t="s">
        <v>71</v>
      </c>
      <c r="C106" s="128"/>
      <c r="D106" s="128"/>
      <c r="E106" s="128"/>
      <c r="F106" s="128"/>
      <c r="G106" s="128"/>
      <c r="H106" s="128"/>
      <c r="K106" s="64"/>
    </row>
    <row r="107" spans="1:14" x14ac:dyDescent="0.25">
      <c r="A107" s="19"/>
      <c r="B107" s="13" t="s">
        <v>78</v>
      </c>
      <c r="C107" s="63"/>
      <c r="D107" s="63"/>
      <c r="E107" s="63"/>
      <c r="F107" s="63"/>
      <c r="G107" s="63"/>
      <c r="H107" s="63"/>
      <c r="K107" s="64"/>
    </row>
    <row r="108" spans="1:14" x14ac:dyDescent="0.25">
      <c r="A108" s="9"/>
      <c r="B108" s="13" t="s">
        <v>56</v>
      </c>
      <c r="C108" s="43">
        <v>12</v>
      </c>
      <c r="D108" s="9"/>
      <c r="E108" s="9"/>
      <c r="F108" s="9"/>
    </row>
    <row r="109" spans="1:14" x14ac:dyDescent="0.25">
      <c r="A109" s="9"/>
      <c r="B109" s="13"/>
      <c r="C109" s="13"/>
      <c r="D109" s="9"/>
      <c r="E109" s="9"/>
      <c r="F109" s="9"/>
    </row>
    <row r="110" spans="1:14" x14ac:dyDescent="0.25">
      <c r="B110" s="44" t="s">
        <v>57</v>
      </c>
      <c r="C110" s="45"/>
      <c r="D110" s="45"/>
      <c r="E110" s="45"/>
      <c r="F110" s="45"/>
      <c r="I110" s="9"/>
      <c r="J110" s="9"/>
      <c r="K110" s="9"/>
    </row>
    <row r="111" spans="1:14" ht="82.8" x14ac:dyDescent="0.25">
      <c r="A111" s="9"/>
      <c r="B111" s="46" t="s">
        <v>58</v>
      </c>
      <c r="C111" s="24" t="s">
        <v>59</v>
      </c>
      <c r="D111" s="25" t="s">
        <v>60</v>
      </c>
      <c r="E111" s="25" t="s">
        <v>61</v>
      </c>
      <c r="F111" s="47" t="s">
        <v>62</v>
      </c>
      <c r="G111" s="47" t="s">
        <v>63</v>
      </c>
      <c r="H111" s="47" t="s">
        <v>64</v>
      </c>
      <c r="I111" s="47" t="s">
        <v>65</v>
      </c>
      <c r="J111" s="47" t="s">
        <v>66</v>
      </c>
      <c r="K111" s="47" t="s">
        <v>67</v>
      </c>
    </row>
    <row r="112" spans="1:14" x14ac:dyDescent="0.25">
      <c r="A112" s="9"/>
      <c r="B112" s="48" t="s">
        <v>86</v>
      </c>
      <c r="C112" s="49" t="s">
        <v>68</v>
      </c>
      <c r="D112" s="77">
        <v>51878</v>
      </c>
      <c r="E112" s="79">
        <v>15688223</v>
      </c>
      <c r="F112" s="52">
        <f t="shared" ref="F112:F130" si="21">IFERROR(ROUND(D112/(E112*$C$108/12),4),"")</f>
        <v>3.3E-3</v>
      </c>
      <c r="G112" s="80">
        <f>IF(E112="","",E112*$C$108/12)</f>
        <v>15688223</v>
      </c>
      <c r="H112" s="79">
        <v>8683497.1099999975</v>
      </c>
      <c r="I112" s="80">
        <f>IFERROR(G112-H112,"")</f>
        <v>7004725.8900000025</v>
      </c>
      <c r="J112" s="81">
        <f>IFERROR(F112*I112,"")</f>
        <v>23115.595437000007</v>
      </c>
      <c r="K112" s="55">
        <f>IFERROR(J112/D112,"")</f>
        <v>0.44557607149466066</v>
      </c>
      <c r="N112" s="83"/>
    </row>
    <row r="113" spans="1:14" x14ac:dyDescent="0.25">
      <c r="A113" s="9"/>
      <c r="B113" s="48" t="s">
        <v>87</v>
      </c>
      <c r="C113" s="49" t="s">
        <v>68</v>
      </c>
      <c r="D113" s="77">
        <v>79006</v>
      </c>
      <c r="E113" s="79">
        <v>23892065</v>
      </c>
      <c r="F113" s="52">
        <f t="shared" si="21"/>
        <v>3.3E-3</v>
      </c>
      <c r="G113" s="80">
        <f t="shared" ref="G113:G130" si="22">IF(E113="","",E113*$C$108/12)</f>
        <v>23892065</v>
      </c>
      <c r="H113" s="79">
        <v>21600615.98</v>
      </c>
      <c r="I113" s="80">
        <f t="shared" ref="I113:I119" si="23">IFERROR(G113-H113,"")</f>
        <v>2291449.0199999996</v>
      </c>
      <c r="J113" s="81">
        <f t="shared" ref="J113:J130" si="24">IFERROR(F113*I113,"")</f>
        <v>7561.7817659999982</v>
      </c>
      <c r="K113" s="55">
        <f t="shared" ref="K113:K130" si="25">IFERROR(J113/D113,"")</f>
        <v>9.5711487304761644E-2</v>
      </c>
      <c r="N113" s="83"/>
    </row>
    <row r="114" spans="1:14" x14ac:dyDescent="0.25">
      <c r="A114" s="9"/>
      <c r="B114" s="48" t="s">
        <v>88</v>
      </c>
      <c r="C114" s="49" t="s">
        <v>68</v>
      </c>
      <c r="D114" s="77">
        <v>1277896</v>
      </c>
      <c r="E114" s="79">
        <v>386445970</v>
      </c>
      <c r="F114" s="52">
        <f t="shared" si="21"/>
        <v>3.3E-3</v>
      </c>
      <c r="G114" s="80">
        <f t="shared" si="22"/>
        <v>386445970</v>
      </c>
      <c r="H114" s="79">
        <v>360226591.91999996</v>
      </c>
      <c r="I114" s="80">
        <f t="shared" si="23"/>
        <v>26219378.080000043</v>
      </c>
      <c r="J114" s="81">
        <f t="shared" si="24"/>
        <v>86523.947664000138</v>
      </c>
      <c r="K114" s="55">
        <f t="shared" si="25"/>
        <v>6.770812935011937E-2</v>
      </c>
      <c r="N114" s="83"/>
    </row>
    <row r="115" spans="1:14" x14ac:dyDescent="0.25">
      <c r="A115" s="9"/>
      <c r="B115" s="48" t="s">
        <v>89</v>
      </c>
      <c r="C115" s="49" t="s">
        <v>68</v>
      </c>
      <c r="D115" s="77">
        <v>539239</v>
      </c>
      <c r="E115" s="79">
        <v>163070296</v>
      </c>
      <c r="F115" s="52">
        <f t="shared" si="21"/>
        <v>3.3E-3</v>
      </c>
      <c r="G115" s="80">
        <f t="shared" si="22"/>
        <v>163070296</v>
      </c>
      <c r="H115" s="79">
        <v>44161998.86999999</v>
      </c>
      <c r="I115" s="80">
        <f t="shared" si="23"/>
        <v>118908297.13000001</v>
      </c>
      <c r="J115" s="81">
        <f t="shared" ref="J115:J118" si="26">IFERROR(F115*I115,"")</f>
        <v>392397.38052900002</v>
      </c>
      <c r="K115" s="55">
        <f t="shared" ref="K115:K118" si="27">IFERROR(J115/D115,"")</f>
        <v>0.72768731588219693</v>
      </c>
      <c r="N115" s="83"/>
    </row>
    <row r="116" spans="1:14" x14ac:dyDescent="0.25">
      <c r="A116" s="9"/>
      <c r="B116" s="48" t="s">
        <v>90</v>
      </c>
      <c r="C116" s="49" t="s">
        <v>68</v>
      </c>
      <c r="D116" s="77">
        <v>0</v>
      </c>
      <c r="E116" s="79">
        <v>0</v>
      </c>
      <c r="F116" s="52" t="str">
        <f t="shared" si="21"/>
        <v/>
      </c>
      <c r="G116" s="80">
        <f t="shared" si="22"/>
        <v>0</v>
      </c>
      <c r="H116" s="79">
        <v>0</v>
      </c>
      <c r="I116" s="80">
        <f t="shared" si="23"/>
        <v>0</v>
      </c>
      <c r="J116" s="81" t="str">
        <f t="shared" si="26"/>
        <v/>
      </c>
      <c r="K116" s="55" t="str">
        <f t="shared" si="27"/>
        <v/>
      </c>
      <c r="N116" s="83"/>
    </row>
    <row r="117" spans="1:14" x14ac:dyDescent="0.25">
      <c r="A117" s="9"/>
      <c r="B117" s="48" t="s">
        <v>91</v>
      </c>
      <c r="C117" s="49" t="s">
        <v>68</v>
      </c>
      <c r="D117" s="77">
        <v>13</v>
      </c>
      <c r="E117" s="79">
        <v>4020</v>
      </c>
      <c r="F117" s="52">
        <f t="shared" si="21"/>
        <v>3.2000000000000002E-3</v>
      </c>
      <c r="G117" s="80">
        <f t="shared" si="22"/>
        <v>4020</v>
      </c>
      <c r="H117" s="79">
        <v>4020</v>
      </c>
      <c r="I117" s="80">
        <f t="shared" si="23"/>
        <v>0</v>
      </c>
      <c r="J117" s="81">
        <f t="shared" si="26"/>
        <v>0</v>
      </c>
      <c r="K117" s="55">
        <f t="shared" si="27"/>
        <v>0</v>
      </c>
      <c r="N117" s="83"/>
    </row>
    <row r="118" spans="1:14" x14ac:dyDescent="0.25">
      <c r="A118" s="9"/>
      <c r="B118" s="48" t="s">
        <v>92</v>
      </c>
      <c r="C118" s="49" t="s">
        <v>68</v>
      </c>
      <c r="D118" s="77">
        <v>32104</v>
      </c>
      <c r="E118" s="79">
        <v>9708654</v>
      </c>
      <c r="F118" s="52">
        <f t="shared" si="21"/>
        <v>3.3E-3</v>
      </c>
      <c r="G118" s="80">
        <f t="shared" si="22"/>
        <v>9708654</v>
      </c>
      <c r="H118" s="79">
        <v>4897130.5399999991</v>
      </c>
      <c r="I118" s="80">
        <f t="shared" si="23"/>
        <v>4811523.4600000009</v>
      </c>
      <c r="J118" s="81">
        <f t="shared" si="26"/>
        <v>15878.027418000003</v>
      </c>
      <c r="K118" s="55">
        <f t="shared" si="27"/>
        <v>0.49458096866434098</v>
      </c>
      <c r="N118" s="83"/>
    </row>
    <row r="119" spans="1:14" x14ac:dyDescent="0.25">
      <c r="B119" s="48" t="s">
        <v>94</v>
      </c>
      <c r="C119" s="49" t="s">
        <v>68</v>
      </c>
      <c r="D119" s="77">
        <v>42697</v>
      </c>
      <c r="E119" s="79">
        <v>12911983</v>
      </c>
      <c r="F119" s="52">
        <f t="shared" si="21"/>
        <v>3.3E-3</v>
      </c>
      <c r="G119" s="80">
        <f t="shared" si="22"/>
        <v>12911983</v>
      </c>
      <c r="H119" s="79">
        <v>13625399.689999999</v>
      </c>
      <c r="I119" s="80">
        <f t="shared" si="23"/>
        <v>-713416.68999999948</v>
      </c>
      <c r="J119" s="81">
        <f t="shared" si="24"/>
        <v>-2354.2750769999984</v>
      </c>
      <c r="K119" s="55">
        <f t="shared" si="25"/>
        <v>-5.5139121647890914E-2</v>
      </c>
      <c r="N119" s="83"/>
    </row>
    <row r="120" spans="1:14" hidden="1" x14ac:dyDescent="0.25">
      <c r="B120" s="48"/>
      <c r="C120" s="49"/>
      <c r="D120" s="50"/>
      <c r="E120" s="51"/>
      <c r="F120" s="52" t="str">
        <f t="shared" si="21"/>
        <v/>
      </c>
      <c r="G120" s="53" t="str">
        <f t="shared" si="22"/>
        <v/>
      </c>
      <c r="H120" s="51"/>
      <c r="I120" s="53" t="str">
        <f t="shared" ref="I120:I130" si="28">IFERROR(G120-H120,"")</f>
        <v/>
      </c>
      <c r="J120" s="81" t="str">
        <f t="shared" si="24"/>
        <v/>
      </c>
      <c r="K120" s="55" t="str">
        <f t="shared" si="25"/>
        <v/>
      </c>
      <c r="N120" s="83"/>
    </row>
    <row r="121" spans="1:14" hidden="1" x14ac:dyDescent="0.25">
      <c r="B121" s="48"/>
      <c r="C121" s="49"/>
      <c r="D121" s="50"/>
      <c r="E121" s="51"/>
      <c r="F121" s="52" t="str">
        <f t="shared" si="21"/>
        <v/>
      </c>
      <c r="G121" s="53" t="str">
        <f t="shared" si="22"/>
        <v/>
      </c>
      <c r="H121" s="51"/>
      <c r="I121" s="53" t="str">
        <f t="shared" si="28"/>
        <v/>
      </c>
      <c r="J121" s="81" t="str">
        <f t="shared" si="24"/>
        <v/>
      </c>
      <c r="K121" s="55" t="str">
        <f t="shared" si="25"/>
        <v/>
      </c>
      <c r="N121" s="83"/>
    </row>
    <row r="122" spans="1:14" hidden="1" x14ac:dyDescent="0.25">
      <c r="B122" s="48"/>
      <c r="C122" s="49"/>
      <c r="D122" s="50"/>
      <c r="E122" s="51"/>
      <c r="F122" s="52" t="str">
        <f t="shared" si="21"/>
        <v/>
      </c>
      <c r="G122" s="53" t="str">
        <f t="shared" si="22"/>
        <v/>
      </c>
      <c r="H122" s="51"/>
      <c r="I122" s="53" t="str">
        <f t="shared" si="28"/>
        <v/>
      </c>
      <c r="J122" s="81" t="str">
        <f t="shared" si="24"/>
        <v/>
      </c>
      <c r="K122" s="55" t="str">
        <f t="shared" si="25"/>
        <v/>
      </c>
      <c r="N122" s="83"/>
    </row>
    <row r="123" spans="1:14" hidden="1" x14ac:dyDescent="0.25">
      <c r="B123" s="48"/>
      <c r="C123" s="49"/>
      <c r="D123" s="50"/>
      <c r="E123" s="51"/>
      <c r="F123" s="52" t="str">
        <f t="shared" si="21"/>
        <v/>
      </c>
      <c r="G123" s="53" t="str">
        <f t="shared" si="22"/>
        <v/>
      </c>
      <c r="H123" s="51"/>
      <c r="I123" s="53" t="str">
        <f t="shared" si="28"/>
        <v/>
      </c>
      <c r="J123" s="81" t="str">
        <f t="shared" si="24"/>
        <v/>
      </c>
      <c r="K123" s="55" t="str">
        <f t="shared" si="25"/>
        <v/>
      </c>
      <c r="N123" s="83"/>
    </row>
    <row r="124" spans="1:14" hidden="1" x14ac:dyDescent="0.25">
      <c r="B124" s="48"/>
      <c r="C124" s="49"/>
      <c r="D124" s="50"/>
      <c r="E124" s="51"/>
      <c r="F124" s="52" t="str">
        <f t="shared" si="21"/>
        <v/>
      </c>
      <c r="G124" s="53" t="str">
        <f t="shared" si="22"/>
        <v/>
      </c>
      <c r="H124" s="51"/>
      <c r="I124" s="53" t="str">
        <f t="shared" si="28"/>
        <v/>
      </c>
      <c r="J124" s="81" t="str">
        <f t="shared" si="24"/>
        <v/>
      </c>
      <c r="K124" s="55" t="str">
        <f t="shared" si="25"/>
        <v/>
      </c>
      <c r="N124" s="83"/>
    </row>
    <row r="125" spans="1:14" hidden="1" x14ac:dyDescent="0.25">
      <c r="B125" s="48"/>
      <c r="C125" s="49"/>
      <c r="D125" s="50"/>
      <c r="E125" s="51"/>
      <c r="F125" s="52" t="str">
        <f t="shared" si="21"/>
        <v/>
      </c>
      <c r="G125" s="53" t="str">
        <f t="shared" si="22"/>
        <v/>
      </c>
      <c r="H125" s="51"/>
      <c r="I125" s="53" t="str">
        <f t="shared" si="28"/>
        <v/>
      </c>
      <c r="J125" s="81" t="str">
        <f t="shared" si="24"/>
        <v/>
      </c>
      <c r="K125" s="55" t="str">
        <f t="shared" si="25"/>
        <v/>
      </c>
      <c r="N125" s="83"/>
    </row>
    <row r="126" spans="1:14" hidden="1" x14ac:dyDescent="0.25">
      <c r="B126" s="48"/>
      <c r="C126" s="49"/>
      <c r="D126" s="50"/>
      <c r="E126" s="51"/>
      <c r="F126" s="52" t="str">
        <f t="shared" si="21"/>
        <v/>
      </c>
      <c r="G126" s="53" t="str">
        <f t="shared" si="22"/>
        <v/>
      </c>
      <c r="H126" s="51"/>
      <c r="I126" s="53" t="str">
        <f t="shared" si="28"/>
        <v/>
      </c>
      <c r="J126" s="81" t="str">
        <f t="shared" si="24"/>
        <v/>
      </c>
      <c r="K126" s="55" t="str">
        <f t="shared" si="25"/>
        <v/>
      </c>
      <c r="N126" s="83"/>
    </row>
    <row r="127" spans="1:14" hidden="1" x14ac:dyDescent="0.25">
      <c r="B127" s="48"/>
      <c r="C127" s="49"/>
      <c r="D127" s="50"/>
      <c r="E127" s="51"/>
      <c r="F127" s="52" t="str">
        <f t="shared" si="21"/>
        <v/>
      </c>
      <c r="G127" s="53" t="str">
        <f t="shared" si="22"/>
        <v/>
      </c>
      <c r="H127" s="51"/>
      <c r="I127" s="53" t="str">
        <f t="shared" si="28"/>
        <v/>
      </c>
      <c r="J127" s="81" t="str">
        <f t="shared" si="24"/>
        <v/>
      </c>
      <c r="K127" s="55" t="str">
        <f t="shared" si="25"/>
        <v/>
      </c>
      <c r="N127" s="83"/>
    </row>
    <row r="128" spans="1:14" hidden="1" x14ac:dyDescent="0.25">
      <c r="B128" s="48"/>
      <c r="C128" s="49"/>
      <c r="D128" s="50"/>
      <c r="E128" s="51"/>
      <c r="F128" s="52" t="str">
        <f t="shared" si="21"/>
        <v/>
      </c>
      <c r="G128" s="53" t="str">
        <f t="shared" si="22"/>
        <v/>
      </c>
      <c r="H128" s="51"/>
      <c r="I128" s="53" t="str">
        <f t="shared" si="28"/>
        <v/>
      </c>
      <c r="J128" s="81" t="str">
        <f t="shared" si="24"/>
        <v/>
      </c>
      <c r="K128" s="55" t="str">
        <f t="shared" si="25"/>
        <v/>
      </c>
      <c r="N128" s="83"/>
    </row>
    <row r="129" spans="1:14" hidden="1" x14ac:dyDescent="0.25">
      <c r="B129" s="48"/>
      <c r="C129" s="49"/>
      <c r="D129" s="50"/>
      <c r="E129" s="51"/>
      <c r="F129" s="52" t="str">
        <f t="shared" si="21"/>
        <v/>
      </c>
      <c r="G129" s="53" t="str">
        <f t="shared" si="22"/>
        <v/>
      </c>
      <c r="H129" s="51"/>
      <c r="I129" s="53" t="str">
        <f t="shared" si="28"/>
        <v/>
      </c>
      <c r="J129" s="81" t="str">
        <f t="shared" si="24"/>
        <v/>
      </c>
      <c r="K129" s="55" t="str">
        <f t="shared" si="25"/>
        <v/>
      </c>
      <c r="N129" s="83"/>
    </row>
    <row r="130" spans="1:14" hidden="1" x14ac:dyDescent="0.25">
      <c r="B130" s="48"/>
      <c r="C130" s="49"/>
      <c r="D130" s="50"/>
      <c r="E130" s="51"/>
      <c r="F130" s="52" t="str">
        <f t="shared" si="21"/>
        <v/>
      </c>
      <c r="G130" s="53" t="str">
        <f t="shared" si="22"/>
        <v/>
      </c>
      <c r="H130" s="51"/>
      <c r="I130" s="53" t="str">
        <f t="shared" si="28"/>
        <v/>
      </c>
      <c r="J130" s="81" t="str">
        <f t="shared" si="24"/>
        <v/>
      </c>
      <c r="K130" s="55" t="str">
        <f t="shared" si="25"/>
        <v/>
      </c>
      <c r="N130" s="83"/>
    </row>
    <row r="131" spans="1:14" x14ac:dyDescent="0.25">
      <c r="B131" s="56" t="s">
        <v>70</v>
      </c>
      <c r="C131" s="25"/>
      <c r="D131" s="78">
        <f>IFERROR(SUM(D112:D130),"")</f>
        <v>2022833</v>
      </c>
      <c r="E131" s="58"/>
      <c r="F131" s="59"/>
      <c r="G131" s="25"/>
      <c r="H131" s="25"/>
      <c r="I131" s="25"/>
      <c r="J131" s="82">
        <f>SUM(J112:J130)</f>
        <v>523122.45773700019</v>
      </c>
      <c r="K131" s="61">
        <f>IFERROR(J131/D131,"")</f>
        <v>0.25860882126057871</v>
      </c>
      <c r="L131" s="87"/>
      <c r="N131" s="87"/>
    </row>
    <row r="132" spans="1:14" x14ac:dyDescent="0.25">
      <c r="B132" s="63"/>
      <c r="C132" s="63"/>
      <c r="D132" s="63"/>
      <c r="E132" s="63"/>
      <c r="F132" s="63"/>
      <c r="G132" s="63"/>
      <c r="H132" s="63"/>
      <c r="K132" s="64"/>
      <c r="N132" s="83"/>
    </row>
    <row r="133" spans="1:14" ht="91.5" customHeight="1" x14ac:dyDescent="0.25">
      <c r="B133" s="128" t="s">
        <v>71</v>
      </c>
      <c r="C133" s="128"/>
      <c r="D133" s="128"/>
      <c r="E133" s="128"/>
      <c r="F133" s="128"/>
      <c r="G133" s="128"/>
      <c r="H133" s="128"/>
      <c r="K133" s="64"/>
      <c r="N133" s="83"/>
    </row>
    <row r="134" spans="1:14" x14ac:dyDescent="0.25">
      <c r="A134" s="19"/>
      <c r="B134" s="13" t="s">
        <v>79</v>
      </c>
      <c r="C134" s="63"/>
      <c r="D134" s="63"/>
      <c r="E134" s="63"/>
      <c r="F134" s="63"/>
      <c r="G134" s="63"/>
      <c r="H134" s="63"/>
      <c r="K134" s="64"/>
      <c r="N134" s="83"/>
    </row>
    <row r="135" spans="1:14" x14ac:dyDescent="0.25">
      <c r="A135" s="9"/>
      <c r="B135" s="13" t="s">
        <v>56</v>
      </c>
      <c r="C135" s="43">
        <v>12</v>
      </c>
      <c r="D135" s="9"/>
      <c r="E135" s="9"/>
      <c r="F135" s="9"/>
      <c r="N135" s="83"/>
    </row>
    <row r="136" spans="1:14" x14ac:dyDescent="0.25">
      <c r="A136" s="9"/>
      <c r="B136" s="13"/>
      <c r="C136" s="13"/>
      <c r="D136" s="9"/>
      <c r="E136" s="9"/>
      <c r="F136" s="9"/>
      <c r="N136" s="83"/>
    </row>
    <row r="137" spans="1:14" x14ac:dyDescent="0.25">
      <c r="B137" s="44" t="s">
        <v>57</v>
      </c>
      <c r="C137" s="45"/>
      <c r="D137" s="45"/>
      <c r="E137" s="45"/>
      <c r="F137" s="45"/>
      <c r="I137" s="9"/>
      <c r="J137" s="9"/>
      <c r="K137" s="9"/>
      <c r="N137" s="83"/>
    </row>
    <row r="138" spans="1:14" ht="82.8" x14ac:dyDescent="0.25">
      <c r="A138" s="9"/>
      <c r="B138" s="46" t="s">
        <v>58</v>
      </c>
      <c r="C138" s="24" t="s">
        <v>59</v>
      </c>
      <c r="D138" s="25" t="s">
        <v>60</v>
      </c>
      <c r="E138" s="25" t="s">
        <v>61</v>
      </c>
      <c r="F138" s="47" t="s">
        <v>62</v>
      </c>
      <c r="G138" s="47" t="s">
        <v>63</v>
      </c>
      <c r="H138" s="47" t="s">
        <v>64</v>
      </c>
      <c r="I138" s="47" t="s">
        <v>65</v>
      </c>
      <c r="J138" s="47" t="s">
        <v>66</v>
      </c>
      <c r="K138" s="47" t="s">
        <v>67</v>
      </c>
      <c r="N138" s="83"/>
    </row>
    <row r="139" spans="1:14" x14ac:dyDescent="0.25">
      <c r="A139" s="9"/>
      <c r="B139" s="48" t="s">
        <v>86</v>
      </c>
      <c r="C139" s="49" t="s">
        <v>68</v>
      </c>
      <c r="D139" s="77">
        <v>35442</v>
      </c>
      <c r="E139" s="79">
        <v>2498211</v>
      </c>
      <c r="F139" s="52">
        <f t="shared" ref="F139:F155" si="29">IFERROR(ROUND(D139/(E139*$C$108/12),4),"")</f>
        <v>1.4200000000000001E-2</v>
      </c>
      <c r="G139" s="80">
        <f t="shared" ref="G139:G155" si="30">IF(E139="","",E139*$C$108/12)</f>
        <v>2498211</v>
      </c>
      <c r="H139" s="79">
        <v>1915050.6499999994</v>
      </c>
      <c r="I139" s="80">
        <f>IFERROR(G139-H139,"")</f>
        <v>583160.35000000056</v>
      </c>
      <c r="J139" s="81">
        <f>IFERROR(F139*I139,"")</f>
        <v>8280.8769700000084</v>
      </c>
      <c r="K139" s="55">
        <f>IFERROR(J139/D139,"")</f>
        <v>0.23364587128265923</v>
      </c>
      <c r="N139" s="83"/>
    </row>
    <row r="140" spans="1:14" x14ac:dyDescent="0.25">
      <c r="A140" s="9"/>
      <c r="B140" s="48" t="s">
        <v>87</v>
      </c>
      <c r="C140" s="49" t="s">
        <v>68</v>
      </c>
      <c r="D140" s="77">
        <v>87775</v>
      </c>
      <c r="E140" s="79">
        <v>6187020</v>
      </c>
      <c r="F140" s="52">
        <f t="shared" si="29"/>
        <v>1.4200000000000001E-2</v>
      </c>
      <c r="G140" s="80">
        <f t="shared" si="30"/>
        <v>6187020</v>
      </c>
      <c r="H140" s="79">
        <v>6730085.459999999</v>
      </c>
      <c r="I140" s="80">
        <f t="shared" ref="I140:I144" si="31">IFERROR(G140-H140,"")</f>
        <v>-543065.45999999903</v>
      </c>
      <c r="J140" s="81">
        <f t="shared" ref="J140:J144" si="32">IFERROR(F140*I140,"")</f>
        <v>-7711.5295319999868</v>
      </c>
      <c r="K140" s="55">
        <f t="shared" ref="K140:K144" si="33">IFERROR(J140/D140,"")</f>
        <v>-8.7855648328111505E-2</v>
      </c>
      <c r="N140" s="83"/>
    </row>
    <row r="141" spans="1:14" x14ac:dyDescent="0.25">
      <c r="A141" s="9"/>
      <c r="B141" s="48" t="s">
        <v>95</v>
      </c>
      <c r="C141" s="49" t="s">
        <v>68</v>
      </c>
      <c r="D141" s="77">
        <v>2334106</v>
      </c>
      <c r="E141" s="79">
        <v>164525559</v>
      </c>
      <c r="F141" s="52">
        <f t="shared" si="29"/>
        <v>1.4200000000000001E-2</v>
      </c>
      <c r="G141" s="80">
        <f t="shared" si="30"/>
        <v>164525559</v>
      </c>
      <c r="H141" s="79">
        <v>141048603.48000002</v>
      </c>
      <c r="I141" s="80">
        <f t="shared" si="31"/>
        <v>23476955.519999981</v>
      </c>
      <c r="J141" s="81">
        <f t="shared" si="32"/>
        <v>333372.76838399976</v>
      </c>
      <c r="K141" s="55">
        <f t="shared" si="33"/>
        <v>0.14282674753588731</v>
      </c>
      <c r="N141" s="83"/>
    </row>
    <row r="142" spans="1:14" x14ac:dyDescent="0.25">
      <c r="A142" s="9"/>
      <c r="B142" s="48" t="s">
        <v>91</v>
      </c>
      <c r="C142" s="49" t="s">
        <v>68</v>
      </c>
      <c r="D142" s="77">
        <v>2919</v>
      </c>
      <c r="E142" s="79">
        <v>205732</v>
      </c>
      <c r="F142" s="52">
        <f t="shared" si="29"/>
        <v>1.4200000000000001E-2</v>
      </c>
      <c r="G142" s="80">
        <f t="shared" si="30"/>
        <v>205732</v>
      </c>
      <c r="H142" s="79">
        <v>205380</v>
      </c>
      <c r="I142" s="80">
        <f t="shared" si="31"/>
        <v>352</v>
      </c>
      <c r="J142" s="81">
        <f t="shared" si="32"/>
        <v>4.9984000000000002</v>
      </c>
      <c r="K142" s="55">
        <f t="shared" si="33"/>
        <v>1.7123672490578965E-3</v>
      </c>
      <c r="N142" s="83"/>
    </row>
    <row r="143" spans="1:14" x14ac:dyDescent="0.25">
      <c r="A143" s="9"/>
      <c r="B143" s="48" t="s">
        <v>93</v>
      </c>
      <c r="C143" s="49" t="s">
        <v>68</v>
      </c>
      <c r="D143" s="77">
        <v>125</v>
      </c>
      <c r="E143" s="79">
        <v>8813</v>
      </c>
      <c r="F143" s="52">
        <f t="shared" si="29"/>
        <v>1.4200000000000001E-2</v>
      </c>
      <c r="G143" s="80">
        <f t="shared" si="30"/>
        <v>8813</v>
      </c>
      <c r="H143" s="79">
        <v>12001.199999999997</v>
      </c>
      <c r="I143" s="80">
        <f t="shared" si="31"/>
        <v>-3188.1999999999971</v>
      </c>
      <c r="J143" s="81">
        <f t="shared" si="32"/>
        <v>-45.27243999999996</v>
      </c>
      <c r="K143" s="55">
        <f t="shared" si="33"/>
        <v>-0.3621795199999997</v>
      </c>
      <c r="N143" s="83"/>
    </row>
    <row r="144" spans="1:14" x14ac:dyDescent="0.25">
      <c r="A144" s="9"/>
      <c r="B144" s="48" t="s">
        <v>92</v>
      </c>
      <c r="C144" s="49" t="s">
        <v>68</v>
      </c>
      <c r="D144" s="77">
        <v>20909</v>
      </c>
      <c r="E144" s="79">
        <v>1473815</v>
      </c>
      <c r="F144" s="52">
        <f t="shared" si="29"/>
        <v>1.4200000000000001E-2</v>
      </c>
      <c r="G144" s="80">
        <f t="shared" si="30"/>
        <v>1473815</v>
      </c>
      <c r="H144" s="79">
        <v>692007.83</v>
      </c>
      <c r="I144" s="80">
        <f t="shared" si="31"/>
        <v>781807.17</v>
      </c>
      <c r="J144" s="81">
        <f t="shared" si="32"/>
        <v>11101.661814000001</v>
      </c>
      <c r="K144" s="55">
        <f t="shared" si="33"/>
        <v>0.53095135176239905</v>
      </c>
      <c r="N144" s="83"/>
    </row>
    <row r="145" spans="2:14" hidden="1" x14ac:dyDescent="0.25">
      <c r="B145" s="48"/>
      <c r="C145" s="49"/>
      <c r="D145" s="50"/>
      <c r="E145" s="51"/>
      <c r="F145" s="52" t="str">
        <f t="shared" si="29"/>
        <v/>
      </c>
      <c r="G145" s="53" t="str">
        <f t="shared" si="30"/>
        <v/>
      </c>
      <c r="H145" s="51"/>
      <c r="I145" s="53" t="str">
        <f t="shared" ref="I145:I155" si="34">IFERROR(G145-H145,"")</f>
        <v/>
      </c>
      <c r="J145" s="81" t="str">
        <f t="shared" ref="J145:J155" si="35">IFERROR(F145*I145,"")</f>
        <v/>
      </c>
      <c r="K145" s="55" t="str">
        <f t="shared" ref="K145:K155" si="36">IFERROR(J145/D145,"")</f>
        <v/>
      </c>
    </row>
    <row r="146" spans="2:14" hidden="1" x14ac:dyDescent="0.25">
      <c r="B146" s="48"/>
      <c r="C146" s="49"/>
      <c r="D146" s="50"/>
      <c r="E146" s="51"/>
      <c r="F146" s="52" t="str">
        <f t="shared" si="29"/>
        <v/>
      </c>
      <c r="G146" s="53" t="str">
        <f t="shared" si="30"/>
        <v/>
      </c>
      <c r="H146" s="51"/>
      <c r="I146" s="53" t="str">
        <f t="shared" si="34"/>
        <v/>
      </c>
      <c r="J146" s="81" t="str">
        <f t="shared" si="35"/>
        <v/>
      </c>
      <c r="K146" s="55" t="str">
        <f t="shared" si="36"/>
        <v/>
      </c>
    </row>
    <row r="147" spans="2:14" hidden="1" x14ac:dyDescent="0.25">
      <c r="B147" s="48"/>
      <c r="C147" s="49"/>
      <c r="D147" s="50"/>
      <c r="E147" s="51"/>
      <c r="F147" s="52" t="str">
        <f t="shared" si="29"/>
        <v/>
      </c>
      <c r="G147" s="53" t="str">
        <f t="shared" si="30"/>
        <v/>
      </c>
      <c r="H147" s="51"/>
      <c r="I147" s="53" t="str">
        <f t="shared" si="34"/>
        <v/>
      </c>
      <c r="J147" s="81" t="str">
        <f t="shared" si="35"/>
        <v/>
      </c>
      <c r="K147" s="55" t="str">
        <f t="shared" si="36"/>
        <v/>
      </c>
    </row>
    <row r="148" spans="2:14" hidden="1" x14ac:dyDescent="0.25">
      <c r="B148" s="48"/>
      <c r="C148" s="49"/>
      <c r="D148" s="50"/>
      <c r="E148" s="51"/>
      <c r="F148" s="52" t="str">
        <f t="shared" si="29"/>
        <v/>
      </c>
      <c r="G148" s="53" t="str">
        <f t="shared" si="30"/>
        <v/>
      </c>
      <c r="H148" s="51"/>
      <c r="I148" s="53" t="str">
        <f t="shared" si="34"/>
        <v/>
      </c>
      <c r="J148" s="81" t="str">
        <f t="shared" si="35"/>
        <v/>
      </c>
      <c r="K148" s="55" t="str">
        <f t="shared" si="36"/>
        <v/>
      </c>
    </row>
    <row r="149" spans="2:14" hidden="1" x14ac:dyDescent="0.25">
      <c r="B149" s="48"/>
      <c r="C149" s="49"/>
      <c r="D149" s="50"/>
      <c r="E149" s="51"/>
      <c r="F149" s="52" t="str">
        <f t="shared" si="29"/>
        <v/>
      </c>
      <c r="G149" s="53" t="str">
        <f t="shared" si="30"/>
        <v/>
      </c>
      <c r="H149" s="51"/>
      <c r="I149" s="53" t="str">
        <f t="shared" si="34"/>
        <v/>
      </c>
      <c r="J149" s="81" t="str">
        <f t="shared" si="35"/>
        <v/>
      </c>
      <c r="K149" s="55" t="str">
        <f t="shared" si="36"/>
        <v/>
      </c>
    </row>
    <row r="150" spans="2:14" hidden="1" x14ac:dyDescent="0.25">
      <c r="B150" s="48"/>
      <c r="C150" s="49"/>
      <c r="D150" s="50"/>
      <c r="E150" s="51"/>
      <c r="F150" s="52" t="str">
        <f t="shared" si="29"/>
        <v/>
      </c>
      <c r="G150" s="53" t="str">
        <f t="shared" si="30"/>
        <v/>
      </c>
      <c r="H150" s="51"/>
      <c r="I150" s="53" t="str">
        <f t="shared" si="34"/>
        <v/>
      </c>
      <c r="J150" s="81" t="str">
        <f t="shared" si="35"/>
        <v/>
      </c>
      <c r="K150" s="55" t="str">
        <f t="shared" si="36"/>
        <v/>
      </c>
    </row>
    <row r="151" spans="2:14" hidden="1" x14ac:dyDescent="0.25">
      <c r="B151" s="48"/>
      <c r="C151" s="49"/>
      <c r="D151" s="50"/>
      <c r="E151" s="51"/>
      <c r="F151" s="52" t="str">
        <f t="shared" si="29"/>
        <v/>
      </c>
      <c r="G151" s="53" t="str">
        <f t="shared" si="30"/>
        <v/>
      </c>
      <c r="H151" s="51"/>
      <c r="I151" s="53" t="str">
        <f t="shared" si="34"/>
        <v/>
      </c>
      <c r="J151" s="81" t="str">
        <f t="shared" si="35"/>
        <v/>
      </c>
      <c r="K151" s="55" t="str">
        <f t="shared" si="36"/>
        <v/>
      </c>
    </row>
    <row r="152" spans="2:14" hidden="1" x14ac:dyDescent="0.25">
      <c r="B152" s="48"/>
      <c r="C152" s="49"/>
      <c r="D152" s="50"/>
      <c r="E152" s="51"/>
      <c r="F152" s="52" t="str">
        <f t="shared" si="29"/>
        <v/>
      </c>
      <c r="G152" s="53" t="str">
        <f t="shared" si="30"/>
        <v/>
      </c>
      <c r="H152" s="51"/>
      <c r="I152" s="53" t="str">
        <f t="shared" si="34"/>
        <v/>
      </c>
      <c r="J152" s="81" t="str">
        <f t="shared" si="35"/>
        <v/>
      </c>
      <c r="K152" s="55" t="str">
        <f t="shared" si="36"/>
        <v/>
      </c>
    </row>
    <row r="153" spans="2:14" hidden="1" x14ac:dyDescent="0.25">
      <c r="B153" s="48"/>
      <c r="C153" s="49"/>
      <c r="D153" s="50"/>
      <c r="E153" s="51"/>
      <c r="F153" s="52" t="str">
        <f t="shared" si="29"/>
        <v/>
      </c>
      <c r="G153" s="53" t="str">
        <f t="shared" si="30"/>
        <v/>
      </c>
      <c r="H153" s="51"/>
      <c r="I153" s="53" t="str">
        <f t="shared" si="34"/>
        <v/>
      </c>
      <c r="J153" s="81" t="str">
        <f t="shared" si="35"/>
        <v/>
      </c>
      <c r="K153" s="55" t="str">
        <f t="shared" si="36"/>
        <v/>
      </c>
    </row>
    <row r="154" spans="2:14" hidden="1" x14ac:dyDescent="0.25">
      <c r="B154" s="48"/>
      <c r="C154" s="49"/>
      <c r="D154" s="50"/>
      <c r="E154" s="51"/>
      <c r="F154" s="52" t="str">
        <f t="shared" si="29"/>
        <v/>
      </c>
      <c r="G154" s="53" t="str">
        <f t="shared" si="30"/>
        <v/>
      </c>
      <c r="H154" s="51"/>
      <c r="I154" s="53" t="str">
        <f t="shared" si="34"/>
        <v/>
      </c>
      <c r="J154" s="81" t="str">
        <f t="shared" si="35"/>
        <v/>
      </c>
      <c r="K154" s="55" t="str">
        <f t="shared" si="36"/>
        <v/>
      </c>
    </row>
    <row r="155" spans="2:14" hidden="1" x14ac:dyDescent="0.25">
      <c r="B155" s="48"/>
      <c r="C155" s="49"/>
      <c r="D155" s="50"/>
      <c r="E155" s="51"/>
      <c r="F155" s="52" t="str">
        <f t="shared" si="29"/>
        <v/>
      </c>
      <c r="G155" s="53" t="str">
        <f t="shared" si="30"/>
        <v/>
      </c>
      <c r="H155" s="51"/>
      <c r="I155" s="53" t="str">
        <f t="shared" si="34"/>
        <v/>
      </c>
      <c r="J155" s="81" t="str">
        <f t="shared" si="35"/>
        <v/>
      </c>
      <c r="K155" s="55" t="str">
        <f t="shared" si="36"/>
        <v/>
      </c>
    </row>
    <row r="156" spans="2:14" x14ac:dyDescent="0.25">
      <c r="B156" s="56" t="s">
        <v>70</v>
      </c>
      <c r="C156" s="25"/>
      <c r="D156" s="78">
        <f>IFERROR(SUM(D139:D155),"")</f>
        <v>2481276</v>
      </c>
      <c r="E156" s="58"/>
      <c r="F156" s="59"/>
      <c r="G156" s="25"/>
      <c r="H156" s="25"/>
      <c r="I156" s="25"/>
      <c r="J156" s="82">
        <f>SUM(J139:J155)</f>
        <v>345003.50359599979</v>
      </c>
      <c r="K156" s="61">
        <f>IFERROR(J156/D156,"")</f>
        <v>0.13904277621514083</v>
      </c>
      <c r="L156" s="87"/>
      <c r="N156" s="87"/>
    </row>
    <row r="157" spans="2:14" x14ac:dyDescent="0.25">
      <c r="B157" s="63"/>
      <c r="C157" s="63"/>
      <c r="D157" s="63"/>
      <c r="E157" s="63"/>
      <c r="F157" s="63"/>
      <c r="G157" s="63"/>
      <c r="H157" s="63"/>
      <c r="K157" s="64"/>
    </row>
    <row r="158" spans="2:14" ht="91.5" customHeight="1" x14ac:dyDescent="0.25">
      <c r="B158" s="128" t="s">
        <v>71</v>
      </c>
      <c r="C158" s="128"/>
      <c r="D158" s="128"/>
      <c r="E158" s="128"/>
      <c r="F158" s="128"/>
      <c r="G158" s="128"/>
      <c r="H158" s="128"/>
      <c r="K158" s="64"/>
    </row>
    <row r="159" spans="2:14" x14ac:dyDescent="0.25">
      <c r="B159" s="63"/>
      <c r="C159" s="63"/>
      <c r="D159" s="63"/>
      <c r="E159" s="63"/>
      <c r="F159" s="63"/>
      <c r="G159" s="63"/>
      <c r="H159" s="63"/>
      <c r="K159" s="64"/>
    </row>
    <row r="160" spans="2:14" ht="14.4" thickBot="1" x14ac:dyDescent="0.3">
      <c r="B160" s="63"/>
      <c r="C160" s="63"/>
      <c r="D160" s="63"/>
      <c r="E160" s="63"/>
      <c r="F160" s="63"/>
      <c r="G160" s="63"/>
      <c r="H160" s="63"/>
      <c r="K160" s="64"/>
    </row>
    <row r="161" spans="2:10" x14ac:dyDescent="0.25">
      <c r="B161" s="65" t="s">
        <v>80</v>
      </c>
      <c r="C161" s="98"/>
      <c r="D161" s="99"/>
      <c r="E161" s="98"/>
      <c r="F161" s="98"/>
      <c r="G161" s="98"/>
      <c r="H161" s="98"/>
      <c r="I161" s="100"/>
      <c r="J161" s="66"/>
    </row>
    <row r="162" spans="2:10" x14ac:dyDescent="0.25">
      <c r="B162" s="67" t="s">
        <v>81</v>
      </c>
      <c r="C162" s="68"/>
      <c r="D162" s="69"/>
      <c r="E162" s="68"/>
      <c r="F162" s="68"/>
      <c r="G162" s="68"/>
      <c r="H162" s="68"/>
      <c r="I162" s="70"/>
      <c r="J162" s="71">
        <f>J104+J156+J131+J87+J70+J44</f>
        <v>1167788.9163269997</v>
      </c>
    </row>
    <row r="163" spans="2:10" x14ac:dyDescent="0.25">
      <c r="B163" s="67" t="s">
        <v>82</v>
      </c>
      <c r="C163" s="68"/>
      <c r="D163" s="69"/>
      <c r="E163" s="68"/>
      <c r="F163" s="68"/>
      <c r="G163" s="68"/>
      <c r="H163" s="68"/>
      <c r="I163" s="70"/>
      <c r="J163" s="72">
        <f>H16</f>
        <v>1226173.7936505242</v>
      </c>
    </row>
    <row r="164" spans="2:10" ht="14.4" thickBot="1" x14ac:dyDescent="0.3">
      <c r="B164" s="73" t="s">
        <v>83</v>
      </c>
      <c r="C164" s="101"/>
      <c r="D164" s="102"/>
      <c r="E164" s="101"/>
      <c r="F164" s="101"/>
      <c r="G164" s="101"/>
      <c r="H164" s="101"/>
      <c r="I164" s="103"/>
      <c r="J164" s="74">
        <f>J162-J163</f>
        <v>-58384.877323524561</v>
      </c>
    </row>
    <row r="165" spans="2:10" x14ac:dyDescent="0.25">
      <c r="B165" s="68"/>
      <c r="C165" s="68"/>
      <c r="D165" s="69"/>
      <c r="E165" s="68"/>
      <c r="F165" s="68"/>
      <c r="G165" s="68"/>
      <c r="H165" s="68"/>
      <c r="I165" s="70"/>
      <c r="J165" s="75"/>
    </row>
    <row r="166" spans="2:10" ht="19.5" customHeight="1" x14ac:dyDescent="0.25">
      <c r="B166" s="128" t="s">
        <v>84</v>
      </c>
      <c r="C166" s="128"/>
      <c r="D166" s="128"/>
      <c r="E166" s="128"/>
      <c r="F166" s="128"/>
      <c r="G166" s="128"/>
      <c r="H166" s="128"/>
      <c r="I166" s="70"/>
      <c r="J166" s="88"/>
    </row>
    <row r="167" spans="2:10" ht="12" customHeight="1" x14ac:dyDescent="0.25">
      <c r="B167" s="68"/>
      <c r="C167" s="68"/>
      <c r="D167" s="69"/>
      <c r="E167" s="68"/>
      <c r="F167" s="68"/>
      <c r="G167" s="68"/>
      <c r="H167" s="68"/>
      <c r="I167" s="70"/>
      <c r="J167" s="88"/>
    </row>
    <row r="168" spans="2:10" x14ac:dyDescent="0.25">
      <c r="B168" s="76" t="s">
        <v>85</v>
      </c>
      <c r="J168" s="90"/>
    </row>
    <row r="169" spans="2:10" ht="14.4" thickBot="1" x14ac:dyDescent="0.3">
      <c r="B169" s="17"/>
      <c r="C169" s="17"/>
      <c r="D169" s="17"/>
      <c r="E169" s="17"/>
      <c r="F169" s="17"/>
      <c r="G169" s="17"/>
      <c r="H169" s="17"/>
      <c r="J169" s="92"/>
    </row>
    <row r="170" spans="2:10" ht="107.4" customHeight="1" x14ac:dyDescent="0.25">
      <c r="B170" s="119" t="s">
        <v>96</v>
      </c>
      <c r="C170" s="120"/>
      <c r="D170" s="120"/>
      <c r="E170" s="120"/>
      <c r="F170" s="120"/>
      <c r="G170" s="120"/>
      <c r="H170" s="121"/>
      <c r="J170" s="9"/>
    </row>
    <row r="171" spans="2:10" ht="13.95" customHeight="1" x14ac:dyDescent="0.25">
      <c r="B171" s="122"/>
      <c r="C171" s="123"/>
      <c r="D171" s="123"/>
      <c r="E171" s="123"/>
      <c r="F171" s="123"/>
      <c r="G171" s="123"/>
      <c r="H171" s="124"/>
      <c r="J171" s="9"/>
    </row>
    <row r="172" spans="2:10" ht="13.95" customHeight="1" x14ac:dyDescent="0.25">
      <c r="B172" s="122"/>
      <c r="C172" s="123"/>
      <c r="D172" s="123"/>
      <c r="E172" s="123"/>
      <c r="F172" s="123"/>
      <c r="G172" s="123"/>
      <c r="H172" s="124"/>
      <c r="J172" s="9"/>
    </row>
    <row r="173" spans="2:10" ht="13.95" customHeight="1" x14ac:dyDescent="0.25">
      <c r="B173" s="122"/>
      <c r="C173" s="123"/>
      <c r="D173" s="123"/>
      <c r="E173" s="123"/>
      <c r="F173" s="123"/>
      <c r="G173" s="123"/>
      <c r="H173" s="124"/>
    </row>
    <row r="174" spans="2:10" ht="13.95" customHeight="1" x14ac:dyDescent="0.25">
      <c r="B174" s="122"/>
      <c r="C174" s="123"/>
      <c r="D174" s="123"/>
      <c r="E174" s="123"/>
      <c r="F174" s="123"/>
      <c r="G174" s="123"/>
      <c r="H174" s="124"/>
    </row>
    <row r="175" spans="2:10" ht="13.95" customHeight="1" x14ac:dyDescent="0.25">
      <c r="B175" s="122"/>
      <c r="C175" s="123"/>
      <c r="D175" s="123"/>
      <c r="E175" s="123"/>
      <c r="F175" s="123"/>
      <c r="G175" s="123"/>
      <c r="H175" s="124"/>
    </row>
    <row r="176" spans="2:10" ht="13.95" customHeight="1" x14ac:dyDescent="0.25">
      <c r="B176" s="122"/>
      <c r="C176" s="123"/>
      <c r="D176" s="123"/>
      <c r="E176" s="123"/>
      <c r="F176" s="123"/>
      <c r="G176" s="123"/>
      <c r="H176" s="124"/>
    </row>
    <row r="177" spans="2:9" ht="13.95" customHeight="1" x14ac:dyDescent="0.25">
      <c r="B177" s="122"/>
      <c r="C177" s="123"/>
      <c r="D177" s="123"/>
      <c r="E177" s="123"/>
      <c r="F177" s="123"/>
      <c r="G177" s="123"/>
      <c r="H177" s="124"/>
    </row>
    <row r="178" spans="2:9" ht="13.95" customHeight="1" x14ac:dyDescent="0.25">
      <c r="B178" s="122"/>
      <c r="C178" s="123"/>
      <c r="D178" s="123"/>
      <c r="E178" s="123"/>
      <c r="F178" s="123"/>
      <c r="G178" s="123"/>
      <c r="H178" s="124"/>
    </row>
    <row r="179" spans="2:9" ht="13.95" customHeight="1" x14ac:dyDescent="0.25">
      <c r="B179" s="122"/>
      <c r="C179" s="123"/>
      <c r="D179" s="123"/>
      <c r="E179" s="123"/>
      <c r="F179" s="123"/>
      <c r="G179" s="123"/>
      <c r="H179" s="124"/>
    </row>
    <row r="180" spans="2:9" ht="14.4" customHeight="1" thickBot="1" x14ac:dyDescent="0.3">
      <c r="B180" s="125"/>
      <c r="C180" s="126"/>
      <c r="D180" s="126"/>
      <c r="E180" s="126"/>
      <c r="F180" s="126"/>
      <c r="G180" s="126"/>
      <c r="H180" s="127"/>
    </row>
    <row r="184" spans="2:9" x14ac:dyDescent="0.25">
      <c r="I184" s="19"/>
    </row>
    <row r="190" spans="2:9" x14ac:dyDescent="0.25">
      <c r="D190" s="83"/>
      <c r="E190" s="93"/>
    </row>
    <row r="191" spans="2:9" x14ac:dyDescent="0.25">
      <c r="D191" s="83"/>
      <c r="E191" s="93"/>
    </row>
    <row r="192" spans="2:9" x14ac:dyDescent="0.25">
      <c r="D192" s="83"/>
      <c r="E192" s="93"/>
    </row>
    <row r="193" spans="4:5" x14ac:dyDescent="0.25">
      <c r="D193" s="83"/>
      <c r="E193" s="93"/>
    </row>
    <row r="194" spans="4:5" x14ac:dyDescent="0.25">
      <c r="D194" s="83"/>
      <c r="E194" s="93"/>
    </row>
    <row r="195" spans="4:5" x14ac:dyDescent="0.25">
      <c r="D195" s="83"/>
      <c r="E195" s="93"/>
    </row>
  </sheetData>
  <mergeCells count="13">
    <mergeCell ref="C24:F24"/>
    <mergeCell ref="B72:H72"/>
    <mergeCell ref="B46:H46"/>
    <mergeCell ref="B21:B22"/>
    <mergeCell ref="C21:F21"/>
    <mergeCell ref="C22:F22"/>
    <mergeCell ref="C23:F23"/>
    <mergeCell ref="B170:H180"/>
    <mergeCell ref="B158:H158"/>
    <mergeCell ref="B89:H89"/>
    <mergeCell ref="B133:H133"/>
    <mergeCell ref="B106:H106"/>
    <mergeCell ref="B166:H166"/>
  </mergeCells>
  <dataValidations disablePrompts="1" count="3">
    <dataValidation type="list" allowBlank="1" showInputMessage="1" showErrorMessage="1" sqref="C96:C103" xr:uid="{6BF5008E-20B2-4F31-B0A6-661A94A83C15}">
      <formula1>"kW,kWh,# of customers"</formula1>
    </dataValidation>
    <dataValidation type="list" allowBlank="1" showInputMessage="1" showErrorMessage="1" sqref="G21:G24" xr:uid="{57676824-4F50-4695-B68D-8469D19466B5}">
      <formula1>"Yes,No"</formula1>
    </dataValidation>
    <dataValidation type="list" allowBlank="1" showInputMessage="1" showErrorMessage="1" sqref="C79:C86 C139:C155 C112:C130 C36:C43 C53:C69" xr:uid="{C19AF627-8226-4CF3-B8D1-887721D96715}">
      <formula1>"kW,kWh"</formula1>
    </dataValidation>
  </dataValidations>
  <hyperlinks>
    <hyperlink ref="E51" r:id="rId1" display="https://www.ebay.com/itm/392051712212" xr:uid="{0C9634AD-2C3F-45E6-A6E3-975CBD8D38E7}"/>
  </hyperlinks>
  <pageMargins left="0.7" right="0.7" top="0.75" bottom="0.75" header="0.3" footer="0.3"/>
  <pageSetup scale="29" fitToHeight="2" orientation="portrait" horizontalDpi="1200" verticalDpi="1200" r:id="rId2"/>
  <rowBreaks count="1" manualBreakCount="1">
    <brk id="106"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1. Information Sheet</vt:lpstr>
      <vt:lpstr>1595 2018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 Molon</dc:creator>
  <cp:keywords/>
  <dc:description/>
  <cp:lastModifiedBy>Dan Molon</cp:lastModifiedBy>
  <cp:revision/>
  <cp:lastPrinted>2023-02-02T19:51:39Z</cp:lastPrinted>
  <dcterms:created xsi:type="dcterms:W3CDTF">2022-07-18T15:24:54Z</dcterms:created>
  <dcterms:modified xsi:type="dcterms:W3CDTF">2023-02-02T19:56:24Z</dcterms:modified>
  <cp:category/>
  <cp:contentStatus/>
</cp:coreProperties>
</file>