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13" activeTab="13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5" i="30" l="1"/>
  <c r="I136" i="30"/>
  <c r="I137" i="30"/>
  <c r="I138" i="30"/>
  <c r="I139" i="30"/>
  <c r="I140" i="30"/>
  <c r="I141" i="30"/>
  <c r="I142" i="30"/>
  <c r="I143" i="30"/>
  <c r="I144" i="30"/>
  <c r="I145" i="30"/>
  <c r="I134" i="30"/>
  <c r="I123" i="30"/>
  <c r="I124" i="30" s="1"/>
  <c r="I125" i="30" s="1"/>
  <c r="I126" i="30" s="1"/>
  <c r="I127" i="30" s="1"/>
  <c r="I128" i="30" s="1"/>
  <c r="I129" i="30" s="1"/>
  <c r="I130" i="30" s="1"/>
  <c r="I131" i="30" s="1"/>
  <c r="I132" i="30" s="1"/>
  <c r="I133" i="30" s="1"/>
  <c r="I122" i="30"/>
  <c r="I2" i="30"/>
  <c r="I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" i="30"/>
  <c r="I2" i="64"/>
  <c r="I3" i="64"/>
  <c r="I4" i="64"/>
  <c r="I5" i="64"/>
  <c r="I6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I30" i="64"/>
  <c r="I31" i="64"/>
  <c r="I32" i="64"/>
  <c r="I33" i="64"/>
  <c r="I34" i="64"/>
  <c r="I35" i="64"/>
  <c r="I36" i="64"/>
  <c r="I37" i="64"/>
  <c r="I38" i="64"/>
  <c r="I39" i="64"/>
  <c r="I40" i="64"/>
  <c r="I41" i="64"/>
  <c r="I42" i="64"/>
  <c r="I43" i="64"/>
  <c r="I44" i="64"/>
  <c r="I45" i="64"/>
  <c r="I46" i="64"/>
  <c r="I47" i="64"/>
  <c r="I48" i="64"/>
  <c r="I49" i="64"/>
  <c r="I50" i="64"/>
  <c r="I51" i="64"/>
  <c r="I52" i="64"/>
  <c r="I53" i="64"/>
  <c r="I54" i="64"/>
  <c r="I55" i="64"/>
  <c r="I56" i="64"/>
  <c r="I57" i="64"/>
  <c r="I58" i="64"/>
  <c r="I59" i="64"/>
  <c r="I60" i="64"/>
  <c r="I61" i="64"/>
  <c r="I62" i="64"/>
  <c r="I63" i="64"/>
  <c r="I64" i="64"/>
  <c r="I65" i="64"/>
  <c r="I66" i="64"/>
  <c r="I67" i="64"/>
  <c r="I68" i="64"/>
  <c r="I69" i="64"/>
  <c r="I70" i="64"/>
  <c r="I71" i="64"/>
  <c r="I72" i="64"/>
  <c r="I73" i="64"/>
  <c r="I74" i="64"/>
  <c r="I75" i="64"/>
  <c r="I76" i="64"/>
  <c r="I77" i="64"/>
  <c r="I78" i="64"/>
  <c r="I79" i="64"/>
  <c r="I80" i="64"/>
  <c r="I81" i="64"/>
  <c r="I82" i="64"/>
  <c r="I83" i="64"/>
  <c r="I84" i="64"/>
  <c r="I85" i="64"/>
  <c r="I86" i="64"/>
  <c r="I87" i="64"/>
  <c r="I88" i="64"/>
  <c r="I89" i="64"/>
  <c r="I90" i="64"/>
  <c r="I91" i="64"/>
  <c r="I92" i="64"/>
  <c r="I93" i="64"/>
  <c r="I94" i="64"/>
  <c r="I95" i="64"/>
  <c r="I96" i="64"/>
  <c r="I97" i="64"/>
  <c r="I98" i="64"/>
  <c r="I99" i="64"/>
  <c r="I100" i="64"/>
  <c r="I101" i="64"/>
  <c r="I102" i="64"/>
  <c r="I103" i="64"/>
  <c r="I104" i="64"/>
  <c r="I105" i="64"/>
  <c r="I106" i="64"/>
  <c r="I107" i="64"/>
  <c r="I108" i="64"/>
  <c r="I109" i="64"/>
  <c r="I110" i="64"/>
  <c r="I111" i="64"/>
  <c r="I112" i="64"/>
  <c r="I113" i="64"/>
  <c r="I114" i="64"/>
  <c r="I115" i="64"/>
  <c r="I116" i="64"/>
  <c r="I117" i="64"/>
  <c r="I118" i="64"/>
  <c r="I119" i="64"/>
  <c r="I120" i="64"/>
  <c r="I121" i="64"/>
  <c r="I1" i="64"/>
  <c r="C8" i="67"/>
  <c r="H53" i="68" l="1"/>
  <c r="I53" i="68"/>
  <c r="C7" i="67"/>
  <c r="C103" i="9" l="1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DT1" i="6" l="1"/>
  <c r="DS1" i="6"/>
  <c r="DR1" i="6"/>
  <c r="DQ1" i="6"/>
  <c r="DP1" i="6"/>
  <c r="AB13" i="7" l="1"/>
  <c r="AB12" i="7"/>
  <c r="AB11" i="7"/>
  <c r="AB7" i="7"/>
  <c r="AB8" i="7"/>
  <c r="AC7" i="7"/>
  <c r="AC8" i="7"/>
  <c r="AC11" i="7"/>
  <c r="AC12" i="7"/>
  <c r="AC13" i="7"/>
  <c r="AC6" i="7"/>
  <c r="K19" i="32" l="1"/>
  <c r="I122" i="29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BM15" i="33" l="1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2" i="30"/>
  <c r="L3" i="64"/>
  <c r="L4" i="64"/>
  <c r="L5" i="64"/>
  <c r="L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L47" i="64"/>
  <c r="L48" i="64"/>
  <c r="L49" i="64"/>
  <c r="L50" i="64"/>
  <c r="L51" i="64"/>
  <c r="L52" i="64"/>
  <c r="L53" i="64"/>
  <c r="L54" i="64"/>
  <c r="L55" i="64"/>
  <c r="L56" i="64"/>
  <c r="L57" i="64"/>
  <c r="L58" i="64"/>
  <c r="L59" i="64"/>
  <c r="L60" i="64"/>
  <c r="L61" i="64"/>
  <c r="L62" i="64"/>
  <c r="L63" i="64"/>
  <c r="L64" i="64"/>
  <c r="L65" i="64"/>
  <c r="L66" i="64"/>
  <c r="L67" i="64"/>
  <c r="L68" i="64"/>
  <c r="L69" i="64"/>
  <c r="L70" i="64"/>
  <c r="L71" i="64"/>
  <c r="L72" i="64"/>
  <c r="L73" i="64"/>
  <c r="L74" i="64"/>
  <c r="L75" i="64"/>
  <c r="L76" i="64"/>
  <c r="L77" i="64"/>
  <c r="L78" i="64"/>
  <c r="L79" i="64"/>
  <c r="L80" i="64"/>
  <c r="L81" i="64"/>
  <c r="L82" i="64"/>
  <c r="L83" i="64"/>
  <c r="L84" i="64"/>
  <c r="L85" i="64"/>
  <c r="L86" i="64"/>
  <c r="L87" i="64"/>
  <c r="L88" i="64"/>
  <c r="L89" i="64"/>
  <c r="L90" i="64"/>
  <c r="L91" i="64"/>
  <c r="L92" i="64"/>
  <c r="L93" i="64"/>
  <c r="L94" i="64"/>
  <c r="L95" i="64"/>
  <c r="L96" i="64"/>
  <c r="L97" i="64"/>
  <c r="L98" i="64"/>
  <c r="L99" i="64"/>
  <c r="L100" i="64"/>
  <c r="L101" i="64"/>
  <c r="L102" i="64"/>
  <c r="L103" i="64"/>
  <c r="L104" i="64"/>
  <c r="L105" i="64"/>
  <c r="L106" i="64"/>
  <c r="L107" i="64"/>
  <c r="L108" i="64"/>
  <c r="L109" i="64"/>
  <c r="L110" i="64"/>
  <c r="L111" i="64"/>
  <c r="L112" i="64"/>
  <c r="L113" i="64"/>
  <c r="L114" i="64"/>
  <c r="L115" i="64"/>
  <c r="L116" i="64"/>
  <c r="L117" i="64"/>
  <c r="L118" i="64"/>
  <c r="L119" i="64"/>
  <c r="L120" i="64"/>
  <c r="L121" i="64"/>
  <c r="L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R122" i="30" s="1"/>
  <c r="J123" i="30"/>
  <c r="R123" i="30" s="1"/>
  <c r="J124" i="30"/>
  <c r="R124" i="30" s="1"/>
  <c r="J125" i="30"/>
  <c r="R125" i="30" s="1"/>
  <c r="J126" i="30"/>
  <c r="R126" i="30" s="1"/>
  <c r="J127" i="30"/>
  <c r="R127" i="30" s="1"/>
  <c r="J128" i="30"/>
  <c r="R128" i="30" s="1"/>
  <c r="J129" i="30"/>
  <c r="R129" i="30" s="1"/>
  <c r="J130" i="30"/>
  <c r="R130" i="30" s="1"/>
  <c r="J131" i="30"/>
  <c r="R131" i="30" s="1"/>
  <c r="J132" i="30"/>
  <c r="R132" i="30" s="1"/>
  <c r="J133" i="30"/>
  <c r="R133" i="30" s="1"/>
  <c r="J134" i="30"/>
  <c r="R134" i="30" s="1"/>
  <c r="J135" i="30"/>
  <c r="R135" i="30" s="1"/>
  <c r="J136" i="30"/>
  <c r="R136" i="30" s="1"/>
  <c r="J137" i="30"/>
  <c r="R137" i="30" s="1"/>
  <c r="J138" i="30"/>
  <c r="R138" i="30" s="1"/>
  <c r="J139" i="30"/>
  <c r="R139" i="30" s="1"/>
  <c r="J140" i="30"/>
  <c r="R140" i="30" s="1"/>
  <c r="J141" i="30"/>
  <c r="R141" i="30" s="1"/>
  <c r="J142" i="30"/>
  <c r="R142" i="30" s="1"/>
  <c r="J143" i="30"/>
  <c r="R143" i="30" s="1"/>
  <c r="J144" i="30"/>
  <c r="R144" i="30" s="1"/>
  <c r="J145" i="30"/>
  <c r="R145" i="30" s="1"/>
  <c r="J2" i="30"/>
  <c r="R2" i="30" s="1"/>
  <c r="J3" i="30"/>
  <c r="R3" i="30" s="1"/>
  <c r="J4" i="30"/>
  <c r="R4" i="30" s="1"/>
  <c r="J5" i="30"/>
  <c r="R5" i="30" s="1"/>
  <c r="J6" i="30"/>
  <c r="R6" i="30" s="1"/>
  <c r="J7" i="30"/>
  <c r="R7" i="30" s="1"/>
  <c r="J8" i="30"/>
  <c r="R8" i="30" s="1"/>
  <c r="J9" i="30"/>
  <c r="R9" i="30" s="1"/>
  <c r="J10" i="30"/>
  <c r="R10" i="30" s="1"/>
  <c r="J11" i="30"/>
  <c r="R11" i="30" s="1"/>
  <c r="J12" i="30"/>
  <c r="R12" i="30" s="1"/>
  <c r="J13" i="30"/>
  <c r="R13" i="30" s="1"/>
  <c r="J14" i="30"/>
  <c r="R14" i="30" s="1"/>
  <c r="J15" i="30"/>
  <c r="R15" i="30" s="1"/>
  <c r="J16" i="30"/>
  <c r="R16" i="30" s="1"/>
  <c r="J17" i="30"/>
  <c r="R17" i="30" s="1"/>
  <c r="J18" i="30"/>
  <c r="R18" i="30" s="1"/>
  <c r="J19" i="30"/>
  <c r="R19" i="30" s="1"/>
  <c r="J20" i="30"/>
  <c r="R20" i="30" s="1"/>
  <c r="J21" i="30"/>
  <c r="R21" i="30" s="1"/>
  <c r="J22" i="30"/>
  <c r="R22" i="30" s="1"/>
  <c r="J23" i="30"/>
  <c r="R23" i="30" s="1"/>
  <c r="J24" i="30"/>
  <c r="R24" i="30" s="1"/>
  <c r="J25" i="30"/>
  <c r="R25" i="30" s="1"/>
  <c r="J26" i="30"/>
  <c r="R26" i="30" s="1"/>
  <c r="J27" i="30"/>
  <c r="R27" i="30" s="1"/>
  <c r="J28" i="30"/>
  <c r="R28" i="30" s="1"/>
  <c r="J29" i="30"/>
  <c r="R29" i="30" s="1"/>
  <c r="J30" i="30"/>
  <c r="R30" i="30" s="1"/>
  <c r="J31" i="30"/>
  <c r="R31" i="30" s="1"/>
  <c r="J32" i="30"/>
  <c r="R32" i="30" s="1"/>
  <c r="J33" i="30"/>
  <c r="R33" i="30" s="1"/>
  <c r="J34" i="30"/>
  <c r="R34" i="30" s="1"/>
  <c r="J35" i="30"/>
  <c r="R35" i="30" s="1"/>
  <c r="J36" i="30"/>
  <c r="R36" i="30" s="1"/>
  <c r="J37" i="30"/>
  <c r="R37" i="30" s="1"/>
  <c r="J38" i="30"/>
  <c r="R38" i="30" s="1"/>
  <c r="J39" i="30"/>
  <c r="R39" i="30" s="1"/>
  <c r="J40" i="30"/>
  <c r="R40" i="30" s="1"/>
  <c r="J41" i="30"/>
  <c r="R41" i="30" s="1"/>
  <c r="J42" i="30"/>
  <c r="R42" i="30" s="1"/>
  <c r="J43" i="30"/>
  <c r="R43" i="30" s="1"/>
  <c r="J44" i="30"/>
  <c r="R44" i="30" s="1"/>
  <c r="J45" i="30"/>
  <c r="R45" i="30" s="1"/>
  <c r="J46" i="30"/>
  <c r="R46" i="30" s="1"/>
  <c r="J47" i="30"/>
  <c r="R47" i="30" s="1"/>
  <c r="J48" i="30"/>
  <c r="R48" i="30" s="1"/>
  <c r="J49" i="30"/>
  <c r="R49" i="30" s="1"/>
  <c r="J50" i="30"/>
  <c r="R50" i="30" s="1"/>
  <c r="J51" i="30"/>
  <c r="R51" i="30" s="1"/>
  <c r="J52" i="30"/>
  <c r="R52" i="30" s="1"/>
  <c r="J53" i="30"/>
  <c r="R53" i="30" s="1"/>
  <c r="J54" i="30"/>
  <c r="R54" i="30" s="1"/>
  <c r="J55" i="30"/>
  <c r="R55" i="30" s="1"/>
  <c r="J56" i="30"/>
  <c r="R56" i="30" s="1"/>
  <c r="J57" i="30"/>
  <c r="R57" i="30" s="1"/>
  <c r="J58" i="30"/>
  <c r="R58" i="30" s="1"/>
  <c r="J59" i="30"/>
  <c r="R59" i="30" s="1"/>
  <c r="J60" i="30"/>
  <c r="R60" i="30" s="1"/>
  <c r="J61" i="30"/>
  <c r="R61" i="30" s="1"/>
  <c r="J62" i="30"/>
  <c r="R62" i="30" s="1"/>
  <c r="J63" i="30"/>
  <c r="R63" i="30" s="1"/>
  <c r="J64" i="30"/>
  <c r="R64" i="30" s="1"/>
  <c r="J65" i="30"/>
  <c r="R65" i="30" s="1"/>
  <c r="J66" i="30"/>
  <c r="R66" i="30" s="1"/>
  <c r="J67" i="30"/>
  <c r="R67" i="30" s="1"/>
  <c r="J68" i="30"/>
  <c r="R68" i="30" s="1"/>
  <c r="J69" i="30"/>
  <c r="R69" i="30" s="1"/>
  <c r="J70" i="30"/>
  <c r="R70" i="30" s="1"/>
  <c r="J71" i="30"/>
  <c r="R71" i="30" s="1"/>
  <c r="J72" i="30"/>
  <c r="R72" i="30" s="1"/>
  <c r="J73" i="30"/>
  <c r="R73" i="30" s="1"/>
  <c r="J74" i="30"/>
  <c r="R74" i="30" s="1"/>
  <c r="J75" i="30"/>
  <c r="R75" i="30" s="1"/>
  <c r="J76" i="30"/>
  <c r="R76" i="30" s="1"/>
  <c r="J77" i="30"/>
  <c r="R77" i="30" s="1"/>
  <c r="J78" i="30"/>
  <c r="R78" i="30" s="1"/>
  <c r="J79" i="30"/>
  <c r="R79" i="30" s="1"/>
  <c r="J80" i="30"/>
  <c r="R80" i="30" s="1"/>
  <c r="J81" i="30"/>
  <c r="R81" i="30" s="1"/>
  <c r="J82" i="30"/>
  <c r="R82" i="30" s="1"/>
  <c r="J83" i="30"/>
  <c r="R83" i="30" s="1"/>
  <c r="J84" i="30"/>
  <c r="R84" i="30" s="1"/>
  <c r="J85" i="30"/>
  <c r="R85" i="30" s="1"/>
  <c r="J86" i="30"/>
  <c r="R86" i="30" s="1"/>
  <c r="J87" i="30"/>
  <c r="R87" i="30" s="1"/>
  <c r="J88" i="30"/>
  <c r="R88" i="30" s="1"/>
  <c r="J89" i="30"/>
  <c r="R89" i="30" s="1"/>
  <c r="J90" i="30"/>
  <c r="R90" i="30" s="1"/>
  <c r="J91" i="30"/>
  <c r="R91" i="30" s="1"/>
  <c r="J92" i="30"/>
  <c r="R92" i="30" s="1"/>
  <c r="J93" i="30"/>
  <c r="R93" i="30" s="1"/>
  <c r="J94" i="30"/>
  <c r="R94" i="30" s="1"/>
  <c r="J95" i="30"/>
  <c r="R95" i="30" s="1"/>
  <c r="J96" i="30"/>
  <c r="R96" i="30" s="1"/>
  <c r="J97" i="30"/>
  <c r="R97" i="30" s="1"/>
  <c r="J98" i="30"/>
  <c r="R98" i="30" s="1"/>
  <c r="J99" i="30"/>
  <c r="R99" i="30" s="1"/>
  <c r="J100" i="30"/>
  <c r="R100" i="30" s="1"/>
  <c r="J101" i="30"/>
  <c r="R101" i="30" s="1"/>
  <c r="J102" i="30"/>
  <c r="R102" i="30" s="1"/>
  <c r="J103" i="30"/>
  <c r="R103" i="30" s="1"/>
  <c r="J104" i="30"/>
  <c r="R104" i="30" s="1"/>
  <c r="J105" i="30"/>
  <c r="R105" i="30" s="1"/>
  <c r="J106" i="30"/>
  <c r="R106" i="30" s="1"/>
  <c r="J107" i="30"/>
  <c r="R107" i="30" s="1"/>
  <c r="J108" i="30"/>
  <c r="R108" i="30" s="1"/>
  <c r="J109" i="30"/>
  <c r="R109" i="30" s="1"/>
  <c r="J110" i="30"/>
  <c r="R110" i="30" s="1"/>
  <c r="J111" i="30"/>
  <c r="R111" i="30" s="1"/>
  <c r="J112" i="30"/>
  <c r="R112" i="30" s="1"/>
  <c r="J113" i="30"/>
  <c r="R113" i="30" s="1"/>
  <c r="J114" i="30"/>
  <c r="R114" i="30" s="1"/>
  <c r="J115" i="30"/>
  <c r="R115" i="30" s="1"/>
  <c r="J116" i="30"/>
  <c r="R116" i="30" s="1"/>
  <c r="J117" i="30"/>
  <c r="R117" i="30" s="1"/>
  <c r="J118" i="30"/>
  <c r="R118" i="30" s="1"/>
  <c r="J119" i="30"/>
  <c r="R119" i="30" s="1"/>
  <c r="J120" i="30"/>
  <c r="R120" i="30" s="1"/>
  <c r="J121" i="30"/>
  <c r="R121" i="30" s="1"/>
  <c r="J1" i="30"/>
  <c r="R1" i="30" s="1"/>
  <c r="J1" i="64"/>
  <c r="R1" i="64" s="1"/>
  <c r="G2" i="64"/>
  <c r="O2" i="64" s="1"/>
  <c r="G1" i="64"/>
  <c r="J2" i="64"/>
  <c r="R2" i="64" s="1"/>
  <c r="J3" i="64"/>
  <c r="R3" i="64" s="1"/>
  <c r="J4" i="64"/>
  <c r="R4" i="64" s="1"/>
  <c r="J5" i="64"/>
  <c r="R5" i="64" s="1"/>
  <c r="J6" i="64"/>
  <c r="R6" i="64" s="1"/>
  <c r="J7" i="64"/>
  <c r="R7" i="64" s="1"/>
  <c r="J8" i="64"/>
  <c r="R8" i="64" s="1"/>
  <c r="J9" i="64"/>
  <c r="R9" i="64" s="1"/>
  <c r="J10" i="64"/>
  <c r="R10" i="64" s="1"/>
  <c r="J11" i="64"/>
  <c r="R11" i="64" s="1"/>
  <c r="J12" i="64"/>
  <c r="R12" i="64" s="1"/>
  <c r="J13" i="64"/>
  <c r="R13" i="64" s="1"/>
  <c r="J14" i="64"/>
  <c r="R14" i="64" s="1"/>
  <c r="J15" i="64"/>
  <c r="R15" i="64" s="1"/>
  <c r="J16" i="64"/>
  <c r="R16" i="64" s="1"/>
  <c r="J17" i="64"/>
  <c r="R17" i="64" s="1"/>
  <c r="J18" i="64"/>
  <c r="R18" i="64" s="1"/>
  <c r="J19" i="64"/>
  <c r="R19" i="64" s="1"/>
  <c r="J20" i="64"/>
  <c r="R20" i="64" s="1"/>
  <c r="J21" i="64"/>
  <c r="R21" i="64" s="1"/>
  <c r="J22" i="64"/>
  <c r="R22" i="64" s="1"/>
  <c r="J23" i="64"/>
  <c r="R23" i="64" s="1"/>
  <c r="J24" i="64"/>
  <c r="R24" i="64" s="1"/>
  <c r="J25" i="64"/>
  <c r="R25" i="64" s="1"/>
  <c r="J26" i="64"/>
  <c r="R26" i="64" s="1"/>
  <c r="J27" i="64"/>
  <c r="R27" i="64" s="1"/>
  <c r="J28" i="64"/>
  <c r="R28" i="64" s="1"/>
  <c r="J29" i="64"/>
  <c r="R29" i="64" s="1"/>
  <c r="J30" i="64"/>
  <c r="R30" i="64" s="1"/>
  <c r="J31" i="64"/>
  <c r="R31" i="64" s="1"/>
  <c r="J32" i="64"/>
  <c r="R32" i="64" s="1"/>
  <c r="J33" i="64"/>
  <c r="R33" i="64" s="1"/>
  <c r="J34" i="64"/>
  <c r="R34" i="64" s="1"/>
  <c r="J35" i="64"/>
  <c r="R35" i="64" s="1"/>
  <c r="J36" i="64"/>
  <c r="R36" i="64" s="1"/>
  <c r="J37" i="64"/>
  <c r="R37" i="64" s="1"/>
  <c r="J38" i="64"/>
  <c r="R38" i="64" s="1"/>
  <c r="J39" i="64"/>
  <c r="R39" i="64" s="1"/>
  <c r="J40" i="64"/>
  <c r="R40" i="64" s="1"/>
  <c r="J41" i="64"/>
  <c r="R41" i="64" s="1"/>
  <c r="J42" i="64"/>
  <c r="R42" i="64" s="1"/>
  <c r="J43" i="64"/>
  <c r="R43" i="64" s="1"/>
  <c r="J44" i="64"/>
  <c r="R44" i="64" s="1"/>
  <c r="J45" i="64"/>
  <c r="R45" i="64" s="1"/>
  <c r="J46" i="64"/>
  <c r="R46" i="64" s="1"/>
  <c r="J47" i="64"/>
  <c r="R47" i="64" s="1"/>
  <c r="J48" i="64"/>
  <c r="R48" i="64" s="1"/>
  <c r="J49" i="64"/>
  <c r="R49" i="64" s="1"/>
  <c r="J50" i="64"/>
  <c r="R50" i="64" s="1"/>
  <c r="J51" i="64"/>
  <c r="R51" i="64" s="1"/>
  <c r="J52" i="64"/>
  <c r="R52" i="64" s="1"/>
  <c r="J53" i="64"/>
  <c r="R53" i="64" s="1"/>
  <c r="J54" i="64"/>
  <c r="R54" i="64" s="1"/>
  <c r="J55" i="64"/>
  <c r="R55" i="64" s="1"/>
  <c r="J56" i="64"/>
  <c r="R56" i="64" s="1"/>
  <c r="J57" i="64"/>
  <c r="R57" i="64" s="1"/>
  <c r="J58" i="64"/>
  <c r="R58" i="64" s="1"/>
  <c r="J59" i="64"/>
  <c r="R59" i="64" s="1"/>
  <c r="J60" i="64"/>
  <c r="R60" i="64" s="1"/>
  <c r="J61" i="64"/>
  <c r="R61" i="64" s="1"/>
  <c r="J62" i="64"/>
  <c r="R62" i="64" s="1"/>
  <c r="J63" i="64"/>
  <c r="R63" i="64" s="1"/>
  <c r="J64" i="64"/>
  <c r="R64" i="64" s="1"/>
  <c r="J65" i="64"/>
  <c r="R65" i="64" s="1"/>
  <c r="J66" i="64"/>
  <c r="R66" i="64" s="1"/>
  <c r="J67" i="64"/>
  <c r="R67" i="64" s="1"/>
  <c r="J68" i="64"/>
  <c r="R68" i="64" s="1"/>
  <c r="J69" i="64"/>
  <c r="R69" i="64" s="1"/>
  <c r="J70" i="64"/>
  <c r="R70" i="64" s="1"/>
  <c r="J71" i="64"/>
  <c r="R71" i="64" s="1"/>
  <c r="J72" i="64"/>
  <c r="R72" i="64" s="1"/>
  <c r="J73" i="64"/>
  <c r="R73" i="64" s="1"/>
  <c r="J74" i="64"/>
  <c r="R74" i="64" s="1"/>
  <c r="J75" i="64"/>
  <c r="R75" i="64" s="1"/>
  <c r="J76" i="64"/>
  <c r="R76" i="64" s="1"/>
  <c r="J77" i="64"/>
  <c r="R77" i="64" s="1"/>
  <c r="J78" i="64"/>
  <c r="R78" i="64" s="1"/>
  <c r="J79" i="64"/>
  <c r="R79" i="64" s="1"/>
  <c r="J80" i="64"/>
  <c r="R80" i="64" s="1"/>
  <c r="J81" i="64"/>
  <c r="R81" i="64" s="1"/>
  <c r="J82" i="64"/>
  <c r="R82" i="64" s="1"/>
  <c r="J83" i="64"/>
  <c r="R83" i="64" s="1"/>
  <c r="J84" i="64"/>
  <c r="R84" i="64" s="1"/>
  <c r="J85" i="64"/>
  <c r="R85" i="64" s="1"/>
  <c r="J86" i="64"/>
  <c r="R86" i="64" s="1"/>
  <c r="J87" i="64"/>
  <c r="R87" i="64" s="1"/>
  <c r="J88" i="64"/>
  <c r="R88" i="64" s="1"/>
  <c r="J89" i="64"/>
  <c r="R89" i="64" s="1"/>
  <c r="J90" i="64"/>
  <c r="R90" i="64" s="1"/>
  <c r="J91" i="64"/>
  <c r="R91" i="64" s="1"/>
  <c r="J92" i="64"/>
  <c r="R92" i="64" s="1"/>
  <c r="J93" i="64"/>
  <c r="R93" i="64" s="1"/>
  <c r="J94" i="64"/>
  <c r="R94" i="64" s="1"/>
  <c r="J95" i="64"/>
  <c r="R95" i="64" s="1"/>
  <c r="J96" i="64"/>
  <c r="R96" i="64" s="1"/>
  <c r="J97" i="64"/>
  <c r="R97" i="64" s="1"/>
  <c r="J98" i="64"/>
  <c r="R98" i="64" s="1"/>
  <c r="J99" i="64"/>
  <c r="R99" i="64" s="1"/>
  <c r="J100" i="64"/>
  <c r="R100" i="64" s="1"/>
  <c r="J101" i="64"/>
  <c r="R101" i="64" s="1"/>
  <c r="J102" i="64"/>
  <c r="R102" i="64" s="1"/>
  <c r="J103" i="64"/>
  <c r="R103" i="64" s="1"/>
  <c r="J104" i="64"/>
  <c r="R104" i="64" s="1"/>
  <c r="J105" i="64"/>
  <c r="R105" i="64" s="1"/>
  <c r="J106" i="64"/>
  <c r="R106" i="64" s="1"/>
  <c r="J107" i="64"/>
  <c r="R107" i="64" s="1"/>
  <c r="J108" i="64"/>
  <c r="R108" i="64" s="1"/>
  <c r="J109" i="64"/>
  <c r="R109" i="64" s="1"/>
  <c r="J110" i="64"/>
  <c r="R110" i="64" s="1"/>
  <c r="J111" i="64"/>
  <c r="R111" i="64" s="1"/>
  <c r="J112" i="64"/>
  <c r="R112" i="64" s="1"/>
  <c r="J113" i="64"/>
  <c r="R113" i="64" s="1"/>
  <c r="J114" i="64"/>
  <c r="R114" i="64" s="1"/>
  <c r="J115" i="64"/>
  <c r="R115" i="64" s="1"/>
  <c r="J116" i="64"/>
  <c r="R116" i="64" s="1"/>
  <c r="J117" i="64"/>
  <c r="R117" i="64" s="1"/>
  <c r="J118" i="64"/>
  <c r="R118" i="64" s="1"/>
  <c r="J119" i="64"/>
  <c r="R119" i="64" s="1"/>
  <c r="J120" i="64"/>
  <c r="R120" i="64" s="1"/>
  <c r="J121" i="64"/>
  <c r="R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39" i="41"/>
  <c r="AA140" i="41" s="1"/>
  <c r="AA141" i="41" s="1"/>
  <c r="AA142" i="41" s="1"/>
  <c r="AA143" i="41" s="1"/>
  <c r="AA144" i="41" s="1"/>
  <c r="AA145" i="41" s="1"/>
  <c r="AA146" i="41" s="1"/>
  <c r="AA147" i="41" s="1"/>
  <c r="AA126" i="41"/>
  <c r="AA127" i="41" s="1"/>
  <c r="AA128" i="41" s="1"/>
  <c r="AA129" i="41" s="1"/>
  <c r="AA130" i="41" s="1"/>
  <c r="AA131" i="41" s="1"/>
  <c r="AA132" i="41" s="1"/>
  <c r="AA133" i="41" s="1"/>
  <c r="AA134" i="41" s="1"/>
  <c r="AA135" i="41" s="1"/>
  <c r="AA136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G135" i="27" s="1"/>
  <c r="Q135" i="27" s="1"/>
  <c r="E233" i="7"/>
  <c r="E245" i="7" s="1"/>
  <c r="F233" i="7"/>
  <c r="H123" i="28" s="1"/>
  <c r="N123" i="28" s="1"/>
  <c r="G233" i="7"/>
  <c r="G245" i="7" s="1"/>
  <c r="D234" i="7"/>
  <c r="D246" i="7" s="1"/>
  <c r="G136" i="27" s="1"/>
  <c r="Q136" i="27" s="1"/>
  <c r="E234" i="7"/>
  <c r="E246" i="7" s="1"/>
  <c r="F234" i="7"/>
  <c r="H124" i="28" s="1"/>
  <c r="N124" i="28" s="1"/>
  <c r="G234" i="7"/>
  <c r="G246" i="7" s="1"/>
  <c r="D235" i="7"/>
  <c r="D247" i="7" s="1"/>
  <c r="G137" i="27" s="1"/>
  <c r="Q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G138" i="27" s="1"/>
  <c r="Q138" i="27" s="1"/>
  <c r="E236" i="7"/>
  <c r="E248" i="7" s="1"/>
  <c r="F236" i="7"/>
  <c r="H126" i="28" s="1"/>
  <c r="N126" i="28" s="1"/>
  <c r="G236" i="7"/>
  <c r="G248" i="7" s="1"/>
  <c r="D237" i="7"/>
  <c r="D249" i="7" s="1"/>
  <c r="G139" i="27" s="1"/>
  <c r="Q139" i="27" s="1"/>
  <c r="E237" i="7"/>
  <c r="E249" i="7" s="1"/>
  <c r="F237" i="7"/>
  <c r="H127" i="28" s="1"/>
  <c r="N127" i="28" s="1"/>
  <c r="G237" i="7"/>
  <c r="G249" i="7" s="1"/>
  <c r="D238" i="7"/>
  <c r="D250" i="7" s="1"/>
  <c r="G140" i="27" s="1"/>
  <c r="Q140" i="27" s="1"/>
  <c r="E238" i="7"/>
  <c r="E250" i="7" s="1"/>
  <c r="F238" i="7"/>
  <c r="H128" i="28" s="1"/>
  <c r="N128" i="28" s="1"/>
  <c r="G238" i="7"/>
  <c r="G250" i="7" s="1"/>
  <c r="D239" i="7"/>
  <c r="D251" i="7" s="1"/>
  <c r="G141" i="27" s="1"/>
  <c r="Q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G142" i="27" s="1"/>
  <c r="Q142" i="27" s="1"/>
  <c r="E240" i="7"/>
  <c r="E252" i="7" s="1"/>
  <c r="F240" i="7"/>
  <c r="H130" i="28" s="1"/>
  <c r="N130" i="28" s="1"/>
  <c r="G240" i="7"/>
  <c r="G252" i="7" s="1"/>
  <c r="D241" i="7"/>
  <c r="D253" i="7" s="1"/>
  <c r="G143" i="27" s="1"/>
  <c r="Q143" i="27" s="1"/>
  <c r="E241" i="7"/>
  <c r="E253" i="7" s="1"/>
  <c r="F241" i="7"/>
  <c r="H131" i="28" s="1"/>
  <c r="N131" i="28" s="1"/>
  <c r="G241" i="7"/>
  <c r="G253" i="7" s="1"/>
  <c r="D242" i="7"/>
  <c r="D254" i="7" s="1"/>
  <c r="G144" i="27" s="1"/>
  <c r="Q144" i="27" s="1"/>
  <c r="E242" i="7"/>
  <c r="E254" i="7" s="1"/>
  <c r="F242" i="7"/>
  <c r="H132" i="28" s="1"/>
  <c r="N132" i="28" s="1"/>
  <c r="G242" i="7"/>
  <c r="G254" i="7" s="1"/>
  <c r="D243" i="7"/>
  <c r="D255" i="7" s="1"/>
  <c r="G145" i="27" s="1"/>
  <c r="Q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G134" i="27" s="1"/>
  <c r="Q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M124" i="27"/>
  <c r="I123" i="31"/>
  <c r="G123" i="31" s="1"/>
  <c r="M123" i="31" s="1"/>
  <c r="B109" i="29"/>
  <c r="O252" i="7"/>
  <c r="Q142" i="30" s="1"/>
  <c r="O240" i="7"/>
  <c r="O241" i="7"/>
  <c r="O243" i="7"/>
  <c r="O239" i="7"/>
  <c r="O235" i="7"/>
  <c r="L255" i="7"/>
  <c r="L247" i="7"/>
  <c r="O247" i="7" s="1"/>
  <c r="Q137" i="30" s="1"/>
  <c r="B117" i="58"/>
  <c r="C107" i="58"/>
  <c r="B115" i="58"/>
  <c r="H133" i="28"/>
  <c r="N133" i="28" s="1"/>
  <c r="O249" i="7"/>
  <c r="Q139" i="30" s="1"/>
  <c r="O245" i="7"/>
  <c r="Q135" i="30" s="1"/>
  <c r="O250" i="7"/>
  <c r="Q140" i="30" s="1"/>
  <c r="O246" i="7"/>
  <c r="Q136" i="30" s="1"/>
  <c r="O251" i="7"/>
  <c r="Q141" i="30" s="1"/>
  <c r="O254" i="7"/>
  <c r="Q144" i="30" s="1"/>
  <c r="O255" i="7"/>
  <c r="Q145" i="30" s="1"/>
  <c r="L244" i="7"/>
  <c r="O244" i="7" s="1"/>
  <c r="Q134" i="30" s="1"/>
  <c r="L248" i="7"/>
  <c r="O248" i="7" s="1"/>
  <c r="Q138" i="30" s="1"/>
  <c r="O238" i="7"/>
  <c r="O237" i="7"/>
  <c r="O234" i="7"/>
  <c r="O233" i="7"/>
  <c r="O242" i="7"/>
  <c r="L253" i="7"/>
  <c r="O253" i="7" s="1"/>
  <c r="Q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M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M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M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M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M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M131" i="27"/>
  <c r="I130" i="31"/>
  <c r="G130" i="31" s="1"/>
  <c r="M130" i="31" s="1"/>
  <c r="I130" i="28"/>
  <c r="Q64" i="70"/>
  <c r="M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M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P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P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P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P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P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P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P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P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P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P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P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P111" i="30" s="1"/>
  <c r="BP112" i="39"/>
  <c r="BQ112" i="39"/>
  <c r="BR112" i="39"/>
  <c r="BV112" i="39"/>
  <c r="BW112" i="39"/>
  <c r="BZ112" i="39"/>
  <c r="CA112" i="39"/>
  <c r="H112" i="30" s="1"/>
  <c r="P112" i="30" s="1"/>
  <c r="BP113" i="39"/>
  <c r="BR113" i="39"/>
  <c r="BV113" i="39"/>
  <c r="BX113" i="39"/>
  <c r="BZ113" i="39"/>
  <c r="CA113" i="39"/>
  <c r="H113" i="30" s="1"/>
  <c r="P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P116" i="30" s="1"/>
  <c r="BR117" i="39"/>
  <c r="BS117" i="39"/>
  <c r="BT117" i="39"/>
  <c r="BV117" i="39"/>
  <c r="BZ117" i="39"/>
  <c r="CA117" i="39"/>
  <c r="H117" i="30" s="1"/>
  <c r="P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P119" i="30" s="1"/>
  <c r="BP120" i="39"/>
  <c r="BR120" i="39"/>
  <c r="BV120" i="39"/>
  <c r="BW120" i="39"/>
  <c r="BZ120" i="39"/>
  <c r="CA120" i="39"/>
  <c r="H120" i="30" s="1"/>
  <c r="P120" i="30" s="1"/>
  <c r="BP121" i="39"/>
  <c r="BR121" i="39"/>
  <c r="BV121" i="39"/>
  <c r="BX121" i="39"/>
  <c r="BZ121" i="39"/>
  <c r="CA121" i="39"/>
  <c r="H121" i="30" s="1"/>
  <c r="P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P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P101" i="64"/>
  <c r="P102" i="64"/>
  <c r="P105" i="64"/>
  <c r="P106" i="64"/>
  <c r="P109" i="64"/>
  <c r="P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P115" i="30" s="1"/>
  <c r="CA118" i="39"/>
  <c r="H118" i="30" s="1"/>
  <c r="P118" i="30" s="1"/>
  <c r="CA114" i="39"/>
  <c r="H114" i="30" s="1"/>
  <c r="P114" i="30" s="1"/>
  <c r="AV74" i="33"/>
  <c r="BH71" i="33"/>
  <c r="BN71" i="33" s="1"/>
  <c r="BP71" i="33" s="1"/>
  <c r="L117" i="47"/>
  <c r="M117" i="64"/>
  <c r="N117" i="58"/>
  <c r="M115" i="64"/>
  <c r="L115" i="47"/>
  <c r="N115" i="58"/>
  <c r="M111" i="64"/>
  <c r="L111" i="47"/>
  <c r="N111" i="58"/>
  <c r="M109" i="64"/>
  <c r="N109" i="58"/>
  <c r="L109" i="47"/>
  <c r="K101" i="66"/>
  <c r="N101" i="64"/>
  <c r="O101" i="58"/>
  <c r="O121" i="58"/>
  <c r="K121" i="66"/>
  <c r="N121" i="64"/>
  <c r="K121" i="47"/>
  <c r="M121" i="58"/>
  <c r="M118" i="64"/>
  <c r="N118" i="58"/>
  <c r="L118" i="47"/>
  <c r="K114" i="66"/>
  <c r="N114" i="64"/>
  <c r="O114" i="58"/>
  <c r="M114" i="58"/>
  <c r="K114" i="47"/>
  <c r="K112" i="66"/>
  <c r="N112" i="64"/>
  <c r="O112" i="58"/>
  <c r="M112" i="58"/>
  <c r="K112" i="47"/>
  <c r="K110" i="66"/>
  <c r="O110" i="58"/>
  <c r="N110" i="64"/>
  <c r="M110" i="58"/>
  <c r="K110" i="47"/>
  <c r="BB62" i="33"/>
  <c r="K104" i="66"/>
  <c r="N104" i="64"/>
  <c r="O104" i="58"/>
  <c r="K104" i="47"/>
  <c r="M104" i="58"/>
  <c r="M103" i="64"/>
  <c r="L103" i="47"/>
  <c r="N103" i="58"/>
  <c r="M102" i="64"/>
  <c r="L102" i="47"/>
  <c r="N102" i="58"/>
  <c r="M101" i="64"/>
  <c r="N101" i="58"/>
  <c r="L101" i="47"/>
  <c r="M100" i="64"/>
  <c r="L100" i="47"/>
  <c r="N100" i="58"/>
  <c r="N99" i="64"/>
  <c r="K99" i="66"/>
  <c r="O99" i="58"/>
  <c r="M99" i="58"/>
  <c r="K99" i="47"/>
  <c r="M98" i="64"/>
  <c r="L98" i="47"/>
  <c r="N98" i="58"/>
  <c r="M121" i="64"/>
  <c r="L121" i="47"/>
  <c r="N121" i="58"/>
  <c r="K120" i="66"/>
  <c r="O120" i="58"/>
  <c r="N120" i="64"/>
  <c r="K120" i="47"/>
  <c r="M120" i="58"/>
  <c r="P120" i="64"/>
  <c r="P108" i="64"/>
  <c r="P116" i="64"/>
  <c r="P104" i="64"/>
  <c r="P112" i="64"/>
  <c r="P100" i="64"/>
  <c r="M108" i="64"/>
  <c r="L108" i="47"/>
  <c r="N108" i="58"/>
  <c r="N103" i="64"/>
  <c r="K103" i="66"/>
  <c r="O103" i="58"/>
  <c r="M103" i="58"/>
  <c r="K103" i="47"/>
  <c r="K102" i="66"/>
  <c r="O102" i="58"/>
  <c r="N102" i="64"/>
  <c r="M102" i="58"/>
  <c r="K102" i="47"/>
  <c r="M101" i="58"/>
  <c r="K101" i="47"/>
  <c r="K100" i="66"/>
  <c r="N100" i="64"/>
  <c r="O100" i="58"/>
  <c r="K98" i="66"/>
  <c r="N98" i="64"/>
  <c r="O98" i="58"/>
  <c r="BC73" i="33"/>
  <c r="M114" i="64"/>
  <c r="N114" i="58"/>
  <c r="L114" i="47"/>
  <c r="L112" i="47"/>
  <c r="M112" i="64"/>
  <c r="N112" i="58"/>
  <c r="M110" i="64"/>
  <c r="L110" i="47"/>
  <c r="N110" i="58"/>
  <c r="K107" i="66"/>
  <c r="N107" i="64"/>
  <c r="O107" i="58"/>
  <c r="M107" i="58"/>
  <c r="K107" i="47"/>
  <c r="K106" i="66"/>
  <c r="O106" i="58"/>
  <c r="N106" i="64"/>
  <c r="M106" i="58"/>
  <c r="K106" i="47"/>
  <c r="K105" i="66"/>
  <c r="N105" i="64"/>
  <c r="O105" i="58"/>
  <c r="M105" i="58"/>
  <c r="K105" i="47"/>
  <c r="M104" i="64"/>
  <c r="N104" i="58"/>
  <c r="L104" i="47"/>
  <c r="M99" i="64"/>
  <c r="L99" i="47"/>
  <c r="N99" i="58"/>
  <c r="L120" i="47"/>
  <c r="M120" i="64"/>
  <c r="N120" i="58"/>
  <c r="BC75" i="33"/>
  <c r="BD75" i="33" s="1"/>
  <c r="O118" i="58"/>
  <c r="N118" i="64"/>
  <c r="K118" i="66"/>
  <c r="K118" i="47"/>
  <c r="M118" i="58"/>
  <c r="L116" i="47"/>
  <c r="M116" i="64"/>
  <c r="N116" i="58"/>
  <c r="M113" i="64"/>
  <c r="N113" i="58"/>
  <c r="L113" i="47"/>
  <c r="K100" i="47"/>
  <c r="M100" i="58"/>
  <c r="M98" i="58"/>
  <c r="K98" i="47"/>
  <c r="M119" i="64"/>
  <c r="L119" i="47"/>
  <c r="N119" i="58"/>
  <c r="P119" i="64"/>
  <c r="P107" i="64"/>
  <c r="P115" i="64"/>
  <c r="P103" i="64"/>
  <c r="P111" i="64"/>
  <c r="P99" i="64"/>
  <c r="K117" i="66"/>
  <c r="O117" i="58"/>
  <c r="N117" i="64"/>
  <c r="K117" i="47"/>
  <c r="M117" i="58"/>
  <c r="O116" i="58"/>
  <c r="K116" i="66"/>
  <c r="N116" i="64"/>
  <c r="K116" i="47"/>
  <c r="M116" i="58"/>
  <c r="AV72" i="33"/>
  <c r="AX72" i="33" s="1"/>
  <c r="K115" i="66"/>
  <c r="N115" i="64"/>
  <c r="O115" i="58"/>
  <c r="M115" i="58"/>
  <c r="K115" i="47"/>
  <c r="AW71" i="33"/>
  <c r="AX71" i="33" s="1"/>
  <c r="N113" i="64"/>
  <c r="K113" i="66"/>
  <c r="O113" i="58"/>
  <c r="K113" i="47"/>
  <c r="M113" i="58"/>
  <c r="K111" i="66"/>
  <c r="N111" i="64"/>
  <c r="O111" i="58"/>
  <c r="M111" i="58"/>
  <c r="K111" i="47"/>
  <c r="N109" i="64"/>
  <c r="K109" i="66"/>
  <c r="O109" i="58"/>
  <c r="M109" i="58"/>
  <c r="K109" i="47"/>
  <c r="K108" i="66"/>
  <c r="N108" i="64"/>
  <c r="O108" i="58"/>
  <c r="K108" i="47"/>
  <c r="M108" i="58"/>
  <c r="M107" i="64"/>
  <c r="L107" i="47"/>
  <c r="N107" i="58"/>
  <c r="M106" i="64"/>
  <c r="L106" i="47"/>
  <c r="N106" i="58"/>
  <c r="M105" i="64"/>
  <c r="N105" i="58"/>
  <c r="L105" i="47"/>
  <c r="BB58" i="33"/>
  <c r="BD58" i="33" s="1"/>
  <c r="BI57" i="33"/>
  <c r="BJ57" i="33" s="1"/>
  <c r="N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Q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Q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N105" i="30" s="1"/>
  <c r="G105" i="29"/>
  <c r="O105" i="29" s="1"/>
  <c r="F101" i="30"/>
  <c r="N101" i="30" s="1"/>
  <c r="E101" i="31"/>
  <c r="K101" i="31" s="1"/>
  <c r="G101" i="29"/>
  <c r="O101" i="29" s="1"/>
  <c r="E120" i="31"/>
  <c r="K120" i="31" s="1"/>
  <c r="F120" i="30"/>
  <c r="N120" i="30" s="1"/>
  <c r="G120" i="29"/>
  <c r="O120" i="29" s="1"/>
  <c r="F116" i="30"/>
  <c r="N116" i="30" s="1"/>
  <c r="E116" i="31"/>
  <c r="K116" i="31" s="1"/>
  <c r="G116" i="29"/>
  <c r="O116" i="29" s="1"/>
  <c r="E112" i="31"/>
  <c r="K112" i="31" s="1"/>
  <c r="G112" i="29"/>
  <c r="O112" i="29" s="1"/>
  <c r="F112" i="30"/>
  <c r="N112" i="30" s="1"/>
  <c r="E108" i="31"/>
  <c r="K108" i="31" s="1"/>
  <c r="F108" i="30"/>
  <c r="N108" i="30" s="1"/>
  <c r="G108" i="29"/>
  <c r="O108" i="29" s="1"/>
  <c r="CA110" i="39"/>
  <c r="H110" i="30" s="1"/>
  <c r="P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N104" i="30" s="1"/>
  <c r="G104" i="29"/>
  <c r="O104" i="29" s="1"/>
  <c r="E100" i="31"/>
  <c r="K100" i="31" s="1"/>
  <c r="F100" i="30"/>
  <c r="N100" i="30" s="1"/>
  <c r="G100" i="29"/>
  <c r="O100" i="29" s="1"/>
  <c r="E119" i="31"/>
  <c r="K119" i="31" s="1"/>
  <c r="F119" i="30"/>
  <c r="N119" i="30" s="1"/>
  <c r="G119" i="29"/>
  <c r="O119" i="29" s="1"/>
  <c r="E115" i="31"/>
  <c r="K115" i="31" s="1"/>
  <c r="F115" i="30"/>
  <c r="N115" i="30" s="1"/>
  <c r="G115" i="29"/>
  <c r="O115" i="29" s="1"/>
  <c r="E111" i="31"/>
  <c r="K111" i="31" s="1"/>
  <c r="F111" i="30"/>
  <c r="N111" i="30" s="1"/>
  <c r="G111" i="29"/>
  <c r="O111" i="29" s="1"/>
  <c r="E107" i="31"/>
  <c r="K107" i="31" s="1"/>
  <c r="F107" i="30"/>
  <c r="N107" i="30" s="1"/>
  <c r="G107" i="29"/>
  <c r="O107" i="29" s="1"/>
  <c r="E98" i="31"/>
  <c r="K98" i="31" s="1"/>
  <c r="F98" i="30"/>
  <c r="N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N103" i="30" s="1"/>
  <c r="G103" i="29"/>
  <c r="O103" i="29" s="1"/>
  <c r="F99" i="30"/>
  <c r="N99" i="30" s="1"/>
  <c r="E99" i="31"/>
  <c r="K99" i="31" s="1"/>
  <c r="G99" i="29"/>
  <c r="O99" i="29" s="1"/>
  <c r="E118" i="31"/>
  <c r="K118" i="31" s="1"/>
  <c r="G118" i="29"/>
  <c r="O118" i="29" s="1"/>
  <c r="F118" i="30"/>
  <c r="N118" i="30" s="1"/>
  <c r="G114" i="29"/>
  <c r="O114" i="29" s="1"/>
  <c r="F114" i="30"/>
  <c r="N114" i="30" s="1"/>
  <c r="E114" i="31"/>
  <c r="K114" i="31" s="1"/>
  <c r="E110" i="31"/>
  <c r="K110" i="31" s="1"/>
  <c r="G110" i="29"/>
  <c r="O110" i="29" s="1"/>
  <c r="F110" i="30"/>
  <c r="N110" i="30" s="1"/>
  <c r="BH108" i="39"/>
  <c r="Q108" i="30" s="1"/>
  <c r="AX68" i="33"/>
  <c r="I98" i="58"/>
  <c r="J98" i="29"/>
  <c r="Q98" i="29" s="1"/>
  <c r="E106" i="31"/>
  <c r="K106" i="31" s="1"/>
  <c r="F106" i="30"/>
  <c r="N106" i="30" s="1"/>
  <c r="G106" i="29"/>
  <c r="O106" i="29" s="1"/>
  <c r="E102" i="31"/>
  <c r="K102" i="31" s="1"/>
  <c r="F102" i="30"/>
  <c r="N102" i="30" s="1"/>
  <c r="G102" i="29"/>
  <c r="O102" i="29" s="1"/>
  <c r="E121" i="31"/>
  <c r="K121" i="31" s="1"/>
  <c r="F121" i="30"/>
  <c r="N121" i="30" s="1"/>
  <c r="G121" i="29"/>
  <c r="O121" i="29" s="1"/>
  <c r="E117" i="31"/>
  <c r="K117" i="31" s="1"/>
  <c r="F117" i="30"/>
  <c r="N117" i="30" s="1"/>
  <c r="G117" i="29"/>
  <c r="O117" i="29" s="1"/>
  <c r="E113" i="31"/>
  <c r="K113" i="31" s="1"/>
  <c r="F113" i="30"/>
  <c r="N113" i="30" s="1"/>
  <c r="G113" i="29"/>
  <c r="O113" i="29" s="1"/>
  <c r="E109" i="31"/>
  <c r="K109" i="31" s="1"/>
  <c r="F109" i="30"/>
  <c r="N109" i="30" s="1"/>
  <c r="G109" i="29"/>
  <c r="O109" i="29" s="1"/>
  <c r="BH107" i="39"/>
  <c r="Q107" i="30" s="1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Q106" i="64"/>
  <c r="Q104" i="64"/>
  <c r="Q102" i="64"/>
  <c r="Q98" i="64"/>
  <c r="Q117" i="64"/>
  <c r="Q113" i="64"/>
  <c r="Q112" i="64"/>
  <c r="Q110" i="64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P110" i="64"/>
  <c r="R109" i="41"/>
  <c r="R109" i="27"/>
  <c r="P121" i="64"/>
  <c r="R105" i="41"/>
  <c r="R105" i="27"/>
  <c r="P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Q120" i="64"/>
  <c r="Q120" i="27"/>
  <c r="Q120" i="41"/>
  <c r="P113" i="64"/>
  <c r="Q119" i="27"/>
  <c r="Q119" i="41"/>
  <c r="R106" i="41"/>
  <c r="R106" i="27"/>
  <c r="P114" i="64"/>
  <c r="R102" i="41"/>
  <c r="R102" i="27"/>
  <c r="S120" i="41"/>
  <c r="S120" i="27"/>
  <c r="P118" i="64"/>
  <c r="R107" i="41"/>
  <c r="R107" i="27"/>
  <c r="R103" i="41"/>
  <c r="R103" i="27"/>
  <c r="R99" i="41"/>
  <c r="R99" i="27"/>
  <c r="BH115" i="39"/>
  <c r="Q115" i="30" s="1"/>
  <c r="BH101" i="39"/>
  <c r="Q101" i="30" s="1"/>
  <c r="BH98" i="39"/>
  <c r="Q98" i="30" s="1"/>
  <c r="BH118" i="39"/>
  <c r="Q118" i="30" s="1"/>
  <c r="BH119" i="39"/>
  <c r="Q119" i="30" s="1"/>
  <c r="BH114" i="39"/>
  <c r="Q114" i="30" s="1"/>
  <c r="BH111" i="39"/>
  <c r="Q111" i="30" s="1"/>
  <c r="Q112" i="30"/>
  <c r="BH113" i="39"/>
  <c r="Q113" i="30" s="1"/>
  <c r="Q119" i="64"/>
  <c r="BH104" i="39"/>
  <c r="Q104" i="30" s="1"/>
  <c r="Q121" i="64"/>
  <c r="BH103" i="39"/>
  <c r="Q103" i="30" s="1"/>
  <c r="BH120" i="39"/>
  <c r="Q120" i="30" s="1"/>
  <c r="BH116" i="39"/>
  <c r="Q116" i="30" s="1"/>
  <c r="Q116" i="64"/>
  <c r="Q115" i="64"/>
  <c r="Q100" i="64"/>
  <c r="BH109" i="39"/>
  <c r="Q109" i="30" s="1"/>
  <c r="BH100" i="39"/>
  <c r="Q100" i="30" s="1"/>
  <c r="BH121" i="39"/>
  <c r="Q121" i="30" s="1"/>
  <c r="BH117" i="39"/>
  <c r="Q117" i="30" s="1"/>
  <c r="BH105" i="39"/>
  <c r="Q105" i="30" s="1"/>
  <c r="BH106" i="39"/>
  <c r="Q106" i="30" s="1"/>
  <c r="BH102" i="39"/>
  <c r="Q102" i="30" s="1"/>
  <c r="BH99" i="39"/>
  <c r="Q99" i="30" s="1"/>
  <c r="Q111" i="64"/>
  <c r="Q108" i="64"/>
  <c r="Q118" i="64"/>
  <c r="Q114" i="64"/>
  <c r="Q107" i="64"/>
  <c r="Q103" i="64"/>
  <c r="Q99" i="64"/>
  <c r="Q109" i="64"/>
  <c r="Q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R112" i="27"/>
  <c r="O121" i="47"/>
  <c r="P121" i="47" s="1"/>
  <c r="O106" i="47"/>
  <c r="Q106" i="47" s="1"/>
  <c r="O110" i="47"/>
  <c r="P110" i="47" s="1"/>
  <c r="O118" i="47"/>
  <c r="P118" i="47" s="1"/>
  <c r="BJ62" i="33"/>
  <c r="Q103" i="47"/>
  <c r="R120" i="27"/>
  <c r="R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Q1" i="30"/>
  <c r="H1" i="30"/>
  <c r="P1" i="30" s="1"/>
  <c r="G1" i="30"/>
  <c r="O1" i="30" s="1"/>
  <c r="F1" i="30"/>
  <c r="N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G1" i="27"/>
  <c r="Q1" i="27" s="1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N2" i="30" s="1"/>
  <c r="H2" i="30"/>
  <c r="P2" i="30" s="1"/>
  <c r="B3" i="30"/>
  <c r="F3" i="30"/>
  <c r="N3" i="30" s="1"/>
  <c r="H3" i="30"/>
  <c r="P3" i="30" s="1"/>
  <c r="C4" i="30"/>
  <c r="F4" i="30"/>
  <c r="N4" i="30" s="1"/>
  <c r="H4" i="30"/>
  <c r="P4" i="30" s="1"/>
  <c r="C5" i="30"/>
  <c r="F5" i="30"/>
  <c r="N5" i="30" s="1"/>
  <c r="H5" i="30"/>
  <c r="P5" i="30" s="1"/>
  <c r="C6" i="30"/>
  <c r="F6" i="30"/>
  <c r="N6" i="30" s="1"/>
  <c r="H6" i="30"/>
  <c r="P6" i="30" s="1"/>
  <c r="C7" i="30"/>
  <c r="F7" i="30"/>
  <c r="N7" i="30" s="1"/>
  <c r="H7" i="30"/>
  <c r="P7" i="30" s="1"/>
  <c r="C8" i="30"/>
  <c r="F8" i="30"/>
  <c r="N8" i="30" s="1"/>
  <c r="H8" i="30"/>
  <c r="P8" i="30" s="1"/>
  <c r="B9" i="30"/>
  <c r="F9" i="30"/>
  <c r="N9" i="30" s="1"/>
  <c r="H9" i="30"/>
  <c r="P9" i="30" s="1"/>
  <c r="B10" i="30"/>
  <c r="F10" i="30"/>
  <c r="N10" i="30" s="1"/>
  <c r="H10" i="30"/>
  <c r="P10" i="30" s="1"/>
  <c r="F11" i="30"/>
  <c r="N11" i="30" s="1"/>
  <c r="H11" i="30"/>
  <c r="P11" i="30" s="1"/>
  <c r="B12" i="30"/>
  <c r="F12" i="30"/>
  <c r="N12" i="30" s="1"/>
  <c r="H12" i="30"/>
  <c r="P12" i="30" s="1"/>
  <c r="F13" i="30"/>
  <c r="N13" i="30" s="1"/>
  <c r="H13" i="30"/>
  <c r="P13" i="30" s="1"/>
  <c r="B14" i="30"/>
  <c r="F14" i="30"/>
  <c r="N14" i="30" s="1"/>
  <c r="H14" i="30"/>
  <c r="P14" i="30" s="1"/>
  <c r="F15" i="30"/>
  <c r="N15" i="30" s="1"/>
  <c r="H15" i="30"/>
  <c r="P15" i="30" s="1"/>
  <c r="B16" i="30"/>
  <c r="F16" i="30"/>
  <c r="N16" i="30" s="1"/>
  <c r="H16" i="30"/>
  <c r="P16" i="30" s="1"/>
  <c r="F17" i="30"/>
  <c r="N17" i="30" s="1"/>
  <c r="H17" i="30"/>
  <c r="P17" i="30" s="1"/>
  <c r="B18" i="30"/>
  <c r="F18" i="30"/>
  <c r="N18" i="30" s="1"/>
  <c r="H18" i="30"/>
  <c r="P18" i="30" s="1"/>
  <c r="F19" i="30"/>
  <c r="N19" i="30" s="1"/>
  <c r="H19" i="30"/>
  <c r="P19" i="30" s="1"/>
  <c r="B20" i="30"/>
  <c r="F20" i="30"/>
  <c r="N20" i="30" s="1"/>
  <c r="H20" i="30"/>
  <c r="P20" i="30" s="1"/>
  <c r="F21" i="30"/>
  <c r="N21" i="30" s="1"/>
  <c r="H21" i="30"/>
  <c r="P21" i="30" s="1"/>
  <c r="B22" i="30"/>
  <c r="F22" i="30"/>
  <c r="N22" i="30" s="1"/>
  <c r="H22" i="30"/>
  <c r="P22" i="30" s="1"/>
  <c r="F23" i="30"/>
  <c r="N23" i="30" s="1"/>
  <c r="H23" i="30"/>
  <c r="P23" i="30" s="1"/>
  <c r="B24" i="30"/>
  <c r="F24" i="30"/>
  <c r="N24" i="30" s="1"/>
  <c r="H24" i="30"/>
  <c r="P24" i="30" s="1"/>
  <c r="B25" i="30"/>
  <c r="F25" i="30"/>
  <c r="N25" i="30" s="1"/>
  <c r="H25" i="30"/>
  <c r="P25" i="30" s="1"/>
  <c r="B26" i="30"/>
  <c r="F26" i="30"/>
  <c r="N26" i="30" s="1"/>
  <c r="H26" i="30"/>
  <c r="P26" i="30" s="1"/>
  <c r="B27" i="30"/>
  <c r="F27" i="30"/>
  <c r="N27" i="30" s="1"/>
  <c r="H27" i="30"/>
  <c r="P27" i="30" s="1"/>
  <c r="C28" i="30"/>
  <c r="F28" i="30"/>
  <c r="N28" i="30" s="1"/>
  <c r="H28" i="30"/>
  <c r="P28" i="30" s="1"/>
  <c r="B29" i="30"/>
  <c r="F29" i="30"/>
  <c r="N29" i="30" s="1"/>
  <c r="H29" i="30"/>
  <c r="P29" i="30" s="1"/>
  <c r="C30" i="30"/>
  <c r="F30" i="30"/>
  <c r="N30" i="30" s="1"/>
  <c r="H30" i="30"/>
  <c r="P30" i="30" s="1"/>
  <c r="B31" i="30"/>
  <c r="F31" i="30"/>
  <c r="N31" i="30" s="1"/>
  <c r="H31" i="30"/>
  <c r="P31" i="30" s="1"/>
  <c r="C32" i="30"/>
  <c r="F32" i="30"/>
  <c r="N32" i="30" s="1"/>
  <c r="H32" i="30"/>
  <c r="P32" i="30" s="1"/>
  <c r="B33" i="30"/>
  <c r="F33" i="30"/>
  <c r="N33" i="30" s="1"/>
  <c r="H33" i="30"/>
  <c r="P33" i="30" s="1"/>
  <c r="C34" i="30"/>
  <c r="F34" i="30"/>
  <c r="N34" i="30" s="1"/>
  <c r="H34" i="30"/>
  <c r="P34" i="30" s="1"/>
  <c r="B35" i="30"/>
  <c r="F35" i="30"/>
  <c r="N35" i="30" s="1"/>
  <c r="H35" i="30"/>
  <c r="P35" i="30" s="1"/>
  <c r="C36" i="30"/>
  <c r="F36" i="30"/>
  <c r="N36" i="30" s="1"/>
  <c r="H36" i="30"/>
  <c r="P36" i="30" s="1"/>
  <c r="B37" i="30"/>
  <c r="F37" i="30"/>
  <c r="N37" i="30" s="1"/>
  <c r="H37" i="30"/>
  <c r="P37" i="30" s="1"/>
  <c r="B38" i="30"/>
  <c r="F38" i="30"/>
  <c r="N38" i="30" s="1"/>
  <c r="H38" i="30"/>
  <c r="P38" i="30" s="1"/>
  <c r="B39" i="30"/>
  <c r="F39" i="30"/>
  <c r="N39" i="30" s="1"/>
  <c r="H39" i="30"/>
  <c r="P39" i="30" s="1"/>
  <c r="C40" i="30"/>
  <c r="F40" i="30"/>
  <c r="N40" i="30" s="1"/>
  <c r="H40" i="30"/>
  <c r="P40" i="30" s="1"/>
  <c r="B41" i="30"/>
  <c r="F41" i="30"/>
  <c r="N41" i="30" s="1"/>
  <c r="H41" i="30"/>
  <c r="P41" i="30" s="1"/>
  <c r="C42" i="30"/>
  <c r="F42" i="30"/>
  <c r="N42" i="30" s="1"/>
  <c r="H42" i="30"/>
  <c r="P42" i="30" s="1"/>
  <c r="B43" i="30"/>
  <c r="F43" i="30"/>
  <c r="N43" i="30" s="1"/>
  <c r="H43" i="30"/>
  <c r="P43" i="30" s="1"/>
  <c r="C44" i="30"/>
  <c r="F44" i="30"/>
  <c r="N44" i="30" s="1"/>
  <c r="H44" i="30"/>
  <c r="P44" i="30" s="1"/>
  <c r="B45" i="30"/>
  <c r="F45" i="30"/>
  <c r="N45" i="30" s="1"/>
  <c r="H45" i="30"/>
  <c r="P45" i="30" s="1"/>
  <c r="B46" i="30"/>
  <c r="F46" i="30"/>
  <c r="N46" i="30" s="1"/>
  <c r="H46" i="30"/>
  <c r="P46" i="30" s="1"/>
  <c r="B47" i="30"/>
  <c r="F47" i="30"/>
  <c r="N47" i="30" s="1"/>
  <c r="H47" i="30"/>
  <c r="P47" i="30" s="1"/>
  <c r="C48" i="30"/>
  <c r="F48" i="30"/>
  <c r="N48" i="30" s="1"/>
  <c r="H48" i="30"/>
  <c r="P48" i="30" s="1"/>
  <c r="B49" i="30"/>
  <c r="F49" i="30"/>
  <c r="N49" i="30" s="1"/>
  <c r="H49" i="30"/>
  <c r="P49" i="30" s="1"/>
  <c r="F50" i="30"/>
  <c r="N50" i="30" s="1"/>
  <c r="H50" i="30"/>
  <c r="P50" i="30" s="1"/>
  <c r="B51" i="30"/>
  <c r="F51" i="30"/>
  <c r="N51" i="30" s="1"/>
  <c r="H51" i="30"/>
  <c r="P51" i="30" s="1"/>
  <c r="C52" i="30"/>
  <c r="F52" i="30"/>
  <c r="N52" i="30" s="1"/>
  <c r="H52" i="30"/>
  <c r="P52" i="30" s="1"/>
  <c r="B53" i="30"/>
  <c r="F53" i="30"/>
  <c r="N53" i="30" s="1"/>
  <c r="H53" i="30"/>
  <c r="P53" i="30" s="1"/>
  <c r="B54" i="30"/>
  <c r="F54" i="30"/>
  <c r="N54" i="30" s="1"/>
  <c r="H54" i="30"/>
  <c r="P54" i="30" s="1"/>
  <c r="B55" i="30"/>
  <c r="F55" i="30"/>
  <c r="N55" i="30" s="1"/>
  <c r="H55" i="30"/>
  <c r="P55" i="30" s="1"/>
  <c r="C56" i="30"/>
  <c r="F56" i="30"/>
  <c r="N56" i="30" s="1"/>
  <c r="H56" i="30"/>
  <c r="P56" i="30" s="1"/>
  <c r="B57" i="30"/>
  <c r="F57" i="30"/>
  <c r="N57" i="30" s="1"/>
  <c r="H57" i="30"/>
  <c r="P57" i="30" s="1"/>
  <c r="C58" i="30"/>
  <c r="F58" i="30"/>
  <c r="N58" i="30" s="1"/>
  <c r="H58" i="30"/>
  <c r="P58" i="30" s="1"/>
  <c r="F59" i="30"/>
  <c r="N59" i="30" s="1"/>
  <c r="H59" i="30"/>
  <c r="P59" i="30" s="1"/>
  <c r="F60" i="30"/>
  <c r="N60" i="30" s="1"/>
  <c r="H60" i="30"/>
  <c r="P60" i="30" s="1"/>
  <c r="F61" i="30"/>
  <c r="N61" i="30" s="1"/>
  <c r="H61" i="30"/>
  <c r="P61" i="30" s="1"/>
  <c r="F62" i="30"/>
  <c r="N62" i="30" s="1"/>
  <c r="H62" i="30"/>
  <c r="P62" i="30" s="1"/>
  <c r="B63" i="30"/>
  <c r="F63" i="30"/>
  <c r="N63" i="30" s="1"/>
  <c r="H63" i="30"/>
  <c r="P63" i="30" s="1"/>
  <c r="F64" i="30"/>
  <c r="N64" i="30" s="1"/>
  <c r="H64" i="30"/>
  <c r="P64" i="30" s="1"/>
  <c r="B65" i="30"/>
  <c r="F65" i="30"/>
  <c r="N65" i="30" s="1"/>
  <c r="H65" i="30"/>
  <c r="P65" i="30" s="1"/>
  <c r="F66" i="30"/>
  <c r="N66" i="30" s="1"/>
  <c r="H66" i="30"/>
  <c r="P66" i="30" s="1"/>
  <c r="B67" i="30"/>
  <c r="F67" i="30"/>
  <c r="N67" i="30" s="1"/>
  <c r="H67" i="30"/>
  <c r="P67" i="30" s="1"/>
  <c r="F68" i="30"/>
  <c r="N68" i="30" s="1"/>
  <c r="H68" i="30"/>
  <c r="P68" i="30" s="1"/>
  <c r="B69" i="30"/>
  <c r="F69" i="30"/>
  <c r="N69" i="30" s="1"/>
  <c r="H69" i="30"/>
  <c r="P69" i="30" s="1"/>
  <c r="F70" i="30"/>
  <c r="N70" i="30" s="1"/>
  <c r="H70" i="30"/>
  <c r="P70" i="30" s="1"/>
  <c r="B71" i="30"/>
  <c r="F71" i="30"/>
  <c r="N71" i="30" s="1"/>
  <c r="H71" i="30"/>
  <c r="P71" i="30" s="1"/>
  <c r="F72" i="30"/>
  <c r="N72" i="30" s="1"/>
  <c r="H72" i="30"/>
  <c r="P72" i="30" s="1"/>
  <c r="B73" i="30"/>
  <c r="F73" i="30"/>
  <c r="N73" i="30" s="1"/>
  <c r="H73" i="30"/>
  <c r="P73" i="30" s="1"/>
  <c r="F74" i="30"/>
  <c r="N74" i="30" s="1"/>
  <c r="H74" i="30"/>
  <c r="P74" i="30" s="1"/>
  <c r="B75" i="30"/>
  <c r="F75" i="30"/>
  <c r="N75" i="30" s="1"/>
  <c r="H75" i="30"/>
  <c r="P75" i="30" s="1"/>
  <c r="F76" i="30"/>
  <c r="N76" i="30" s="1"/>
  <c r="H76" i="30"/>
  <c r="P76" i="30" s="1"/>
  <c r="B77" i="30"/>
  <c r="F77" i="30"/>
  <c r="N77" i="30" s="1"/>
  <c r="H77" i="30"/>
  <c r="P77" i="30" s="1"/>
  <c r="F78" i="30"/>
  <c r="N78" i="30" s="1"/>
  <c r="H78" i="30"/>
  <c r="P78" i="30" s="1"/>
  <c r="B79" i="30"/>
  <c r="F79" i="30"/>
  <c r="N79" i="30" s="1"/>
  <c r="H79" i="30"/>
  <c r="P79" i="30" s="1"/>
  <c r="F80" i="30"/>
  <c r="N80" i="30" s="1"/>
  <c r="H80" i="30"/>
  <c r="P80" i="30" s="1"/>
  <c r="B81" i="30"/>
  <c r="F81" i="30"/>
  <c r="N81" i="30" s="1"/>
  <c r="H81" i="30"/>
  <c r="P81" i="30" s="1"/>
  <c r="F82" i="30"/>
  <c r="N82" i="30" s="1"/>
  <c r="H82" i="30"/>
  <c r="P82" i="30" s="1"/>
  <c r="B83" i="30"/>
  <c r="F83" i="30"/>
  <c r="N83" i="30" s="1"/>
  <c r="H83" i="30"/>
  <c r="P83" i="30" s="1"/>
  <c r="F84" i="30"/>
  <c r="N84" i="30" s="1"/>
  <c r="H84" i="30"/>
  <c r="P84" i="30" s="1"/>
  <c r="B85" i="30"/>
  <c r="F85" i="30"/>
  <c r="N85" i="30" s="1"/>
  <c r="H85" i="30"/>
  <c r="P85" i="30" s="1"/>
  <c r="H86" i="30"/>
  <c r="P86" i="30" s="1"/>
  <c r="C87" i="30"/>
  <c r="H87" i="30"/>
  <c r="P87" i="30" s="1"/>
  <c r="H88" i="30"/>
  <c r="P88" i="30" s="1"/>
  <c r="B89" i="30"/>
  <c r="H89" i="30"/>
  <c r="P89" i="30" s="1"/>
  <c r="H90" i="30"/>
  <c r="P90" i="30" s="1"/>
  <c r="B91" i="30"/>
  <c r="H91" i="30"/>
  <c r="P91" i="30" s="1"/>
  <c r="H92" i="30"/>
  <c r="P92" i="30" s="1"/>
  <c r="B93" i="30"/>
  <c r="H93" i="30"/>
  <c r="P93" i="30" s="1"/>
  <c r="H94" i="30"/>
  <c r="P94" i="30" s="1"/>
  <c r="C95" i="30"/>
  <c r="H95" i="30"/>
  <c r="P95" i="30" s="1"/>
  <c r="H96" i="30"/>
  <c r="P96" i="30" s="1"/>
  <c r="B97" i="30"/>
  <c r="H97" i="30"/>
  <c r="P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Q1" i="64"/>
  <c r="P97" i="64"/>
  <c r="P96" i="64"/>
  <c r="C96" i="64"/>
  <c r="P95" i="64"/>
  <c r="P94" i="64"/>
  <c r="C94" i="64"/>
  <c r="P93" i="64"/>
  <c r="P92" i="64"/>
  <c r="C92" i="64"/>
  <c r="P91" i="64"/>
  <c r="B91" i="64"/>
  <c r="P90" i="64"/>
  <c r="C90" i="64"/>
  <c r="P89" i="64"/>
  <c r="B89" i="64"/>
  <c r="P88" i="64"/>
  <c r="C88" i="64"/>
  <c r="P87" i="64"/>
  <c r="B87" i="64"/>
  <c r="P86" i="64"/>
  <c r="C86" i="64"/>
  <c r="P85" i="64"/>
  <c r="N85" i="64"/>
  <c r="B85" i="64"/>
  <c r="P84" i="64"/>
  <c r="N84" i="64"/>
  <c r="C84" i="64"/>
  <c r="P83" i="64"/>
  <c r="N83" i="64"/>
  <c r="B83" i="64"/>
  <c r="P82" i="64"/>
  <c r="N82" i="64"/>
  <c r="C82" i="64"/>
  <c r="P81" i="64"/>
  <c r="N81" i="64"/>
  <c r="P80" i="64"/>
  <c r="N80" i="64"/>
  <c r="P79" i="64"/>
  <c r="N79" i="64"/>
  <c r="B79" i="64"/>
  <c r="P78" i="64"/>
  <c r="N78" i="64"/>
  <c r="B78" i="64"/>
  <c r="P77" i="64"/>
  <c r="N77" i="64"/>
  <c r="B77" i="64"/>
  <c r="P76" i="64"/>
  <c r="N76" i="64"/>
  <c r="B76" i="64"/>
  <c r="P75" i="64"/>
  <c r="N75" i="64"/>
  <c r="C75" i="64"/>
  <c r="P74" i="64"/>
  <c r="N74" i="64"/>
  <c r="B74" i="64"/>
  <c r="P73" i="64"/>
  <c r="N73" i="64"/>
  <c r="C73" i="64"/>
  <c r="P72" i="64"/>
  <c r="N72" i="64"/>
  <c r="B72" i="64"/>
  <c r="P71" i="64"/>
  <c r="N71" i="64"/>
  <c r="C71" i="64"/>
  <c r="P70" i="64"/>
  <c r="N70" i="64"/>
  <c r="P69" i="64"/>
  <c r="N69" i="64"/>
  <c r="C69" i="64"/>
  <c r="P68" i="64"/>
  <c r="N68" i="64"/>
  <c r="B68" i="64"/>
  <c r="P67" i="64"/>
  <c r="N67" i="64"/>
  <c r="C67" i="64"/>
  <c r="P66" i="64"/>
  <c r="N66" i="64"/>
  <c r="B66" i="64"/>
  <c r="P65" i="64"/>
  <c r="N65" i="64"/>
  <c r="C65" i="64"/>
  <c r="P64" i="64"/>
  <c r="N64" i="64"/>
  <c r="B64" i="64"/>
  <c r="P63" i="64"/>
  <c r="N63" i="64"/>
  <c r="C63" i="64"/>
  <c r="P62" i="64"/>
  <c r="N62" i="64"/>
  <c r="P61" i="64"/>
  <c r="N61" i="64"/>
  <c r="C61" i="64"/>
  <c r="P60" i="64"/>
  <c r="N60" i="64"/>
  <c r="B60" i="64"/>
  <c r="P59" i="64"/>
  <c r="N59" i="64"/>
  <c r="C59" i="64"/>
  <c r="P58" i="64"/>
  <c r="N58" i="64"/>
  <c r="B58" i="64"/>
  <c r="P57" i="64"/>
  <c r="N57" i="64"/>
  <c r="C57" i="64"/>
  <c r="P56" i="64"/>
  <c r="N56" i="64"/>
  <c r="B56" i="64"/>
  <c r="P55" i="64"/>
  <c r="N55" i="64"/>
  <c r="C55" i="64"/>
  <c r="P54" i="64"/>
  <c r="N54" i="64"/>
  <c r="P53" i="64"/>
  <c r="N53" i="64"/>
  <c r="B53" i="64"/>
  <c r="P52" i="64"/>
  <c r="N52" i="64"/>
  <c r="B52" i="64"/>
  <c r="P51" i="64"/>
  <c r="N51" i="64"/>
  <c r="B51" i="64"/>
  <c r="P50" i="64"/>
  <c r="N50" i="64"/>
  <c r="C50" i="64"/>
  <c r="P49" i="64"/>
  <c r="N49" i="64"/>
  <c r="B49" i="64"/>
  <c r="P48" i="64"/>
  <c r="N48" i="64"/>
  <c r="C48" i="64"/>
  <c r="P47" i="64"/>
  <c r="N47" i="64"/>
  <c r="B47" i="64"/>
  <c r="P46" i="64"/>
  <c r="N46" i="64"/>
  <c r="C46" i="64"/>
  <c r="P45" i="64"/>
  <c r="N45" i="64"/>
  <c r="B45" i="64"/>
  <c r="P44" i="64"/>
  <c r="N44" i="64"/>
  <c r="P43" i="64"/>
  <c r="N43" i="64"/>
  <c r="B43" i="64"/>
  <c r="P42" i="64"/>
  <c r="N42" i="64"/>
  <c r="P41" i="64"/>
  <c r="N41" i="64"/>
  <c r="B41" i="64"/>
  <c r="P40" i="64"/>
  <c r="N40" i="64"/>
  <c r="P39" i="64"/>
  <c r="N39" i="64"/>
  <c r="B39" i="64"/>
  <c r="P38" i="64"/>
  <c r="N38" i="64"/>
  <c r="P37" i="64"/>
  <c r="N37" i="64"/>
  <c r="B37" i="64"/>
  <c r="P36" i="64"/>
  <c r="N36" i="64"/>
  <c r="P35" i="64"/>
  <c r="N35" i="64"/>
  <c r="B35" i="64"/>
  <c r="P34" i="64"/>
  <c r="N34" i="64"/>
  <c r="P33" i="64"/>
  <c r="N33" i="64"/>
  <c r="B33" i="64"/>
  <c r="P32" i="64"/>
  <c r="N32" i="64"/>
  <c r="P31" i="64"/>
  <c r="N31" i="64"/>
  <c r="B31" i="64"/>
  <c r="P30" i="64"/>
  <c r="N30" i="64"/>
  <c r="P29" i="64"/>
  <c r="N29" i="64"/>
  <c r="P28" i="64"/>
  <c r="N28" i="64"/>
  <c r="P27" i="64"/>
  <c r="N27" i="64"/>
  <c r="P26" i="64"/>
  <c r="N26" i="64"/>
  <c r="P25" i="64"/>
  <c r="N25" i="64"/>
  <c r="B25" i="64"/>
  <c r="P24" i="64"/>
  <c r="N24" i="64"/>
  <c r="C24" i="64"/>
  <c r="P23" i="64"/>
  <c r="N23" i="64"/>
  <c r="B23" i="64"/>
  <c r="P22" i="64"/>
  <c r="N22" i="64"/>
  <c r="C22" i="64"/>
  <c r="P21" i="64"/>
  <c r="N21" i="64"/>
  <c r="B21" i="64"/>
  <c r="P20" i="64"/>
  <c r="N20" i="64"/>
  <c r="C20" i="64"/>
  <c r="P19" i="64"/>
  <c r="N19" i="64"/>
  <c r="P18" i="64"/>
  <c r="N18" i="64"/>
  <c r="C18" i="64"/>
  <c r="P17" i="64"/>
  <c r="N17" i="64"/>
  <c r="B17" i="64"/>
  <c r="P16" i="64"/>
  <c r="N16" i="64"/>
  <c r="C16" i="64"/>
  <c r="P15" i="64"/>
  <c r="N15" i="64"/>
  <c r="B15" i="64"/>
  <c r="P14" i="64"/>
  <c r="N14" i="64"/>
  <c r="C14" i="64"/>
  <c r="P13" i="64"/>
  <c r="N13" i="64"/>
  <c r="B13" i="64"/>
  <c r="P12" i="64"/>
  <c r="N12" i="64"/>
  <c r="C12" i="64"/>
  <c r="P11" i="64"/>
  <c r="N11" i="64"/>
  <c r="P10" i="64"/>
  <c r="N10" i="64"/>
  <c r="C10" i="64"/>
  <c r="P9" i="64"/>
  <c r="N9" i="64"/>
  <c r="B9" i="64"/>
  <c r="P8" i="64"/>
  <c r="N8" i="64"/>
  <c r="C8" i="64"/>
  <c r="P7" i="64"/>
  <c r="N7" i="64"/>
  <c r="B7" i="64"/>
  <c r="P6" i="64"/>
  <c r="N6" i="64"/>
  <c r="C6" i="64"/>
  <c r="P5" i="64"/>
  <c r="N5" i="64"/>
  <c r="B5" i="64"/>
  <c r="P4" i="64"/>
  <c r="N4" i="64"/>
  <c r="C4" i="64"/>
  <c r="P3" i="64"/>
  <c r="N3" i="64"/>
  <c r="P2" i="64"/>
  <c r="N2" i="64"/>
  <c r="C2" i="64"/>
  <c r="P1" i="64"/>
  <c r="O1" i="64"/>
  <c r="N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N132" i="30" s="1"/>
  <c r="F125" i="30"/>
  <c r="N125" i="30" s="1"/>
  <c r="F124" i="30"/>
  <c r="N124" i="30" s="1"/>
  <c r="C84" i="29"/>
  <c r="A132" i="29"/>
  <c r="C80" i="29"/>
  <c r="A128" i="29"/>
  <c r="B76" i="29"/>
  <c r="A124" i="29"/>
  <c r="F127" i="30"/>
  <c r="N127" i="30" s="1"/>
  <c r="F126" i="30"/>
  <c r="N126" i="30" s="1"/>
  <c r="C85" i="29"/>
  <c r="A133" i="29"/>
  <c r="C81" i="29"/>
  <c r="A129" i="29"/>
  <c r="B77" i="29"/>
  <c r="A125" i="29"/>
  <c r="F129" i="30"/>
  <c r="N129" i="30" s="1"/>
  <c r="F128" i="30"/>
  <c r="N128" i="30" s="1"/>
  <c r="C79" i="29"/>
  <c r="A127" i="29"/>
  <c r="F133" i="30"/>
  <c r="N133" i="30" s="1"/>
  <c r="C82" i="29"/>
  <c r="A130" i="29"/>
  <c r="C78" i="29"/>
  <c r="A126" i="29"/>
  <c r="B74" i="29"/>
  <c r="A122" i="29"/>
  <c r="F131" i="30"/>
  <c r="N131" i="30" s="1"/>
  <c r="F130" i="30"/>
  <c r="N130" i="30" s="1"/>
  <c r="F123" i="30"/>
  <c r="N123" i="30" s="1"/>
  <c r="F122" i="30"/>
  <c r="N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Q10" i="30" s="1"/>
  <c r="BH6" i="39"/>
  <c r="Q6" i="30" s="1"/>
  <c r="BH2" i="39"/>
  <c r="Q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Q53" i="30" s="1"/>
  <c r="BH51" i="39"/>
  <c r="Q51" i="30" s="1"/>
  <c r="BH49" i="39"/>
  <c r="Q49" i="30" s="1"/>
  <c r="BH47" i="39"/>
  <c r="Q47" i="30" s="1"/>
  <c r="BH45" i="39"/>
  <c r="Q45" i="30" s="1"/>
  <c r="BH43" i="39"/>
  <c r="Q43" i="30" s="1"/>
  <c r="BH41" i="39"/>
  <c r="Q41" i="30" s="1"/>
  <c r="BH39" i="39"/>
  <c r="Q39" i="30" s="1"/>
  <c r="BH37" i="39"/>
  <c r="Q37" i="30" s="1"/>
  <c r="BH35" i="39"/>
  <c r="Q35" i="30" s="1"/>
  <c r="BH33" i="39"/>
  <c r="Q33" i="30" s="1"/>
  <c r="BH31" i="39"/>
  <c r="Q31" i="30" s="1"/>
  <c r="BH29" i="39"/>
  <c r="Q29" i="30" s="1"/>
  <c r="BH27" i="39"/>
  <c r="Q27" i="30" s="1"/>
  <c r="BH25" i="39"/>
  <c r="Q25" i="30" s="1"/>
  <c r="BH23" i="39"/>
  <c r="Q23" i="30" s="1"/>
  <c r="BH21" i="39"/>
  <c r="Q21" i="30" s="1"/>
  <c r="BH19" i="39"/>
  <c r="Q19" i="30" s="1"/>
  <c r="BH17" i="39"/>
  <c r="Q17" i="30" s="1"/>
  <c r="BH15" i="39"/>
  <c r="Q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Q84" i="30" s="1"/>
  <c r="BH82" i="39"/>
  <c r="Q82" i="30" s="1"/>
  <c r="BH80" i="39"/>
  <c r="Q80" i="30" s="1"/>
  <c r="BH78" i="39"/>
  <c r="Q78" i="30" s="1"/>
  <c r="BH76" i="39"/>
  <c r="Q76" i="30" s="1"/>
  <c r="BH74" i="39"/>
  <c r="Q74" i="30" s="1"/>
  <c r="BH72" i="39"/>
  <c r="Q72" i="30" s="1"/>
  <c r="BH70" i="39"/>
  <c r="Q70" i="30" s="1"/>
  <c r="BH68" i="39"/>
  <c r="Q68" i="30" s="1"/>
  <c r="BH66" i="39"/>
  <c r="Q66" i="30" s="1"/>
  <c r="BH64" i="39"/>
  <c r="Q64" i="30" s="1"/>
  <c r="BH62" i="39"/>
  <c r="Q62" i="30" s="1"/>
  <c r="BH60" i="39"/>
  <c r="Q60" i="30" s="1"/>
  <c r="BH58" i="39"/>
  <c r="Q58" i="30" s="1"/>
  <c r="BH56" i="39"/>
  <c r="Q56" i="30" s="1"/>
  <c r="BH54" i="39"/>
  <c r="Q54" i="30" s="1"/>
  <c r="BH52" i="39"/>
  <c r="Q52" i="30" s="1"/>
  <c r="BH50" i="39"/>
  <c r="Q50" i="30" s="1"/>
  <c r="BH48" i="39"/>
  <c r="Q48" i="30" s="1"/>
  <c r="BH46" i="39"/>
  <c r="Q46" i="30" s="1"/>
  <c r="BH44" i="39"/>
  <c r="Q44" i="30" s="1"/>
  <c r="BH42" i="39"/>
  <c r="Q42" i="30" s="1"/>
  <c r="BH40" i="39"/>
  <c r="Q40" i="30" s="1"/>
  <c r="BH38" i="39"/>
  <c r="Q38" i="30" s="1"/>
  <c r="BH36" i="39"/>
  <c r="Q36" i="30" s="1"/>
  <c r="BH34" i="39"/>
  <c r="Q34" i="30" s="1"/>
  <c r="BH32" i="39"/>
  <c r="Q32" i="30" s="1"/>
  <c r="BH30" i="39"/>
  <c r="Q30" i="30" s="1"/>
  <c r="BH28" i="39"/>
  <c r="Q28" i="30" s="1"/>
  <c r="BH26" i="39"/>
  <c r="Q26" i="30" s="1"/>
  <c r="BH24" i="39"/>
  <c r="Q24" i="30" s="1"/>
  <c r="BH22" i="39"/>
  <c r="Q22" i="30" s="1"/>
  <c r="BH20" i="39"/>
  <c r="Q20" i="30" s="1"/>
  <c r="BH18" i="39"/>
  <c r="Q18" i="30" s="1"/>
  <c r="BH16" i="39"/>
  <c r="Q16" i="30" s="1"/>
  <c r="BH14" i="39"/>
  <c r="Q14" i="30" s="1"/>
  <c r="C51" i="58"/>
  <c r="C52" i="58"/>
  <c r="B52" i="58"/>
  <c r="B69" i="58"/>
  <c r="C80" i="58"/>
  <c r="B80" i="58"/>
  <c r="B92" i="58"/>
  <c r="BH13" i="39"/>
  <c r="Q13" i="30" s="1"/>
  <c r="BH11" i="39"/>
  <c r="Q11" i="30" s="1"/>
  <c r="BH9" i="39"/>
  <c r="Q9" i="30" s="1"/>
  <c r="BH7" i="39"/>
  <c r="Q7" i="30" s="1"/>
  <c r="BH5" i="39"/>
  <c r="Q5" i="30" s="1"/>
  <c r="BH3" i="39"/>
  <c r="Q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Q85" i="30" s="1"/>
  <c r="BH83" i="39"/>
  <c r="Q83" i="30" s="1"/>
  <c r="BH81" i="39"/>
  <c r="Q81" i="30" s="1"/>
  <c r="BH79" i="39"/>
  <c r="Q79" i="30" s="1"/>
  <c r="BH77" i="39"/>
  <c r="Q77" i="30" s="1"/>
  <c r="BH75" i="39"/>
  <c r="Q75" i="30" s="1"/>
  <c r="BH73" i="39"/>
  <c r="Q73" i="30" s="1"/>
  <c r="BH71" i="39"/>
  <c r="Q71" i="30" s="1"/>
  <c r="BH69" i="39"/>
  <c r="Q69" i="30" s="1"/>
  <c r="BH67" i="39"/>
  <c r="Q67" i="30" s="1"/>
  <c r="BH65" i="39"/>
  <c r="Q65" i="30" s="1"/>
  <c r="BH63" i="39"/>
  <c r="Q63" i="30" s="1"/>
  <c r="BH61" i="39"/>
  <c r="Q61" i="30" s="1"/>
  <c r="BH59" i="39"/>
  <c r="Q59" i="30" s="1"/>
  <c r="BH57" i="39"/>
  <c r="Q57" i="30" s="1"/>
  <c r="BH55" i="39"/>
  <c r="Q55" i="30" s="1"/>
  <c r="BH12" i="39"/>
  <c r="Q12" i="30" s="1"/>
  <c r="BH8" i="39"/>
  <c r="Q8" i="30" s="1"/>
  <c r="BH4" i="39"/>
  <c r="Q4" i="30" s="1"/>
  <c r="Q84" i="64"/>
  <c r="Q82" i="64"/>
  <c r="Q80" i="64"/>
  <c r="Q78" i="64"/>
  <c r="Q76" i="64"/>
  <c r="Q74" i="64"/>
  <c r="Q72" i="64"/>
  <c r="Q70" i="64"/>
  <c r="Q68" i="64"/>
  <c r="Q66" i="64"/>
  <c r="Q64" i="64"/>
  <c r="Q62" i="64"/>
  <c r="Q60" i="64"/>
  <c r="Q58" i="64"/>
  <c r="Q56" i="64"/>
  <c r="Q54" i="64"/>
  <c r="Q52" i="64"/>
  <c r="Q50" i="64"/>
  <c r="Q48" i="64"/>
  <c r="Q46" i="64"/>
  <c r="Q44" i="64"/>
  <c r="Q42" i="64"/>
  <c r="Q40" i="64"/>
  <c r="Q38" i="64"/>
  <c r="Q36" i="64"/>
  <c r="Q34" i="64"/>
  <c r="Q32" i="64"/>
  <c r="Q30" i="64"/>
  <c r="Q28" i="64"/>
  <c r="Q26" i="64"/>
  <c r="Q24" i="64"/>
  <c r="Q22" i="64"/>
  <c r="Q20" i="64"/>
  <c r="Q18" i="64"/>
  <c r="Q16" i="64"/>
  <c r="Q14" i="64"/>
  <c r="Q12" i="64"/>
  <c r="Q10" i="64"/>
  <c r="Q8" i="64"/>
  <c r="Q6" i="64"/>
  <c r="Q4" i="64"/>
  <c r="Q2" i="64"/>
  <c r="Q85" i="64"/>
  <c r="Q83" i="64"/>
  <c r="Q81" i="64"/>
  <c r="Q79" i="64"/>
  <c r="Q77" i="64"/>
  <c r="Q75" i="64"/>
  <c r="Q73" i="64"/>
  <c r="Q71" i="64"/>
  <c r="Q69" i="64"/>
  <c r="Q67" i="64"/>
  <c r="Q65" i="64"/>
  <c r="Q63" i="64"/>
  <c r="Q61" i="64"/>
  <c r="Q59" i="64"/>
  <c r="Q57" i="64"/>
  <c r="Q55" i="64"/>
  <c r="Q53" i="64"/>
  <c r="Q51" i="64"/>
  <c r="Q49" i="64"/>
  <c r="Q47" i="64"/>
  <c r="Q45" i="64"/>
  <c r="Q43" i="64"/>
  <c r="Q41" i="64"/>
  <c r="Q39" i="64"/>
  <c r="Q37" i="64"/>
  <c r="Q35" i="64"/>
  <c r="Q33" i="64"/>
  <c r="Q31" i="64"/>
  <c r="Q29" i="64"/>
  <c r="Q27" i="64"/>
  <c r="Q25" i="64"/>
  <c r="Q23" i="64"/>
  <c r="Q21" i="64"/>
  <c r="Q19" i="64"/>
  <c r="Q17" i="64"/>
  <c r="Q15" i="64"/>
  <c r="Q13" i="64"/>
  <c r="Q11" i="64"/>
  <c r="Q9" i="64"/>
  <c r="Q7" i="64"/>
  <c r="Q5" i="64"/>
  <c r="Q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Q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Q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Q127" i="30"/>
  <c r="F124" i="31"/>
  <c r="L124" i="31" s="1"/>
  <c r="F129" i="31"/>
  <c r="L129" i="31" s="1"/>
  <c r="F123" i="31"/>
  <c r="L123" i="31" s="1"/>
  <c r="Q131" i="30"/>
  <c r="Q123" i="30"/>
  <c r="F125" i="31"/>
  <c r="L125" i="31" s="1"/>
  <c r="Q132" i="30"/>
  <c r="Q126" i="30"/>
  <c r="F130" i="31"/>
  <c r="L130" i="31" s="1"/>
  <c r="Q133" i="30"/>
  <c r="Q125" i="30"/>
  <c r="Q129" i="30"/>
  <c r="Q122" i="30"/>
  <c r="Q130" i="30"/>
  <c r="Q124" i="30"/>
  <c r="Q128" i="30"/>
  <c r="Q96" i="64"/>
  <c r="H132" i="30"/>
  <c r="P132" i="30" s="1"/>
  <c r="H124" i="30"/>
  <c r="P124" i="30" s="1"/>
  <c r="H126" i="30"/>
  <c r="P126" i="30" s="1"/>
  <c r="H122" i="30"/>
  <c r="P122" i="30" s="1"/>
  <c r="H133" i="30"/>
  <c r="P133" i="30" s="1"/>
  <c r="H125" i="30"/>
  <c r="P125" i="30" s="1"/>
  <c r="H127" i="30"/>
  <c r="P127" i="30" s="1"/>
  <c r="H128" i="30"/>
  <c r="P128" i="30" s="1"/>
  <c r="H129" i="30"/>
  <c r="P129" i="30" s="1"/>
  <c r="H131" i="30"/>
  <c r="P131" i="30" s="1"/>
  <c r="H123" i="30"/>
  <c r="P123" i="30" s="1"/>
  <c r="H130" i="30"/>
  <c r="P130" i="30" s="1"/>
  <c r="F122" i="31"/>
  <c r="L122" i="31" s="1"/>
  <c r="Q86" i="64"/>
  <c r="Q91" i="64"/>
  <c r="Q97" i="64"/>
  <c r="Q93" i="64"/>
  <c r="Q88" i="64"/>
  <c r="Q92" i="64"/>
  <c r="Q95" i="64"/>
  <c r="Q94" i="64"/>
  <c r="F92" i="31"/>
  <c r="L92" i="31" s="1"/>
  <c r="F94" i="31"/>
  <c r="L94" i="31" s="1"/>
  <c r="Q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Q88" i="30" s="1"/>
  <c r="F88" i="31"/>
  <c r="L88" i="31" s="1"/>
  <c r="F95" i="31"/>
  <c r="L95" i="31" s="1"/>
  <c r="F87" i="31"/>
  <c r="L87" i="31" s="1"/>
  <c r="Q89" i="64"/>
  <c r="T8" i="35"/>
  <c r="BH95" i="39"/>
  <c r="Q95" i="30" s="1"/>
  <c r="Q91" i="30"/>
  <c r="Q94" i="30"/>
  <c r="BH86" i="39"/>
  <c r="Q86" i="30" s="1"/>
  <c r="Q93" i="30"/>
  <c r="Q92" i="30"/>
  <c r="BH97" i="39"/>
  <c r="Q97" i="30" s="1"/>
  <c r="Q90" i="30"/>
  <c r="BH96" i="39"/>
  <c r="Q96" i="30" s="1"/>
  <c r="BH89" i="39"/>
  <c r="Q89" i="30" s="1"/>
  <c r="H135" i="30" l="1"/>
  <c r="P135" i="30" s="1"/>
  <c r="H139" i="30"/>
  <c r="P139" i="30" s="1"/>
  <c r="H138" i="30"/>
  <c r="P138" i="30" s="1"/>
  <c r="H143" i="30"/>
  <c r="P143" i="30" s="1"/>
  <c r="H137" i="30"/>
  <c r="P137" i="30" s="1"/>
  <c r="H136" i="30"/>
  <c r="P136" i="30" s="1"/>
  <c r="H141" i="30"/>
  <c r="P141" i="30" s="1"/>
  <c r="H145" i="30"/>
  <c r="P145" i="30" s="1"/>
  <c r="H144" i="30"/>
  <c r="P144" i="30" s="1"/>
  <c r="H142" i="30"/>
  <c r="P142" i="30" s="1"/>
  <c r="H140" i="30"/>
  <c r="P140" i="30" s="1"/>
  <c r="H134" i="30"/>
  <c r="P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O1" i="27" s="1"/>
  <c r="AM1" i="39"/>
  <c r="F1" i="27" s="1"/>
  <c r="P1" i="27" s="1"/>
  <c r="AL1" i="39"/>
  <c r="AK1" i="39"/>
  <c r="AJ1" i="39"/>
  <c r="AI1" i="39"/>
  <c r="AH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V97" i="27" l="1"/>
  <c r="M97" i="64"/>
  <c r="V96" i="27"/>
  <c r="M96" i="64"/>
  <c r="V95" i="27"/>
  <c r="M95" i="64"/>
  <c r="V94" i="27"/>
  <c r="M94" i="64"/>
  <c r="V93" i="27"/>
  <c r="M93" i="64"/>
  <c r="V92" i="27"/>
  <c r="M92" i="64"/>
  <c r="V91" i="27"/>
  <c r="M91" i="64"/>
  <c r="V90" i="27"/>
  <c r="M90" i="64"/>
  <c r="V89" i="27"/>
  <c r="M89" i="64"/>
  <c r="V88" i="27"/>
  <c r="M88" i="64"/>
  <c r="V87" i="27"/>
  <c r="M87" i="64"/>
  <c r="V86" i="27"/>
  <c r="M86" i="64"/>
  <c r="V85" i="27"/>
  <c r="M85" i="64"/>
  <c r="V84" i="27"/>
  <c r="M84" i="64"/>
  <c r="V83" i="27"/>
  <c r="M83" i="64"/>
  <c r="V82" i="27"/>
  <c r="M82" i="64"/>
  <c r="V81" i="27"/>
  <c r="M81" i="64"/>
  <c r="V80" i="27"/>
  <c r="M80" i="64"/>
  <c r="V79" i="27"/>
  <c r="M79" i="64"/>
  <c r="V78" i="27"/>
  <c r="M78" i="64"/>
  <c r="V77" i="27"/>
  <c r="M77" i="64"/>
  <c r="V76" i="27"/>
  <c r="M76" i="64"/>
  <c r="V75" i="27"/>
  <c r="M75" i="64"/>
  <c r="V74" i="27"/>
  <c r="M74" i="64"/>
  <c r="V73" i="27"/>
  <c r="M73" i="64"/>
  <c r="V72" i="27"/>
  <c r="M72" i="64"/>
  <c r="V71" i="27"/>
  <c r="M71" i="64"/>
  <c r="V70" i="27"/>
  <c r="M70" i="64"/>
  <c r="V69" i="27"/>
  <c r="M69" i="64"/>
  <c r="V68" i="27"/>
  <c r="M68" i="64"/>
  <c r="V67" i="27"/>
  <c r="M67" i="64"/>
  <c r="V66" i="27"/>
  <c r="M66" i="64"/>
  <c r="V65" i="27"/>
  <c r="M65" i="64"/>
  <c r="V64" i="27"/>
  <c r="M64" i="64"/>
  <c r="V63" i="27"/>
  <c r="M63" i="64"/>
  <c r="V62" i="27"/>
  <c r="M62" i="64"/>
  <c r="V61" i="27"/>
  <c r="M61" i="64"/>
  <c r="V60" i="27"/>
  <c r="M60" i="64"/>
  <c r="V59" i="27"/>
  <c r="M59" i="64"/>
  <c r="V58" i="27"/>
  <c r="M58" i="64"/>
  <c r="V57" i="27"/>
  <c r="M57" i="64"/>
  <c r="V56" i="27"/>
  <c r="M56" i="64"/>
  <c r="V55" i="27"/>
  <c r="M55" i="64"/>
  <c r="V54" i="27"/>
  <c r="M54" i="64"/>
  <c r="V53" i="27"/>
  <c r="M53" i="64"/>
  <c r="V52" i="27"/>
  <c r="M52" i="64"/>
  <c r="V51" i="27"/>
  <c r="M51" i="64"/>
  <c r="V50" i="27"/>
  <c r="M50" i="64"/>
  <c r="V49" i="27"/>
  <c r="M49" i="64"/>
  <c r="V48" i="27"/>
  <c r="M48" i="64"/>
  <c r="V47" i="27"/>
  <c r="M47" i="64"/>
  <c r="V46" i="27"/>
  <c r="M46" i="64"/>
  <c r="V45" i="27"/>
  <c r="M45" i="64"/>
  <c r="V44" i="27"/>
  <c r="M44" i="64"/>
  <c r="V43" i="27"/>
  <c r="M43" i="64"/>
  <c r="V42" i="27"/>
  <c r="M42" i="64"/>
  <c r="V41" i="27"/>
  <c r="M41" i="64"/>
  <c r="V40" i="27"/>
  <c r="M40" i="64"/>
  <c r="V39" i="27"/>
  <c r="M39" i="64"/>
  <c r="V38" i="27"/>
  <c r="M38" i="64"/>
  <c r="V37" i="27"/>
  <c r="M37" i="64"/>
  <c r="V36" i="27"/>
  <c r="M36" i="64"/>
  <c r="V35" i="27"/>
  <c r="M35" i="64"/>
  <c r="V34" i="27"/>
  <c r="M34" i="64"/>
  <c r="V33" i="27"/>
  <c r="M33" i="64"/>
  <c r="V32" i="27"/>
  <c r="M32" i="64"/>
  <c r="V31" i="27"/>
  <c r="M31" i="64"/>
  <c r="V30" i="27"/>
  <c r="M30" i="64"/>
  <c r="V29" i="27"/>
  <c r="M29" i="64"/>
  <c r="V28" i="27"/>
  <c r="M28" i="64"/>
  <c r="V27" i="27"/>
  <c r="M27" i="64"/>
  <c r="V26" i="27"/>
  <c r="M26" i="64"/>
  <c r="V25" i="27"/>
  <c r="M25" i="64"/>
  <c r="V24" i="27"/>
  <c r="M24" i="64"/>
  <c r="V23" i="27"/>
  <c r="M23" i="64"/>
  <c r="V22" i="27"/>
  <c r="M22" i="64"/>
  <c r="V21" i="27"/>
  <c r="M21" i="64"/>
  <c r="V20" i="27"/>
  <c r="M20" i="64"/>
  <c r="V19" i="27"/>
  <c r="M19" i="64"/>
  <c r="V18" i="27"/>
  <c r="M18" i="64"/>
  <c r="V17" i="27"/>
  <c r="M17" i="64"/>
  <c r="V16" i="27"/>
  <c r="M16" i="64"/>
  <c r="V15" i="27"/>
  <c r="M15" i="64"/>
  <c r="V14" i="27"/>
  <c r="M14" i="64"/>
  <c r="V13" i="27"/>
  <c r="M13" i="64"/>
  <c r="V12" i="27"/>
  <c r="M12" i="64"/>
  <c r="V11" i="27"/>
  <c r="M11" i="64"/>
  <c r="V10" i="27"/>
  <c r="M10" i="64"/>
  <c r="V9" i="27"/>
  <c r="M9" i="64"/>
  <c r="V8" i="27"/>
  <c r="M8" i="64"/>
  <c r="V7" i="27"/>
  <c r="M7" i="64"/>
  <c r="V6" i="27"/>
  <c r="M6" i="64"/>
  <c r="V5" i="27"/>
  <c r="M5" i="64"/>
  <c r="V4" i="27"/>
  <c r="M4" i="64"/>
  <c r="V3" i="27"/>
  <c r="M3" i="64"/>
  <c r="V2" i="27"/>
  <c r="M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S92" i="27"/>
  <c r="M1" i="30"/>
  <c r="L1" i="28"/>
  <c r="N1" i="29"/>
  <c r="S91" i="27"/>
  <c r="S86" i="27"/>
  <c r="S90" i="27"/>
  <c r="S97" i="27"/>
  <c r="CT55" i="6"/>
  <c r="CR67" i="6" s="1"/>
  <c r="AS82" i="6" s="1"/>
  <c r="F97" i="30"/>
  <c r="N97" i="30" s="1"/>
  <c r="F86" i="30"/>
  <c r="N86" i="30" s="1"/>
  <c r="F87" i="30"/>
  <c r="N87" i="30" s="1"/>
  <c r="F88" i="30"/>
  <c r="N88" i="30" s="1"/>
  <c r="F89" i="30"/>
  <c r="N89" i="30" s="1"/>
  <c r="F90" i="30"/>
  <c r="N90" i="30" s="1"/>
  <c r="F91" i="30"/>
  <c r="N91" i="30" s="1"/>
  <c r="F92" i="30"/>
  <c r="N92" i="30" s="1"/>
  <c r="F93" i="30"/>
  <c r="N93" i="30" s="1"/>
  <c r="F94" i="30"/>
  <c r="N94" i="30" s="1"/>
  <c r="F95" i="30"/>
  <c r="N95" i="30" s="1"/>
  <c r="F96" i="30"/>
  <c r="N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N97" i="64"/>
  <c r="N93" i="64"/>
  <c r="N89" i="64"/>
  <c r="N96" i="64"/>
  <c r="N92" i="64"/>
  <c r="N88" i="64"/>
  <c r="M1" i="64"/>
  <c r="N95" i="64"/>
  <c r="N91" i="64"/>
  <c r="N87" i="64"/>
  <c r="N86" i="64"/>
  <c r="N94" i="64"/>
  <c r="N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O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O2" i="27" s="1"/>
  <c r="C12" i="26"/>
  <c r="F142" i="30"/>
  <c r="N142" i="30" s="1"/>
  <c r="F138" i="30"/>
  <c r="N138" i="30" s="1"/>
  <c r="F134" i="30"/>
  <c r="N134" i="30" s="1"/>
  <c r="I138" i="27"/>
  <c r="S138" i="27" s="1"/>
  <c r="I134" i="27"/>
  <c r="S134" i="27" s="1"/>
  <c r="G138" i="29"/>
  <c r="O138" i="29" s="1"/>
  <c r="E141" i="31"/>
  <c r="K141" i="31" s="1"/>
  <c r="E136" i="31"/>
  <c r="K136" i="31" s="1"/>
  <c r="E135" i="31"/>
  <c r="K135" i="31" s="1"/>
  <c r="F141" i="30"/>
  <c r="N141" i="30" s="1"/>
  <c r="F137" i="30"/>
  <c r="N137" i="30" s="1"/>
  <c r="F145" i="30"/>
  <c r="N145" i="30" s="1"/>
  <c r="I145" i="27"/>
  <c r="S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N144" i="30" s="1"/>
  <c r="F140" i="30"/>
  <c r="N140" i="30" s="1"/>
  <c r="F136" i="30"/>
  <c r="N136" i="30" s="1"/>
  <c r="I139" i="27"/>
  <c r="S139" i="27" s="1"/>
  <c r="E140" i="31"/>
  <c r="K140" i="31" s="1"/>
  <c r="G141" i="29"/>
  <c r="O141" i="29" s="1"/>
  <c r="G145" i="29"/>
  <c r="O145" i="29" s="1"/>
  <c r="F143" i="30"/>
  <c r="N143" i="30" s="1"/>
  <c r="F139" i="30"/>
  <c r="N139" i="30" s="1"/>
  <c r="F135" i="30"/>
  <c r="N135" i="30" s="1"/>
  <c r="I140" i="27"/>
  <c r="S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P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O22" i="27" s="1"/>
  <c r="E13" i="27"/>
  <c r="O13" i="27" s="1"/>
  <c r="AV87" i="6"/>
  <c r="E12" i="27"/>
  <c r="O12" i="27" s="1"/>
  <c r="AV86" i="6"/>
  <c r="E4" i="30"/>
  <c r="M4" i="30" s="1"/>
  <c r="AY78" i="6"/>
  <c r="E8" i="27"/>
  <c r="O8" i="27" s="1"/>
  <c r="AV82" i="6"/>
  <c r="E6" i="27"/>
  <c r="O6" i="27" s="1"/>
  <c r="AV80" i="6"/>
  <c r="E7" i="27"/>
  <c r="O7" i="27" s="1"/>
  <c r="AV81" i="6"/>
  <c r="E5" i="30"/>
  <c r="M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O2" i="3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P15" i="27" s="1"/>
  <c r="E14" i="27"/>
  <c r="O14" i="27" s="1"/>
  <c r="F2" i="28"/>
  <c r="L2" i="28" s="1"/>
  <c r="F2" i="27"/>
  <c r="P2" i="27" s="1"/>
  <c r="F13" i="28"/>
  <c r="L13" i="28" s="1"/>
  <c r="F13" i="27"/>
  <c r="P13" i="27" s="1"/>
  <c r="F8" i="28"/>
  <c r="L8" i="28" s="1"/>
  <c r="F8" i="27"/>
  <c r="P8" i="27" s="1"/>
  <c r="F10" i="28"/>
  <c r="F10" i="27"/>
  <c r="P10" i="27" s="1"/>
  <c r="F5" i="28"/>
  <c r="L5" i="28" s="1"/>
  <c r="F5" i="27"/>
  <c r="P5" i="27" s="1"/>
  <c r="F6" i="28"/>
  <c r="L6" i="28" s="1"/>
  <c r="F6" i="27"/>
  <c r="P6" i="27" s="1"/>
  <c r="F9" i="28"/>
  <c r="L9" i="28" s="1"/>
  <c r="F9" i="27"/>
  <c r="P9" i="27" s="1"/>
  <c r="F11" i="28"/>
  <c r="L11" i="28" s="1"/>
  <c r="F11" i="27"/>
  <c r="P11" i="27" s="1"/>
  <c r="F7" i="28"/>
  <c r="L7" i="28" s="1"/>
  <c r="F7" i="27"/>
  <c r="P7" i="27" s="1"/>
  <c r="F12" i="28"/>
  <c r="L12" i="28" s="1"/>
  <c r="F12" i="27"/>
  <c r="P12" i="27" s="1"/>
  <c r="F4" i="28"/>
  <c r="L4" i="28" s="1"/>
  <c r="F4" i="27"/>
  <c r="P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M3" i="30" s="1"/>
  <c r="F2" i="29"/>
  <c r="N2" i="29" s="1"/>
  <c r="E2" i="30"/>
  <c r="M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M9" i="30" s="1"/>
  <c r="F10" i="29"/>
  <c r="N10" i="29" s="1"/>
  <c r="E10" i="30"/>
  <c r="M10" i="30" s="1"/>
  <c r="F4" i="29"/>
  <c r="N4" i="29" s="1"/>
  <c r="F6" i="29"/>
  <c r="N6" i="29" s="1"/>
  <c r="E6" i="30"/>
  <c r="M6" i="30" s="1"/>
  <c r="F12" i="29"/>
  <c r="N12" i="29" s="1"/>
  <c r="E12" i="30"/>
  <c r="M12" i="30" s="1"/>
  <c r="F8" i="29"/>
  <c r="N8" i="29" s="1"/>
  <c r="E8" i="30"/>
  <c r="M8" i="30" s="1"/>
  <c r="F7" i="29"/>
  <c r="N7" i="29" s="1"/>
  <c r="E7" i="30"/>
  <c r="M7" i="30" s="1"/>
  <c r="F5" i="29"/>
  <c r="N5" i="29" s="1"/>
  <c r="F11" i="29"/>
  <c r="N11" i="29" s="1"/>
  <c r="E11" i="30"/>
  <c r="M11" i="30" s="1"/>
  <c r="F13" i="29"/>
  <c r="N13" i="29" s="1"/>
  <c r="E13" i="30"/>
  <c r="M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E17" i="30" l="1"/>
  <c r="E29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P16" i="27" s="1"/>
  <c r="F19" i="27"/>
  <c r="P19" i="27" s="1"/>
  <c r="F21" i="27"/>
  <c r="P21" i="27" s="1"/>
  <c r="F17" i="27"/>
  <c r="P17" i="27" s="1"/>
  <c r="F20" i="27"/>
  <c r="P20" i="27" s="1"/>
  <c r="F27" i="27"/>
  <c r="P27" i="27" s="1"/>
  <c r="F24" i="27"/>
  <c r="P24" i="27" s="1"/>
  <c r="F23" i="27"/>
  <c r="P23" i="27" s="1"/>
  <c r="F18" i="27"/>
  <c r="P18" i="27" s="1"/>
  <c r="F22" i="27"/>
  <c r="P22" i="27" s="1"/>
  <c r="F25" i="27"/>
  <c r="P25" i="27" s="1"/>
  <c r="E26" i="27"/>
  <c r="O26" i="27" s="1"/>
  <c r="F14" i="27"/>
  <c r="P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M17" i="30" l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M16" i="30"/>
  <c r="E33" i="27"/>
  <c r="O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M14" i="30"/>
  <c r="E30" i="30"/>
  <c r="M18" i="30"/>
  <c r="E27" i="30"/>
  <c r="M15" i="30"/>
  <c r="E33" i="30"/>
  <c r="M21" i="30"/>
  <c r="E32" i="30"/>
  <c r="M20" i="30"/>
  <c r="E36" i="30"/>
  <c r="M24" i="30"/>
  <c r="E41" i="30"/>
  <c r="M29" i="30"/>
  <c r="E37" i="30"/>
  <c r="M25" i="30"/>
  <c r="E34" i="30"/>
  <c r="M22" i="30"/>
  <c r="E31" i="30"/>
  <c r="M19" i="30"/>
  <c r="E35" i="30"/>
  <c r="M23" i="30"/>
  <c r="E40" i="30"/>
  <c r="M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P26" i="27" s="1"/>
  <c r="F37" i="27"/>
  <c r="P37" i="27" s="1"/>
  <c r="F30" i="27"/>
  <c r="P30" i="27" s="1"/>
  <c r="F36" i="27"/>
  <c r="P36" i="27" s="1"/>
  <c r="F39" i="27"/>
  <c r="P39" i="27" s="1"/>
  <c r="F29" i="27"/>
  <c r="P29" i="27" s="1"/>
  <c r="F31" i="27"/>
  <c r="P31" i="27" s="1"/>
  <c r="E38" i="27"/>
  <c r="O38" i="27" s="1"/>
  <c r="F34" i="27"/>
  <c r="P34" i="27" s="1"/>
  <c r="F35" i="27"/>
  <c r="P35" i="27" s="1"/>
  <c r="F32" i="27"/>
  <c r="P32" i="27" s="1"/>
  <c r="F33" i="27"/>
  <c r="P33" i="27" s="1"/>
  <c r="F28" i="27"/>
  <c r="P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E58" i="27" l="1"/>
  <c r="O58" i="27" s="1"/>
  <c r="E44" i="27"/>
  <c r="O44" i="27" s="1"/>
  <c r="E47" i="27"/>
  <c r="O47" i="27" s="1"/>
  <c r="E49" i="27"/>
  <c r="O49" i="27" s="1"/>
  <c r="E43" i="27"/>
  <c r="O43" i="27" s="1"/>
  <c r="E41" i="27"/>
  <c r="O41" i="27" s="1"/>
  <c r="E48" i="27"/>
  <c r="O48" i="27" s="1"/>
  <c r="E45" i="27"/>
  <c r="O45" i="27" s="1"/>
  <c r="E39" i="27"/>
  <c r="O39" i="27" s="1"/>
  <c r="E42" i="27"/>
  <c r="O42" i="27" s="1"/>
  <c r="E40" i="27"/>
  <c r="O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M40" i="30"/>
  <c r="E43" i="30"/>
  <c r="M31" i="30"/>
  <c r="E49" i="30"/>
  <c r="M37" i="30"/>
  <c r="E48" i="30"/>
  <c r="M36" i="30"/>
  <c r="E45" i="30"/>
  <c r="M33" i="30"/>
  <c r="E42" i="30"/>
  <c r="M30" i="30"/>
  <c r="E47" i="30"/>
  <c r="M35" i="30"/>
  <c r="E46" i="30"/>
  <c r="M34" i="30"/>
  <c r="E53" i="30"/>
  <c r="M41" i="30"/>
  <c r="E44" i="30"/>
  <c r="M32" i="30"/>
  <c r="E39" i="30"/>
  <c r="M27" i="30"/>
  <c r="E38" i="30"/>
  <c r="M26" i="30"/>
  <c r="O17" i="28"/>
  <c r="J41" i="27"/>
  <c r="T41" i="27" s="1"/>
  <c r="J41" i="41"/>
  <c r="T41" i="41" s="1"/>
  <c r="J42" i="27"/>
  <c r="T42" i="27" s="1"/>
  <c r="J42" i="41"/>
  <c r="T42" i="41" s="1"/>
  <c r="H56" i="31"/>
  <c r="H56" i="66"/>
  <c r="N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H53" i="31"/>
  <c r="H53" i="66"/>
  <c r="N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H52" i="31"/>
  <c r="H52" i="66"/>
  <c r="N52" i="66" s="1"/>
  <c r="H60" i="31"/>
  <c r="H60" i="66"/>
  <c r="N60" i="66" s="1"/>
  <c r="J44" i="27"/>
  <c r="T44" i="27" s="1"/>
  <c r="J44" i="41"/>
  <c r="T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T39" i="27" s="1"/>
  <c r="J39" i="41"/>
  <c r="T39" i="41" s="1"/>
  <c r="J38" i="27"/>
  <c r="T38" i="27" s="1"/>
  <c r="J38" i="41"/>
  <c r="T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P40" i="27" s="1"/>
  <c r="F44" i="27"/>
  <c r="P44" i="27" s="1"/>
  <c r="F47" i="27"/>
  <c r="P47" i="27" s="1"/>
  <c r="E50" i="27"/>
  <c r="O50" i="27" s="1"/>
  <c r="F43" i="27"/>
  <c r="P43" i="27" s="1"/>
  <c r="E70" i="27"/>
  <c r="O70" i="27" s="1"/>
  <c r="E56" i="27"/>
  <c r="O56" i="27" s="1"/>
  <c r="F42" i="27"/>
  <c r="P42" i="27" s="1"/>
  <c r="F45" i="27"/>
  <c r="P45" i="27" s="1"/>
  <c r="F46" i="27"/>
  <c r="P46" i="27" s="1"/>
  <c r="F41" i="27"/>
  <c r="P41" i="27" s="1"/>
  <c r="F51" i="27"/>
  <c r="P51" i="27" s="1"/>
  <c r="F48" i="27"/>
  <c r="P48" i="27" s="1"/>
  <c r="F49" i="27"/>
  <c r="P49" i="27" s="1"/>
  <c r="F38" i="27"/>
  <c r="P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E59" i="27" l="1"/>
  <c r="O59" i="27" s="1"/>
  <c r="E55" i="27"/>
  <c r="O55" i="27" s="1"/>
  <c r="E61" i="27"/>
  <c r="O61" i="27" s="1"/>
  <c r="E57" i="27"/>
  <c r="O57" i="27" s="1"/>
  <c r="E60" i="27"/>
  <c r="O60" i="27" s="1"/>
  <c r="E53" i="27"/>
  <c r="O53" i="27" s="1"/>
  <c r="E51" i="27"/>
  <c r="O51" i="27" s="1"/>
  <c r="E54" i="27"/>
  <c r="O54" i="27" s="1"/>
  <c r="E52" i="27"/>
  <c r="O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M38" i="30"/>
  <c r="E56" i="30"/>
  <c r="M44" i="30"/>
  <c r="E58" i="30"/>
  <c r="M46" i="30"/>
  <c r="E54" i="30"/>
  <c r="M42" i="30"/>
  <c r="E60" i="30"/>
  <c r="M48" i="30"/>
  <c r="E55" i="30"/>
  <c r="M43" i="30"/>
  <c r="E51" i="30"/>
  <c r="M39" i="30"/>
  <c r="E65" i="30"/>
  <c r="M53" i="30"/>
  <c r="E59" i="30"/>
  <c r="M47" i="30"/>
  <c r="E57" i="30"/>
  <c r="M45" i="30"/>
  <c r="E61" i="30"/>
  <c r="M49" i="30"/>
  <c r="E64" i="30"/>
  <c r="M52" i="30"/>
  <c r="H72" i="31"/>
  <c r="H72" i="66"/>
  <c r="N72" i="66" s="1"/>
  <c r="J60" i="27"/>
  <c r="T60" i="27" s="1"/>
  <c r="J60" i="41"/>
  <c r="T60" i="41" s="1"/>
  <c r="H64" i="31"/>
  <c r="H64" i="66"/>
  <c r="N64" i="66" s="1"/>
  <c r="H66" i="31"/>
  <c r="H66" i="66"/>
  <c r="N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H69" i="31"/>
  <c r="H69" i="66"/>
  <c r="N69" i="66" s="1"/>
  <c r="J56" i="27"/>
  <c r="T56" i="27" s="1"/>
  <c r="J56" i="41"/>
  <c r="T56" i="41" s="1"/>
  <c r="H70" i="31"/>
  <c r="H70" i="66"/>
  <c r="N70" i="66" s="1"/>
  <c r="J52" i="27"/>
  <c r="T52" i="27" s="1"/>
  <c r="J52" i="41"/>
  <c r="T52" i="41" s="1"/>
  <c r="J54" i="27"/>
  <c r="T54" i="27" s="1"/>
  <c r="J54" i="41"/>
  <c r="T54" i="41" s="1"/>
  <c r="H73" i="31"/>
  <c r="H73" i="66"/>
  <c r="N73" i="66" s="1"/>
  <c r="H67" i="31"/>
  <c r="H67" i="66"/>
  <c r="N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H68" i="31"/>
  <c r="H68" i="66"/>
  <c r="N68" i="66" s="1"/>
  <c r="H65" i="31"/>
  <c r="H65" i="66"/>
  <c r="N65" i="66" s="1"/>
  <c r="J57" i="27"/>
  <c r="T57" i="27" s="1"/>
  <c r="J57" i="41"/>
  <c r="T57" i="41" s="1"/>
  <c r="H62" i="31"/>
  <c r="H62" i="66"/>
  <c r="N62" i="66" s="1"/>
  <c r="J51" i="27"/>
  <c r="T51" i="27" s="1"/>
  <c r="J51" i="41"/>
  <c r="T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P50" i="27" s="1"/>
  <c r="F61" i="27"/>
  <c r="P61" i="27" s="1"/>
  <c r="F63" i="27"/>
  <c r="P63" i="27" s="1"/>
  <c r="F58" i="27"/>
  <c r="P58" i="27" s="1"/>
  <c r="F54" i="27"/>
  <c r="P54" i="27" s="1"/>
  <c r="E82" i="27"/>
  <c r="O82" i="27" s="1"/>
  <c r="F59" i="27"/>
  <c r="P59" i="27" s="1"/>
  <c r="F56" i="27"/>
  <c r="P56" i="27" s="1"/>
  <c r="F60" i="27"/>
  <c r="P60" i="27" s="1"/>
  <c r="F53" i="27"/>
  <c r="P53" i="27" s="1"/>
  <c r="F57" i="27"/>
  <c r="P57" i="27" s="1"/>
  <c r="E68" i="27"/>
  <c r="O68" i="27" s="1"/>
  <c r="F55" i="27"/>
  <c r="P55" i="27" s="1"/>
  <c r="E62" i="27"/>
  <c r="O62" i="27" s="1"/>
  <c r="F52" i="27"/>
  <c r="P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E65" i="27" l="1"/>
  <c r="O65" i="27" s="1"/>
  <c r="E71" i="27"/>
  <c r="O71" i="27" s="1"/>
  <c r="E67" i="27"/>
  <c r="O67" i="27" s="1"/>
  <c r="E72" i="27"/>
  <c r="O72" i="27" s="1"/>
  <c r="E73" i="27"/>
  <c r="O73" i="27" s="1"/>
  <c r="E63" i="27"/>
  <c r="O63" i="27" s="1"/>
  <c r="E69" i="27"/>
  <c r="O69" i="27" s="1"/>
  <c r="E66" i="27"/>
  <c r="O66" i="27" s="1"/>
  <c r="E64" i="27"/>
  <c r="O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M64" i="30"/>
  <c r="E69" i="30"/>
  <c r="M57" i="30"/>
  <c r="E77" i="30"/>
  <c r="M65" i="30"/>
  <c r="E67" i="30"/>
  <c r="M55" i="30"/>
  <c r="E66" i="30"/>
  <c r="M54" i="30"/>
  <c r="E68" i="30"/>
  <c r="M56" i="30"/>
  <c r="E73" i="30"/>
  <c r="M61" i="30"/>
  <c r="E71" i="30"/>
  <c r="M59" i="30"/>
  <c r="E63" i="30"/>
  <c r="M51" i="30"/>
  <c r="E72" i="30"/>
  <c r="M60" i="30"/>
  <c r="E70" i="30"/>
  <c r="M58" i="30"/>
  <c r="E62" i="30"/>
  <c r="M50" i="30"/>
  <c r="O45" i="28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P64" i="27" s="1"/>
  <c r="E74" i="27"/>
  <c r="O74" i="27" s="1"/>
  <c r="E80" i="27"/>
  <c r="O80" i="27" s="1"/>
  <c r="F69" i="27"/>
  <c r="P69" i="27" s="1"/>
  <c r="F72" i="27"/>
  <c r="P72" i="27" s="1"/>
  <c r="F68" i="27"/>
  <c r="P68" i="27" s="1"/>
  <c r="F66" i="27"/>
  <c r="P66" i="27" s="1"/>
  <c r="F73" i="27"/>
  <c r="P73" i="27" s="1"/>
  <c r="F67" i="27"/>
  <c r="P67" i="27" s="1"/>
  <c r="F65" i="27"/>
  <c r="P65" i="27" s="1"/>
  <c r="F71" i="27"/>
  <c r="P71" i="27" s="1"/>
  <c r="E94" i="27"/>
  <c r="O94" i="27" s="1"/>
  <c r="F70" i="27"/>
  <c r="P70" i="27" s="1"/>
  <c r="F75" i="27"/>
  <c r="P75" i="27" s="1"/>
  <c r="F62" i="27"/>
  <c r="P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E77" i="27" l="1"/>
  <c r="O77" i="27" s="1"/>
  <c r="E84" i="27"/>
  <c r="O84" i="27" s="1"/>
  <c r="E83" i="27"/>
  <c r="O83" i="27" s="1"/>
  <c r="E79" i="27"/>
  <c r="O79" i="27" s="1"/>
  <c r="E81" i="27"/>
  <c r="O81" i="27" s="1"/>
  <c r="E76" i="27"/>
  <c r="O76" i="27" s="1"/>
  <c r="E78" i="27"/>
  <c r="O78" i="27" s="1"/>
  <c r="E75" i="27"/>
  <c r="O75" i="27" s="1"/>
  <c r="E85" i="27"/>
  <c r="O85" i="27" s="1"/>
  <c r="E74" i="30"/>
  <c r="M62" i="30"/>
  <c r="E84" i="30"/>
  <c r="M72" i="30"/>
  <c r="E83" i="30"/>
  <c r="M71" i="30"/>
  <c r="E80" i="30"/>
  <c r="M68" i="30"/>
  <c r="E79" i="30"/>
  <c r="M67" i="30"/>
  <c r="E81" i="30"/>
  <c r="M69" i="30"/>
  <c r="E82" i="30"/>
  <c r="M70" i="30"/>
  <c r="E75" i="30"/>
  <c r="M63" i="30"/>
  <c r="E85" i="30"/>
  <c r="M73" i="30"/>
  <c r="E78" i="30"/>
  <c r="M66" i="30"/>
  <c r="E89" i="30"/>
  <c r="M77" i="30"/>
  <c r="E88" i="30"/>
  <c r="M76" i="30"/>
  <c r="E70" i="29"/>
  <c r="M70" i="29" s="1"/>
  <c r="J80" i="27"/>
  <c r="T80" i="27" s="1"/>
  <c r="J80" i="41"/>
  <c r="T80" i="41" s="1"/>
  <c r="CC108" i="39"/>
  <c r="H108" i="31" s="1"/>
  <c r="H96" i="66"/>
  <c r="N96" i="66" s="1"/>
  <c r="J77" i="27"/>
  <c r="T77" i="27" s="1"/>
  <c r="J77" i="41"/>
  <c r="T77" i="41" s="1"/>
  <c r="J81" i="27"/>
  <c r="T81" i="27" s="1"/>
  <c r="J81" i="41"/>
  <c r="T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P74" i="27" s="1"/>
  <c r="F82" i="27"/>
  <c r="P82" i="27" s="1"/>
  <c r="E106" i="27"/>
  <c r="O106" i="27" s="1"/>
  <c r="F79" i="27"/>
  <c r="P79" i="27" s="1"/>
  <c r="F85" i="27"/>
  <c r="P85" i="27" s="1"/>
  <c r="F84" i="27"/>
  <c r="P84" i="27" s="1"/>
  <c r="F81" i="27"/>
  <c r="P81" i="27" s="1"/>
  <c r="E86" i="27"/>
  <c r="O86" i="27" s="1"/>
  <c r="F87" i="27"/>
  <c r="P87" i="27" s="1"/>
  <c r="F83" i="27"/>
  <c r="P83" i="27" s="1"/>
  <c r="F77" i="27"/>
  <c r="P77" i="27" s="1"/>
  <c r="F78" i="27"/>
  <c r="P78" i="27" s="1"/>
  <c r="F80" i="27"/>
  <c r="P80" i="27" s="1"/>
  <c r="E92" i="27"/>
  <c r="O92" i="27" s="1"/>
  <c r="F76" i="27"/>
  <c r="P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E89" i="27" l="1"/>
  <c r="O89" i="27" s="1"/>
  <c r="E95" i="27"/>
  <c r="O95" i="27" s="1"/>
  <c r="E91" i="27"/>
  <c r="O91" i="27" s="1"/>
  <c r="E96" i="27"/>
  <c r="O96" i="27" s="1"/>
  <c r="E93" i="27"/>
  <c r="O93" i="27" s="1"/>
  <c r="E87" i="27"/>
  <c r="O87" i="27" s="1"/>
  <c r="E90" i="27"/>
  <c r="O90" i="27" s="1"/>
  <c r="E88" i="27"/>
  <c r="O88" i="27" s="1"/>
  <c r="E97" i="27"/>
  <c r="O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M88" i="30"/>
  <c r="E90" i="30"/>
  <c r="M78" i="30"/>
  <c r="E87" i="30"/>
  <c r="M75" i="30"/>
  <c r="E93" i="30"/>
  <c r="M81" i="30"/>
  <c r="E92" i="30"/>
  <c r="M80" i="30"/>
  <c r="E96" i="30"/>
  <c r="M84" i="30"/>
  <c r="E101" i="30"/>
  <c r="M89" i="30"/>
  <c r="E97" i="30"/>
  <c r="M85" i="30"/>
  <c r="E94" i="30"/>
  <c r="M82" i="30"/>
  <c r="E91" i="30"/>
  <c r="M79" i="30"/>
  <c r="E95" i="30"/>
  <c r="M83" i="30"/>
  <c r="E86" i="30"/>
  <c r="M74" i="30"/>
  <c r="K106" i="27"/>
  <c r="U106" i="27" s="1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H134" i="31"/>
  <c r="O86" i="31"/>
  <c r="J97" i="27"/>
  <c r="T97" i="27" s="1"/>
  <c r="J97" i="41"/>
  <c r="T97" i="41" s="1"/>
  <c r="J90" i="27"/>
  <c r="T90" i="27" s="1"/>
  <c r="J90" i="41"/>
  <c r="T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P88" i="27" s="1"/>
  <c r="F90" i="27"/>
  <c r="P90" i="27" s="1"/>
  <c r="F89" i="27"/>
  <c r="P89" i="27" s="1"/>
  <c r="E98" i="27"/>
  <c r="O98" i="27" s="1"/>
  <c r="F96" i="27"/>
  <c r="P96" i="27" s="1"/>
  <c r="F91" i="27"/>
  <c r="P91" i="27" s="1"/>
  <c r="F94" i="27"/>
  <c r="P94" i="27" s="1"/>
  <c r="E104" i="27"/>
  <c r="O104" i="27" s="1"/>
  <c r="F92" i="27"/>
  <c r="P92" i="27" s="1"/>
  <c r="F95" i="27"/>
  <c r="P95" i="27" s="1"/>
  <c r="F99" i="27"/>
  <c r="P99" i="27" s="1"/>
  <c r="F93" i="27"/>
  <c r="P93" i="27" s="1"/>
  <c r="F97" i="27"/>
  <c r="P97" i="27" s="1"/>
  <c r="E118" i="27"/>
  <c r="O118" i="27" s="1"/>
  <c r="F86" i="27"/>
  <c r="P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7" i="27" l="1"/>
  <c r="O107" i="27" s="1"/>
  <c r="E101" i="27"/>
  <c r="O101" i="27" s="1"/>
  <c r="E103" i="27"/>
  <c r="O103" i="27" s="1"/>
  <c r="E108" i="27"/>
  <c r="O108" i="27" s="1"/>
  <c r="E102" i="27"/>
  <c r="O102" i="27" s="1"/>
  <c r="E105" i="27"/>
  <c r="O105" i="27" s="1"/>
  <c r="E99" i="27"/>
  <c r="O99" i="27" s="1"/>
  <c r="E100" i="27"/>
  <c r="O100" i="27" s="1"/>
  <c r="E109" i="27"/>
  <c r="O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M86" i="30"/>
  <c r="E103" i="30"/>
  <c r="M91" i="30"/>
  <c r="E109" i="30"/>
  <c r="M97" i="30"/>
  <c r="E108" i="30"/>
  <c r="M96" i="30"/>
  <c r="E105" i="30"/>
  <c r="M93" i="30"/>
  <c r="E102" i="30"/>
  <c r="M90" i="30"/>
  <c r="E107" i="30"/>
  <c r="M95" i="30"/>
  <c r="E106" i="30"/>
  <c r="M94" i="30"/>
  <c r="E113" i="30"/>
  <c r="M101" i="30"/>
  <c r="E104" i="30"/>
  <c r="M92" i="30"/>
  <c r="E99" i="30"/>
  <c r="M87" i="30"/>
  <c r="E112" i="30"/>
  <c r="M100" i="30"/>
  <c r="K104" i="27"/>
  <c r="U104" i="27" s="1"/>
  <c r="K118" i="27"/>
  <c r="U118" i="27" s="1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P98" i="27" s="1"/>
  <c r="F111" i="27"/>
  <c r="P111" i="27" s="1"/>
  <c r="F104" i="27"/>
  <c r="P104" i="27" s="1"/>
  <c r="F106" i="27"/>
  <c r="P106" i="27" s="1"/>
  <c r="F103" i="27"/>
  <c r="P103" i="27" s="1"/>
  <c r="F108" i="27"/>
  <c r="P108" i="27" s="1"/>
  <c r="E130" i="27"/>
  <c r="O130" i="27" s="1"/>
  <c r="F109" i="27"/>
  <c r="P109" i="27" s="1"/>
  <c r="F105" i="27"/>
  <c r="P105" i="27" s="1"/>
  <c r="F107" i="27"/>
  <c r="P107" i="27" s="1"/>
  <c r="E116" i="27"/>
  <c r="O116" i="27" s="1"/>
  <c r="E110" i="27"/>
  <c r="O110" i="27" s="1"/>
  <c r="F101" i="27"/>
  <c r="P101" i="27" s="1"/>
  <c r="F102" i="27"/>
  <c r="P102" i="27" s="1"/>
  <c r="F100" i="27"/>
  <c r="P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K107" i="27" l="1"/>
  <c r="U107" i="27" s="1"/>
  <c r="K103" i="27"/>
  <c r="U103" i="27" s="1"/>
  <c r="E119" i="27"/>
  <c r="O119" i="27" s="1"/>
  <c r="E115" i="27"/>
  <c r="O115" i="27" s="1"/>
  <c r="E113" i="27"/>
  <c r="O113" i="27" s="1"/>
  <c r="E120" i="27"/>
  <c r="O120" i="27" s="1"/>
  <c r="K101" i="27"/>
  <c r="U101" i="27" s="1"/>
  <c r="E114" i="27"/>
  <c r="O114" i="27" s="1"/>
  <c r="E117" i="27"/>
  <c r="O117" i="27" s="1"/>
  <c r="K108" i="27"/>
  <c r="U108" i="27" s="1"/>
  <c r="K102" i="27"/>
  <c r="U102" i="27" s="1"/>
  <c r="K105" i="27"/>
  <c r="U105" i="27" s="1"/>
  <c r="E111" i="27"/>
  <c r="O111" i="27" s="1"/>
  <c r="E112" i="27"/>
  <c r="O112" i="27" s="1"/>
  <c r="K100" i="27"/>
  <c r="U100" i="27" s="1"/>
  <c r="K109" i="27"/>
  <c r="U109" i="27" s="1"/>
  <c r="E121" i="27"/>
  <c r="O121" i="27" s="1"/>
  <c r="E106" i="29"/>
  <c r="M106" i="29" s="1"/>
  <c r="E124" i="30"/>
  <c r="M112" i="30"/>
  <c r="E116" i="30"/>
  <c r="M104" i="30"/>
  <c r="E118" i="30"/>
  <c r="M106" i="30"/>
  <c r="E114" i="30"/>
  <c r="M102" i="30"/>
  <c r="E120" i="30"/>
  <c r="M108" i="30"/>
  <c r="E115" i="30"/>
  <c r="M103" i="30"/>
  <c r="E111" i="30"/>
  <c r="M99" i="30"/>
  <c r="E125" i="30"/>
  <c r="M113" i="30"/>
  <c r="E119" i="30"/>
  <c r="M107" i="30"/>
  <c r="E117" i="30"/>
  <c r="M105" i="30"/>
  <c r="E121" i="30"/>
  <c r="M109" i="30"/>
  <c r="E110" i="30"/>
  <c r="M98" i="30"/>
  <c r="L102" i="27"/>
  <c r="V102" i="27" s="1"/>
  <c r="L105" i="27"/>
  <c r="V105" i="27" s="1"/>
  <c r="L106" i="27"/>
  <c r="V106" i="27" s="1"/>
  <c r="L101" i="27"/>
  <c r="V101" i="27" s="1"/>
  <c r="K116" i="27"/>
  <c r="U116" i="27" s="1"/>
  <c r="L109" i="27"/>
  <c r="V109" i="27" s="1"/>
  <c r="L104" i="27"/>
  <c r="V104" i="27" s="1"/>
  <c r="K110" i="27"/>
  <c r="U110" i="27" s="1"/>
  <c r="K130" i="27"/>
  <c r="U130" i="27" s="1"/>
  <c r="L108" i="27"/>
  <c r="V108" i="27" s="1"/>
  <c r="L100" i="27"/>
  <c r="V100" i="27" s="1"/>
  <c r="L107" i="27"/>
  <c r="V107" i="27" s="1"/>
  <c r="L103" i="27"/>
  <c r="V103" i="27" s="1"/>
  <c r="L111" i="27"/>
  <c r="V111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P112" i="27" s="1"/>
  <c r="F113" i="27"/>
  <c r="P113" i="27" s="1"/>
  <c r="E128" i="27"/>
  <c r="O128" i="27" s="1"/>
  <c r="F119" i="27"/>
  <c r="P119" i="27" s="1"/>
  <c r="F121" i="27"/>
  <c r="P121" i="27" s="1"/>
  <c r="F115" i="27"/>
  <c r="P115" i="27" s="1"/>
  <c r="F116" i="27"/>
  <c r="P116" i="27" s="1"/>
  <c r="F123" i="27"/>
  <c r="P123" i="27" s="1"/>
  <c r="F114" i="27"/>
  <c r="P114" i="27" s="1"/>
  <c r="E122" i="27"/>
  <c r="O122" i="27" s="1"/>
  <c r="F117" i="27"/>
  <c r="P117" i="27" s="1"/>
  <c r="E142" i="27"/>
  <c r="O142" i="27" s="1"/>
  <c r="F120" i="27"/>
  <c r="P120" i="27" s="1"/>
  <c r="F118" i="27"/>
  <c r="P118" i="27" s="1"/>
  <c r="F110" i="27"/>
  <c r="P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E131" i="27" l="1"/>
  <c r="O131" i="27" s="1"/>
  <c r="E127" i="27"/>
  <c r="O127" i="27" s="1"/>
  <c r="K115" i="27"/>
  <c r="U115" i="27" s="1"/>
  <c r="K119" i="27"/>
  <c r="U119" i="27" s="1"/>
  <c r="K113" i="27"/>
  <c r="U113" i="27" s="1"/>
  <c r="E125" i="27"/>
  <c r="O125" i="27" s="1"/>
  <c r="E132" i="27"/>
  <c r="O132" i="27" s="1"/>
  <c r="E126" i="27"/>
  <c r="O126" i="27" s="1"/>
  <c r="K114" i="27"/>
  <c r="U114" i="27" s="1"/>
  <c r="E129" i="27"/>
  <c r="O129" i="27" s="1"/>
  <c r="K120" i="27"/>
  <c r="U120" i="27" s="1"/>
  <c r="E123" i="27"/>
  <c r="O123" i="27" s="1"/>
  <c r="K117" i="27"/>
  <c r="U117" i="27" s="1"/>
  <c r="K111" i="27"/>
  <c r="U111" i="27" s="1"/>
  <c r="E124" i="27"/>
  <c r="O124" i="27" s="1"/>
  <c r="K112" i="27"/>
  <c r="U112" i="27" s="1"/>
  <c r="E133" i="27"/>
  <c r="O133" i="27" s="1"/>
  <c r="K121" i="27"/>
  <c r="U121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M118" i="29" s="1"/>
  <c r="E122" i="30"/>
  <c r="M110" i="30"/>
  <c r="E129" i="30"/>
  <c r="M117" i="30"/>
  <c r="E137" i="30"/>
  <c r="M137" i="30" s="1"/>
  <c r="M125" i="30"/>
  <c r="E127" i="30"/>
  <c r="M115" i="30"/>
  <c r="E126" i="30"/>
  <c r="M114" i="30"/>
  <c r="E128" i="30"/>
  <c r="M116" i="30"/>
  <c r="E133" i="30"/>
  <c r="M121" i="30"/>
  <c r="E131" i="30"/>
  <c r="M119" i="30"/>
  <c r="E123" i="30"/>
  <c r="M111" i="30"/>
  <c r="E132" i="30"/>
  <c r="M120" i="30"/>
  <c r="E130" i="30"/>
  <c r="M118" i="30"/>
  <c r="E136" i="30"/>
  <c r="M136" i="30" s="1"/>
  <c r="M124" i="30"/>
  <c r="F118" i="29"/>
  <c r="N118" i="29" s="1"/>
  <c r="K142" i="27"/>
  <c r="U142" i="27" s="1"/>
  <c r="K122" i="27"/>
  <c r="U122" i="27" s="1"/>
  <c r="L116" i="27"/>
  <c r="V116" i="27" s="1"/>
  <c r="L121" i="27"/>
  <c r="V121" i="27" s="1"/>
  <c r="L113" i="27"/>
  <c r="V113" i="27" s="1"/>
  <c r="L118" i="27"/>
  <c r="V118" i="27" s="1"/>
  <c r="L117" i="27"/>
  <c r="V117" i="27" s="1"/>
  <c r="L114" i="27"/>
  <c r="V114" i="27" s="1"/>
  <c r="L115" i="27"/>
  <c r="V115" i="27" s="1"/>
  <c r="L119" i="27"/>
  <c r="V119" i="27" s="1"/>
  <c r="L112" i="27"/>
  <c r="V112" i="27" s="1"/>
  <c r="L110" i="27"/>
  <c r="V110" i="27" s="1"/>
  <c r="L120" i="27"/>
  <c r="V120" i="27" s="1"/>
  <c r="K127" i="27"/>
  <c r="U127" i="27" s="1"/>
  <c r="K128" i="27"/>
  <c r="U128" i="27" s="1"/>
  <c r="L123" i="27"/>
  <c r="V123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P122" i="27" s="1"/>
  <c r="F132" i="27"/>
  <c r="P132" i="27" s="1"/>
  <c r="E134" i="27"/>
  <c r="O134" i="27" s="1"/>
  <c r="F128" i="27"/>
  <c r="P128" i="27" s="1"/>
  <c r="E139" i="27"/>
  <c r="O139" i="27" s="1"/>
  <c r="F133" i="27"/>
  <c r="P133" i="27" s="1"/>
  <c r="E140" i="27"/>
  <c r="O140" i="27" s="1"/>
  <c r="F125" i="27"/>
  <c r="P125" i="27" s="1"/>
  <c r="F130" i="27"/>
  <c r="P130" i="27" s="1"/>
  <c r="F129" i="27"/>
  <c r="P129" i="27" s="1"/>
  <c r="F126" i="27"/>
  <c r="P126" i="27" s="1"/>
  <c r="F135" i="27"/>
  <c r="P135" i="27" s="1"/>
  <c r="F127" i="27"/>
  <c r="P127" i="27" s="1"/>
  <c r="F131" i="27"/>
  <c r="P131" i="27" s="1"/>
  <c r="F124" i="27"/>
  <c r="P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E143" i="27" l="1"/>
  <c r="O143" i="27" s="1"/>
  <c r="K125" i="27"/>
  <c r="U125" i="27" s="1"/>
  <c r="E137" i="27"/>
  <c r="O137" i="27" s="1"/>
  <c r="K131" i="27"/>
  <c r="U131" i="27" s="1"/>
  <c r="K132" i="27"/>
  <c r="U132" i="27" s="1"/>
  <c r="E144" i="27"/>
  <c r="O144" i="27" s="1"/>
  <c r="E138" i="27"/>
  <c r="O138" i="27" s="1"/>
  <c r="E141" i="27"/>
  <c r="O141" i="27" s="1"/>
  <c r="E135" i="27"/>
  <c r="O135" i="27" s="1"/>
  <c r="K126" i="27"/>
  <c r="U126" i="27" s="1"/>
  <c r="K129" i="27"/>
  <c r="U129" i="27" s="1"/>
  <c r="K123" i="27"/>
  <c r="U123" i="27" s="1"/>
  <c r="K124" i="27"/>
  <c r="U124" i="27" s="1"/>
  <c r="E145" i="27"/>
  <c r="O145" i="27" s="1"/>
  <c r="K133" i="27"/>
  <c r="U133" i="27" s="1"/>
  <c r="E130" i="29"/>
  <c r="M130" i="29" s="1"/>
  <c r="E136" i="27"/>
  <c r="O136" i="27" s="1"/>
  <c r="O85" i="66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M144" i="30" s="1"/>
  <c r="M132" i="30"/>
  <c r="E143" i="30"/>
  <c r="M143" i="30" s="1"/>
  <c r="M131" i="30"/>
  <c r="E140" i="30"/>
  <c r="M140" i="30" s="1"/>
  <c r="M128" i="30"/>
  <c r="E139" i="30"/>
  <c r="M139" i="30" s="1"/>
  <c r="M127" i="30"/>
  <c r="E141" i="30"/>
  <c r="M141" i="30" s="1"/>
  <c r="M129" i="30"/>
  <c r="E142" i="30"/>
  <c r="M142" i="30" s="1"/>
  <c r="M130" i="30"/>
  <c r="E135" i="30"/>
  <c r="M135" i="30" s="1"/>
  <c r="M123" i="30"/>
  <c r="E145" i="30"/>
  <c r="M145" i="30" s="1"/>
  <c r="M133" i="30"/>
  <c r="E138" i="30"/>
  <c r="M138" i="30" s="1"/>
  <c r="M126" i="30"/>
  <c r="E134" i="30"/>
  <c r="M134" i="30" s="1"/>
  <c r="M122" i="30"/>
  <c r="L124" i="27"/>
  <c r="V124" i="27" s="1"/>
  <c r="L127" i="27"/>
  <c r="V127" i="27" s="1"/>
  <c r="L129" i="27"/>
  <c r="V129" i="27" s="1"/>
  <c r="L125" i="27"/>
  <c r="V125" i="27" s="1"/>
  <c r="L128" i="27"/>
  <c r="V128" i="27" s="1"/>
  <c r="L132" i="27"/>
  <c r="V132" i="27" s="1"/>
  <c r="K137" i="27"/>
  <c r="U137" i="27" s="1"/>
  <c r="L135" i="27"/>
  <c r="V135" i="27" s="1"/>
  <c r="K140" i="27"/>
  <c r="U140" i="27" s="1"/>
  <c r="L131" i="27"/>
  <c r="V131" i="27" s="1"/>
  <c r="L126" i="27"/>
  <c r="V126" i="27" s="1"/>
  <c r="L130" i="27"/>
  <c r="V130" i="27" s="1"/>
  <c r="L133" i="27"/>
  <c r="V133" i="27" s="1"/>
  <c r="K134" i="27"/>
  <c r="U134" i="27" s="1"/>
  <c r="L122" i="27"/>
  <c r="V122" i="27" s="1"/>
  <c r="K143" i="27"/>
  <c r="U143" i="27" s="1"/>
  <c r="K139" i="27"/>
  <c r="U139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P136" i="27" s="1"/>
  <c r="F143" i="27"/>
  <c r="P143" i="27" s="1"/>
  <c r="F139" i="27"/>
  <c r="P139" i="27" s="1"/>
  <c r="F138" i="27"/>
  <c r="P138" i="27" s="1"/>
  <c r="F141" i="27"/>
  <c r="P141" i="27" s="1"/>
  <c r="F142" i="27"/>
  <c r="P142" i="27" s="1"/>
  <c r="F137" i="27"/>
  <c r="P137" i="27" s="1"/>
  <c r="F145" i="27"/>
  <c r="P145" i="27" s="1"/>
  <c r="F140" i="27"/>
  <c r="P140" i="27" s="1"/>
  <c r="F144" i="27"/>
  <c r="P144" i="27" s="1"/>
  <c r="F134" i="27"/>
  <c r="P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44" i="27" l="1"/>
  <c r="U144" i="27" s="1"/>
  <c r="K135" i="27"/>
  <c r="U135" i="27" s="1"/>
  <c r="K138" i="27"/>
  <c r="U138" i="27" s="1"/>
  <c r="K145" i="27"/>
  <c r="U145" i="27" s="1"/>
  <c r="K141" i="27"/>
  <c r="U141" i="27" s="1"/>
  <c r="K136" i="27"/>
  <c r="U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V140" i="27" s="1"/>
  <c r="L141" i="27"/>
  <c r="V141" i="27" s="1"/>
  <c r="L136" i="27"/>
  <c r="V136" i="27" s="1"/>
  <c r="L145" i="27"/>
  <c r="V145" i="27" s="1"/>
  <c r="L138" i="27"/>
  <c r="V138" i="27" s="1"/>
  <c r="L134" i="27"/>
  <c r="V134" i="27" s="1"/>
  <c r="L137" i="27"/>
  <c r="V137" i="27" s="1"/>
  <c r="L139" i="27"/>
  <c r="V139" i="27" s="1"/>
  <c r="L144" i="27"/>
  <c r="V144" i="27" s="1"/>
  <c r="L142" i="27"/>
  <c r="V142" i="27" s="1"/>
  <c r="L143" i="27"/>
  <c r="V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P88" i="58" l="1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R133" i="27" s="1"/>
  <c r="H126" i="27"/>
  <c r="R126" i="27" s="1"/>
  <c r="H132" i="27"/>
  <c r="R132" i="27" s="1"/>
  <c r="H122" i="27"/>
  <c r="R122" i="27" s="1"/>
  <c r="AR16" i="33"/>
  <c r="AR15" i="33"/>
  <c r="C32" i="36"/>
  <c r="G124" i="27"/>
  <c r="Q124" i="27" s="1"/>
  <c r="G132" i="27"/>
  <c r="Q132" i="27" s="1"/>
  <c r="G129" i="27"/>
  <c r="Q129" i="27" s="1"/>
  <c r="G126" i="27"/>
  <c r="Q126" i="27" s="1"/>
  <c r="G123" i="27"/>
  <c r="Q123" i="27" s="1"/>
  <c r="G131" i="27"/>
  <c r="Q131" i="27" s="1"/>
  <c r="G122" i="27"/>
  <c r="Q122" i="27" s="1"/>
  <c r="G128" i="27"/>
  <c r="Q128" i="27" s="1"/>
  <c r="G125" i="27"/>
  <c r="Q125" i="27" s="1"/>
  <c r="G133" i="27"/>
  <c r="Q133" i="27" s="1"/>
  <c r="G130" i="27"/>
  <c r="Q130" i="27" s="1"/>
  <c r="G127" i="27"/>
  <c r="Q127" i="27" s="1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O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O2" i="30"/>
  <c r="S2" i="30" s="1"/>
  <c r="Q122" i="47"/>
  <c r="J17" i="26" s="1"/>
  <c r="H134" i="27"/>
  <c r="R134" i="27" s="1"/>
  <c r="H138" i="27"/>
  <c r="R138" i="27" s="1"/>
  <c r="H144" i="27"/>
  <c r="R144" i="27" s="1"/>
  <c r="H145" i="27"/>
  <c r="R145" i="27" s="1"/>
  <c r="R140" i="47"/>
  <c r="R141" i="47"/>
  <c r="R138" i="47"/>
  <c r="R144" i="47"/>
  <c r="R142" i="47"/>
  <c r="R139" i="47"/>
  <c r="R143" i="47"/>
  <c r="H129" i="27"/>
  <c r="R129" i="27" s="1"/>
  <c r="H127" i="27"/>
  <c r="R127" i="27" s="1"/>
  <c r="H130" i="27"/>
  <c r="R130" i="27" s="1"/>
  <c r="H123" i="27"/>
  <c r="R123" i="27" s="1"/>
  <c r="H125" i="27"/>
  <c r="R125" i="27" s="1"/>
  <c r="H124" i="27"/>
  <c r="R124" i="27" s="1"/>
  <c r="H128" i="27"/>
  <c r="R128" i="27" s="1"/>
  <c r="H131" i="27"/>
  <c r="R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W3" i="27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O4" i="64" s="1"/>
  <c r="W3" i="41"/>
  <c r="S125" i="47"/>
  <c r="R133" i="47"/>
  <c r="C14" i="26"/>
  <c r="R130" i="47"/>
  <c r="S139" i="47"/>
  <c r="R131" i="47"/>
  <c r="Y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O3" i="30"/>
  <c r="S3" i="30" s="1"/>
  <c r="Q117" i="9"/>
  <c r="Q120" i="9"/>
  <c r="R120" i="9"/>
  <c r="R117" i="9"/>
  <c r="Q116" i="9"/>
  <c r="AC11" i="33"/>
  <c r="AD10" i="33"/>
  <c r="R5" i="35"/>
  <c r="H143" i="27"/>
  <c r="R143" i="27" s="1"/>
  <c r="H136" i="27"/>
  <c r="R136" i="27" s="1"/>
  <c r="H135" i="27"/>
  <c r="R135" i="27" s="1"/>
  <c r="H139" i="27"/>
  <c r="R139" i="27" s="1"/>
  <c r="H140" i="27"/>
  <c r="R140" i="27" s="1"/>
  <c r="H137" i="27"/>
  <c r="R137" i="27" s="1"/>
  <c r="H142" i="27"/>
  <c r="R142" i="27" s="1"/>
  <c r="H141" i="27"/>
  <c r="R141" i="27" s="1"/>
  <c r="Q115" i="9"/>
  <c r="R116" i="9"/>
  <c r="Q113" i="9"/>
  <c r="S3" i="29"/>
  <c r="W4" i="27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S2" i="64"/>
  <c r="BN4" i="39"/>
  <c r="BO4" i="39"/>
  <c r="BM5" i="39"/>
  <c r="G5" i="64" s="1"/>
  <c r="O5" i="64" s="1"/>
  <c r="W4" i="41"/>
  <c r="C84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O4" i="30"/>
  <c r="S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T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S3" i="64"/>
  <c r="BN5" i="39"/>
  <c r="BO5" i="39"/>
  <c r="Y4" i="41"/>
  <c r="X4" i="41"/>
  <c r="BM6" i="39"/>
  <c r="G6" i="64" s="1"/>
  <c r="O6" i="64" s="1"/>
  <c r="W5" i="4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O5" i="30"/>
  <c r="S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U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U3" i="64"/>
  <c r="T3" i="64"/>
  <c r="S4" i="64"/>
  <c r="BO6" i="39"/>
  <c r="BN6" i="39"/>
  <c r="Y5" i="41"/>
  <c r="X5" i="41"/>
  <c r="BM7" i="39"/>
  <c r="G7" i="64" s="1"/>
  <c r="O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U5" i="30"/>
  <c r="V11" i="33"/>
  <c r="Z11" i="33" s="1"/>
  <c r="O6" i="30"/>
  <c r="S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T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U4" i="30"/>
  <c r="T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U3" i="30"/>
  <c r="T3" i="30"/>
  <c r="D47" i="30"/>
  <c r="DA47" i="39"/>
  <c r="DD47" i="39"/>
  <c r="D38" i="30"/>
  <c r="DA38" i="39"/>
  <c r="DD38" i="39"/>
  <c r="AF8" i="33"/>
  <c r="Y16" i="26"/>
  <c r="T2" i="30"/>
  <c r="U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S5" i="64"/>
  <c r="T4" i="64"/>
  <c r="U4" i="64"/>
  <c r="BN7" i="39"/>
  <c r="BO7" i="39"/>
  <c r="BM8" i="39"/>
  <c r="G8" i="64" s="1"/>
  <c r="O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U6" i="30"/>
  <c r="T6" i="30"/>
  <c r="O7" i="30"/>
  <c r="S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W8" i="27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S6" i="64"/>
  <c r="U5" i="64"/>
  <c r="T5" i="64"/>
  <c r="BO8" i="39"/>
  <c r="BN8" i="39"/>
  <c r="X7" i="41"/>
  <c r="Y7" i="41"/>
  <c r="BM9" i="39"/>
  <c r="G9" i="64" s="1"/>
  <c r="O9" i="64" s="1"/>
  <c r="W8" i="4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T7" i="30"/>
  <c r="U7" i="30"/>
  <c r="O8" i="30"/>
  <c r="S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W9" i="27"/>
  <c r="I53" i="36"/>
  <c r="I7" i="36"/>
  <c r="I5" i="36"/>
  <c r="U12" i="35"/>
  <c r="G11" i="68"/>
  <c r="G11" i="36"/>
  <c r="AC12" i="35"/>
  <c r="R9" i="35"/>
  <c r="L11" i="35"/>
  <c r="F9" i="35"/>
  <c r="G9" i="30"/>
  <c r="T6" i="64"/>
  <c r="U6" i="64"/>
  <c r="S7" i="64"/>
  <c r="BN9" i="39"/>
  <c r="BO9" i="39"/>
  <c r="BM10" i="39"/>
  <c r="G10" i="64" s="1"/>
  <c r="O10" i="64" s="1"/>
  <c r="W9" i="41"/>
  <c r="X8" i="41"/>
  <c r="Y8" i="41"/>
  <c r="E10" i="35"/>
  <c r="Q10" i="35"/>
  <c r="R10" i="35" s="1"/>
  <c r="O24" i="35"/>
  <c r="O11" i="35"/>
  <c r="C11" i="35"/>
  <c r="H16" i="32" l="1"/>
  <c r="G16" i="32" s="1"/>
  <c r="J3" i="36"/>
  <c r="K27" i="35"/>
  <c r="Z147" i="58"/>
  <c r="Y147" i="58"/>
  <c r="T8" i="30"/>
  <c r="U8" i="30"/>
  <c r="O9" i="30"/>
  <c r="S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W10" i="27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S8" i="64"/>
  <c r="U7" i="64"/>
  <c r="T7" i="64"/>
  <c r="BO10" i="39"/>
  <c r="BN10" i="39"/>
  <c r="Y9" i="41"/>
  <c r="X9" i="41"/>
  <c r="BM11" i="39"/>
  <c r="G11" i="64" s="1"/>
  <c r="O11" i="64" s="1"/>
  <c r="W10" i="4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T9" i="30"/>
  <c r="U9" i="30"/>
  <c r="O10" i="30"/>
  <c r="S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W11" i="27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T8" i="64"/>
  <c r="U8" i="64"/>
  <c r="S9" i="64"/>
  <c r="BN11" i="39"/>
  <c r="BO11" i="39"/>
  <c r="X10" i="41"/>
  <c r="Y10" i="41"/>
  <c r="BM12" i="39"/>
  <c r="G12" i="64" s="1"/>
  <c r="O12" i="64" s="1"/>
  <c r="W11" i="41"/>
  <c r="V27" i="35" l="1"/>
  <c r="O27" i="35"/>
  <c r="M8" i="68"/>
  <c r="C26" i="67"/>
  <c r="T10" i="30"/>
  <c r="U10" i="30"/>
  <c r="O11" i="30"/>
  <c r="S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E27" i="35" s="1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W12" i="27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S10" i="64"/>
  <c r="U9" i="64"/>
  <c r="T9" i="64"/>
  <c r="BO12" i="39"/>
  <c r="BN12" i="39"/>
  <c r="X11" i="41"/>
  <c r="Y11" i="41"/>
  <c r="BM13" i="39"/>
  <c r="G13" i="64" s="1"/>
  <c r="O13" i="64" s="1"/>
  <c r="W12" i="41"/>
  <c r="AA27" i="35" l="1"/>
  <c r="F28" i="35" a="1"/>
  <c r="F28" i="35" s="1"/>
  <c r="F22" i="35" a="1"/>
  <c r="F22" i="35" s="1"/>
  <c r="M30" i="36"/>
  <c r="M30" i="68"/>
  <c r="U11" i="30"/>
  <c r="T11" i="30"/>
  <c r="O12" i="30"/>
  <c r="S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K53" i="32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G52" i="32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Q27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W13" i="27"/>
  <c r="BK15" i="33"/>
  <c r="L10" i="36" s="1"/>
  <c r="C20" i="36"/>
  <c r="E26" i="67"/>
  <c r="U28" i="35"/>
  <c r="V28" i="35" s="1"/>
  <c r="E25" i="67"/>
  <c r="G13" i="30"/>
  <c r="S11" i="64"/>
  <c r="T10" i="64"/>
  <c r="U10" i="64"/>
  <c r="BN13" i="39"/>
  <c r="BO13" i="39"/>
  <c r="BM14" i="39"/>
  <c r="G14" i="64" s="1"/>
  <c r="O14" i="64" s="1"/>
  <c r="W13" i="41"/>
  <c r="Y12" i="41"/>
  <c r="X12" i="41"/>
  <c r="BO15" i="33" l="1"/>
  <c r="BQ15" i="33" s="1"/>
  <c r="E19" i="36"/>
  <c r="AE23" i="32"/>
  <c r="L52" i="36" s="1"/>
  <c r="E28" i="35"/>
  <c r="E29" i="35" s="1"/>
  <c r="U12" i="30"/>
  <c r="T12" i="30"/>
  <c r="O13" i="30"/>
  <c r="S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3" i="32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W14" i="27"/>
  <c r="C22" i="36"/>
  <c r="E22" i="36" s="1"/>
  <c r="C22" i="68"/>
  <c r="E22" i="68" s="1"/>
  <c r="C65" i="68" s="1"/>
  <c r="C39" i="68"/>
  <c r="C39" i="36"/>
  <c r="E20" i="36"/>
  <c r="S14" i="29"/>
  <c r="G14" i="30"/>
  <c r="U11" i="64"/>
  <c r="T11" i="64"/>
  <c r="S12" i="64"/>
  <c r="BN14" i="39"/>
  <c r="BO14" i="39"/>
  <c r="BM15" i="39"/>
  <c r="G15" i="64" s="1"/>
  <c r="O15" i="64" s="1"/>
  <c r="W14" i="41"/>
  <c r="X13" i="41"/>
  <c r="Y13" i="41"/>
  <c r="AF23" i="32" l="1"/>
  <c r="C62" i="36"/>
  <c r="E21" i="36"/>
  <c r="E50" i="35"/>
  <c r="X23" i="32"/>
  <c r="L50" i="68"/>
  <c r="U13" i="30"/>
  <c r="T13" i="30"/>
  <c r="O14" i="30"/>
  <c r="S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H24" i="32"/>
  <c r="W15" i="27"/>
  <c r="G15" i="30"/>
  <c r="S13" i="64"/>
  <c r="T12" i="64"/>
  <c r="U12" i="64"/>
  <c r="BN15" i="39"/>
  <c r="BO15" i="39"/>
  <c r="BM16" i="39"/>
  <c r="G16" i="64" s="1"/>
  <c r="O16" i="64" s="1"/>
  <c r="W15" i="41"/>
  <c r="Y14" i="41"/>
  <c r="X14" i="41"/>
  <c r="C64" i="36" l="1"/>
  <c r="E49" i="35"/>
  <c r="E62" i="36"/>
  <c r="E64" i="36"/>
  <c r="E62" i="68"/>
  <c r="E64" i="68"/>
  <c r="M46" i="36"/>
  <c r="M46" i="68"/>
  <c r="U14" i="30"/>
  <c r="T14" i="30"/>
  <c r="M50" i="68"/>
  <c r="X24" i="32"/>
  <c r="O15" i="30"/>
  <c r="S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W16" i="27"/>
  <c r="G16" i="30"/>
  <c r="S14" i="64"/>
  <c r="U13" i="64"/>
  <c r="T13" i="64"/>
  <c r="BO16" i="39"/>
  <c r="BN16" i="39"/>
  <c r="Y15" i="41"/>
  <c r="X15" i="41"/>
  <c r="BM17" i="39"/>
  <c r="G17" i="64" s="1"/>
  <c r="O17" i="64" s="1"/>
  <c r="W16" i="41"/>
  <c r="E48" i="35" l="1"/>
  <c r="E59" i="36"/>
  <c r="E63" i="36"/>
  <c r="E59" i="68"/>
  <c r="E63" i="68"/>
  <c r="U15" i="30"/>
  <c r="T15" i="30"/>
  <c r="O16" i="30"/>
  <c r="S16" i="30" s="1"/>
  <c r="AE25" i="32"/>
  <c r="AF24" i="32"/>
  <c r="M52" i="36"/>
  <c r="M52" i="68"/>
  <c r="K47" i="32"/>
  <c r="J128" i="29"/>
  <c r="Q128" i="29" s="1"/>
  <c r="Q23" i="35"/>
  <c r="P24" i="35"/>
  <c r="S16" i="29"/>
  <c r="W17" i="27"/>
  <c r="G17" i="30"/>
  <c r="S15" i="64"/>
  <c r="T14" i="64"/>
  <c r="U14" i="64"/>
  <c r="BN17" i="39"/>
  <c r="BO17" i="39"/>
  <c r="Y16" i="41"/>
  <c r="X16" i="41"/>
  <c r="BM18" i="39"/>
  <c r="G18" i="64" s="1"/>
  <c r="O18" i="64" s="1"/>
  <c r="W17" i="41"/>
  <c r="E47" i="35" l="1"/>
  <c r="E65" i="36"/>
  <c r="E65" i="68"/>
  <c r="U16" i="30"/>
  <c r="T16" i="30"/>
  <c r="O17" i="30"/>
  <c r="S17" i="30" s="1"/>
  <c r="K48" i="32"/>
  <c r="J129" i="29"/>
  <c r="Q129" i="29" s="1"/>
  <c r="Q22" i="35"/>
  <c r="P23" i="35"/>
  <c r="S17" i="29"/>
  <c r="W18" i="27"/>
  <c r="G18" i="30"/>
  <c r="S16" i="64"/>
  <c r="U15" i="64"/>
  <c r="T15" i="64"/>
  <c r="BO18" i="39"/>
  <c r="BN18" i="39"/>
  <c r="Y17" i="41"/>
  <c r="X17" i="41"/>
  <c r="BM19" i="39"/>
  <c r="G19" i="64" s="1"/>
  <c r="O19" i="64" s="1"/>
  <c r="W18" i="41"/>
  <c r="E46" i="35" l="1"/>
  <c r="U17" i="30"/>
  <c r="T17" i="30"/>
  <c r="O18" i="30"/>
  <c r="S18" i="30" s="1"/>
  <c r="K49" i="32"/>
  <c r="J130" i="29"/>
  <c r="Q130" i="29" s="1"/>
  <c r="P22" i="35"/>
  <c r="Q21" i="35"/>
  <c r="S18" i="29"/>
  <c r="W19" i="27"/>
  <c r="G19" i="30"/>
  <c r="T16" i="64"/>
  <c r="U16" i="64"/>
  <c r="S17" i="64"/>
  <c r="BN19" i="39"/>
  <c r="BO19" i="39"/>
  <c r="BM20" i="39"/>
  <c r="G20" i="64" s="1"/>
  <c r="O20" i="64" s="1"/>
  <c r="W19" i="41"/>
  <c r="Y18" i="41"/>
  <c r="X18" i="41"/>
  <c r="E45" i="35" l="1"/>
  <c r="U18" i="30"/>
  <c r="T18" i="30"/>
  <c r="O19" i="30"/>
  <c r="S19" i="30" s="1"/>
  <c r="K50" i="32"/>
  <c r="J131" i="29"/>
  <c r="Q131" i="29" s="1"/>
  <c r="P21" i="35"/>
  <c r="Q20" i="35"/>
  <c r="S19" i="29"/>
  <c r="G20" i="30"/>
  <c r="W20" i="27"/>
  <c r="S18" i="64"/>
  <c r="U17" i="64"/>
  <c r="T17" i="64"/>
  <c r="BN20" i="39"/>
  <c r="BO20" i="39"/>
  <c r="BM21" i="39"/>
  <c r="G21" i="64" s="1"/>
  <c r="O21" i="64" s="1"/>
  <c r="W20" i="41"/>
  <c r="Y19" i="41"/>
  <c r="X19" i="41"/>
  <c r="E44" i="35" l="1"/>
  <c r="T19" i="30"/>
  <c r="U19" i="30"/>
  <c r="O20" i="30"/>
  <c r="S20" i="30" s="1"/>
  <c r="K51" i="32"/>
  <c r="J132" i="29"/>
  <c r="Q132" i="29" s="1"/>
  <c r="P20" i="35"/>
  <c r="Q19" i="35"/>
  <c r="S20" i="29"/>
  <c r="W21" i="27"/>
  <c r="G21" i="30"/>
  <c r="S19" i="64"/>
  <c r="T18" i="64"/>
  <c r="U18" i="64"/>
  <c r="BN21" i="39"/>
  <c r="BO21" i="39"/>
  <c r="BM22" i="39"/>
  <c r="G22" i="64" s="1"/>
  <c r="O22" i="64" s="1"/>
  <c r="W21" i="41"/>
  <c r="X20" i="41"/>
  <c r="Y20" i="41"/>
  <c r="E43" i="35" l="1"/>
  <c r="T20" i="30"/>
  <c r="U20" i="30"/>
  <c r="O21" i="30"/>
  <c r="S21" i="30" s="1"/>
  <c r="J134" i="29"/>
  <c r="Q134" i="29" s="1"/>
  <c r="J133" i="29"/>
  <c r="Q133" i="29" s="1"/>
  <c r="K23" i="32"/>
  <c r="P19" i="35"/>
  <c r="Q18" i="35"/>
  <c r="S21" i="29"/>
  <c r="W22" i="27"/>
  <c r="G22" i="30"/>
  <c r="S20" i="64"/>
  <c r="U19" i="64"/>
  <c r="T19" i="64"/>
  <c r="BO22" i="39"/>
  <c r="BN22" i="39"/>
  <c r="Y21" i="41"/>
  <c r="X21" i="41"/>
  <c r="BM23" i="39"/>
  <c r="G23" i="64" s="1"/>
  <c r="O23" i="64" s="1"/>
  <c r="W22" i="41"/>
  <c r="E42" i="35" l="1"/>
  <c r="T21" i="30"/>
  <c r="U21" i="30"/>
  <c r="O22" i="30"/>
  <c r="S22" i="30" s="1"/>
  <c r="K54" i="32"/>
  <c r="J135" i="29"/>
  <c r="Q135" i="29" s="1"/>
  <c r="L47" i="68"/>
  <c r="L47" i="36"/>
  <c r="L23" i="32"/>
  <c r="S22" i="29"/>
  <c r="P18" i="35"/>
  <c r="E41" i="35" s="1"/>
  <c r="W23" i="27"/>
  <c r="S23" i="29"/>
  <c r="G23" i="30"/>
  <c r="S21" i="64"/>
  <c r="T20" i="64"/>
  <c r="U20" i="64"/>
  <c r="BN23" i="39"/>
  <c r="BO23" i="39"/>
  <c r="Y22" i="41"/>
  <c r="X22" i="41"/>
  <c r="BM24" i="39"/>
  <c r="G24" i="64" s="1"/>
  <c r="O24" i="64" s="1"/>
  <c r="W23" i="41"/>
  <c r="T22" i="30" l="1"/>
  <c r="U22" i="30"/>
  <c r="O23" i="30"/>
  <c r="S23" i="30" s="1"/>
  <c r="J136" i="29"/>
  <c r="Q136" i="29" s="1"/>
  <c r="K55" i="32"/>
  <c r="W24" i="27"/>
  <c r="G24" i="30"/>
  <c r="S22" i="64"/>
  <c r="U21" i="64"/>
  <c r="T21" i="64"/>
  <c r="BO24" i="39"/>
  <c r="BN24" i="39"/>
  <c r="Y23" i="41"/>
  <c r="X23" i="41"/>
  <c r="BM25" i="39"/>
  <c r="G25" i="64" s="1"/>
  <c r="O25" i="64" s="1"/>
  <c r="W24" i="41"/>
  <c r="U23" i="30" l="1"/>
  <c r="T23" i="30"/>
  <c r="O24" i="30"/>
  <c r="S24" i="30" s="1"/>
  <c r="K56" i="32"/>
  <c r="J137" i="29"/>
  <c r="Q137" i="29" s="1"/>
  <c r="W25" i="27"/>
  <c r="S24" i="29"/>
  <c r="G25" i="30"/>
  <c r="S23" i="64"/>
  <c r="T22" i="64"/>
  <c r="U22" i="64"/>
  <c r="BN25" i="39"/>
  <c r="BO25" i="39"/>
  <c r="BM26" i="39"/>
  <c r="G26" i="64" s="1"/>
  <c r="O26" i="64" s="1"/>
  <c r="W25" i="41"/>
  <c r="Y24" i="41"/>
  <c r="X24" i="41"/>
  <c r="U24" i="30" l="1"/>
  <c r="T24" i="30"/>
  <c r="O25" i="30"/>
  <c r="S25" i="30" s="1"/>
  <c r="K57" i="32"/>
  <c r="J138" i="29"/>
  <c r="Q138" i="29" s="1"/>
  <c r="S25" i="29"/>
  <c r="W26" i="27"/>
  <c r="S26" i="29"/>
  <c r="G26" i="30"/>
  <c r="U23" i="64"/>
  <c r="T23" i="64"/>
  <c r="S24" i="64"/>
  <c r="BN26" i="39"/>
  <c r="BO26" i="39"/>
  <c r="Y25" i="41"/>
  <c r="X25" i="41"/>
  <c r="BM27" i="39"/>
  <c r="G27" i="64" s="1"/>
  <c r="O27" i="64" s="1"/>
  <c r="W26" i="41"/>
  <c r="U25" i="30" l="1"/>
  <c r="T25" i="30"/>
  <c r="O26" i="30"/>
  <c r="S26" i="30" s="1"/>
  <c r="J139" i="29"/>
  <c r="Q139" i="29" s="1"/>
  <c r="K58" i="32"/>
  <c r="W27" i="27"/>
  <c r="G27" i="30"/>
  <c r="T24" i="64"/>
  <c r="U24" i="64"/>
  <c r="S25" i="64"/>
  <c r="BN27" i="39"/>
  <c r="BO27" i="39"/>
  <c r="BM28" i="39"/>
  <c r="G28" i="64" s="1"/>
  <c r="O28" i="64" s="1"/>
  <c r="W27" i="41"/>
  <c r="X26" i="41"/>
  <c r="Y26" i="41"/>
  <c r="T26" i="30" l="1"/>
  <c r="U26" i="30"/>
  <c r="O27" i="30"/>
  <c r="S27" i="30" s="1"/>
  <c r="K59" i="32"/>
  <c r="J140" i="29"/>
  <c r="Q140" i="29" s="1"/>
  <c r="W28" i="27"/>
  <c r="S27" i="29"/>
  <c r="G28" i="30"/>
  <c r="U25" i="64"/>
  <c r="T25" i="64"/>
  <c r="S26" i="64"/>
  <c r="BO28" i="39"/>
  <c r="BN28" i="39"/>
  <c r="BM29" i="39"/>
  <c r="G29" i="64" s="1"/>
  <c r="O29" i="64" s="1"/>
  <c r="W28" i="41"/>
  <c r="Y27" i="41"/>
  <c r="X27" i="41"/>
  <c r="T27" i="30" l="1"/>
  <c r="U27" i="30"/>
  <c r="O28" i="30"/>
  <c r="S28" i="30" s="1"/>
  <c r="K60" i="32"/>
  <c r="J141" i="29"/>
  <c r="Q141" i="29" s="1"/>
  <c r="S28" i="29"/>
  <c r="W29" i="27"/>
  <c r="G29" i="30"/>
  <c r="T26" i="64"/>
  <c r="U26" i="64"/>
  <c r="S27" i="64"/>
  <c r="BN29" i="39"/>
  <c r="BO29" i="39"/>
  <c r="BM30" i="39"/>
  <c r="G30" i="64" s="1"/>
  <c r="O30" i="64" s="1"/>
  <c r="W29" i="41"/>
  <c r="X28" i="41"/>
  <c r="Y28" i="41"/>
  <c r="U28" i="30" l="1"/>
  <c r="T28" i="30"/>
  <c r="O29" i="30"/>
  <c r="S29" i="30" s="1"/>
  <c r="K61" i="32"/>
  <c r="J142" i="29"/>
  <c r="Q142" i="29" s="1"/>
  <c r="S29" i="29"/>
  <c r="W30" i="27"/>
  <c r="G30" i="30"/>
  <c r="U27" i="64"/>
  <c r="T27" i="64"/>
  <c r="S28" i="64"/>
  <c r="BO30" i="39"/>
  <c r="BN30" i="39"/>
  <c r="X29" i="41"/>
  <c r="Y29" i="41"/>
  <c r="BM31" i="39"/>
  <c r="G31" i="64" s="1"/>
  <c r="O31" i="64" s="1"/>
  <c r="W30" i="41"/>
  <c r="U29" i="30" l="1"/>
  <c r="T29" i="30"/>
  <c r="O30" i="30"/>
  <c r="S30" i="30" s="1"/>
  <c r="K62" i="32"/>
  <c r="J143" i="29"/>
  <c r="Q143" i="29" s="1"/>
  <c r="S30" i="29"/>
  <c r="W31" i="27"/>
  <c r="S31" i="29"/>
  <c r="G31" i="30"/>
  <c r="T28" i="64"/>
  <c r="U28" i="64"/>
  <c r="S29" i="64"/>
  <c r="BN31" i="39"/>
  <c r="BO31" i="39"/>
  <c r="BM32" i="39"/>
  <c r="G32" i="64" s="1"/>
  <c r="O32" i="64" s="1"/>
  <c r="W31" i="41"/>
  <c r="X30" i="41"/>
  <c r="Y30" i="41"/>
  <c r="U30" i="30" l="1"/>
  <c r="T30" i="30"/>
  <c r="O31" i="30"/>
  <c r="S31" i="30" s="1"/>
  <c r="J144" i="29"/>
  <c r="Q144" i="29" s="1"/>
  <c r="K63" i="32"/>
  <c r="K24" i="32" s="1"/>
  <c r="K25" i="32" s="1"/>
  <c r="W32" i="27"/>
  <c r="G32" i="30"/>
  <c r="U29" i="64"/>
  <c r="T29" i="64"/>
  <c r="S30" i="64"/>
  <c r="BO32" i="39"/>
  <c r="BN32" i="39"/>
  <c r="BM33" i="39"/>
  <c r="G33" i="64" s="1"/>
  <c r="O33" i="64" s="1"/>
  <c r="W32" i="41"/>
  <c r="Y31" i="41"/>
  <c r="X31" i="41"/>
  <c r="U31" i="30" l="1"/>
  <c r="T31" i="30"/>
  <c r="O32" i="30"/>
  <c r="S32" i="30" s="1"/>
  <c r="J145" i="29"/>
  <c r="Q145" i="29" s="1"/>
  <c r="S32" i="29"/>
  <c r="W33" i="27"/>
  <c r="G33" i="30"/>
  <c r="S31" i="64"/>
  <c r="U30" i="64"/>
  <c r="T30" i="64"/>
  <c r="BN33" i="39"/>
  <c r="BO33" i="39"/>
  <c r="X32" i="41"/>
  <c r="Y32" i="41"/>
  <c r="BM34" i="39"/>
  <c r="G34" i="64" s="1"/>
  <c r="O34" i="64" s="1"/>
  <c r="W33" i="41"/>
  <c r="U32" i="30" l="1"/>
  <c r="T32" i="30"/>
  <c r="O33" i="30"/>
  <c r="S33" i="30" s="1"/>
  <c r="M47" i="68"/>
  <c r="L24" i="32"/>
  <c r="M47" i="36"/>
  <c r="S33" i="29"/>
  <c r="W34" i="27"/>
  <c r="G34" i="30"/>
  <c r="S32" i="64"/>
  <c r="U31" i="64"/>
  <c r="T31" i="64"/>
  <c r="BN34" i="39"/>
  <c r="BO34" i="39"/>
  <c r="BM35" i="39"/>
  <c r="G35" i="64" s="1"/>
  <c r="O35" i="64" s="1"/>
  <c r="W34" i="41"/>
  <c r="X33" i="41"/>
  <c r="Y33" i="41"/>
  <c r="E60" i="36" l="1"/>
  <c r="E60" i="68"/>
  <c r="U33" i="30"/>
  <c r="T33" i="30"/>
  <c r="O34" i="30"/>
  <c r="S34" i="30" s="1"/>
  <c r="W35" i="27"/>
  <c r="S34" i="29"/>
  <c r="G35" i="30"/>
  <c r="U32" i="64"/>
  <c r="T32" i="64"/>
  <c r="S33" i="64"/>
  <c r="BN35" i="39"/>
  <c r="BO35" i="39"/>
  <c r="Y34" i="41"/>
  <c r="X34" i="41"/>
  <c r="BM36" i="39"/>
  <c r="G36" i="64" s="1"/>
  <c r="O36" i="64" s="1"/>
  <c r="W35" i="41"/>
  <c r="U34" i="30" l="1"/>
  <c r="T34" i="30"/>
  <c r="O35" i="30"/>
  <c r="S35" i="30" s="1"/>
  <c r="S35" i="29"/>
  <c r="W36" i="27"/>
  <c r="S36" i="29"/>
  <c r="G36" i="30"/>
  <c r="U33" i="64"/>
  <c r="T33" i="64"/>
  <c r="S34" i="64"/>
  <c r="BO36" i="39"/>
  <c r="BN36" i="39"/>
  <c r="Y35" i="41"/>
  <c r="X35" i="41"/>
  <c r="BM37" i="39"/>
  <c r="G37" i="64" s="1"/>
  <c r="O37" i="64" s="1"/>
  <c r="W36" i="41"/>
  <c r="U35" i="30" l="1"/>
  <c r="T35" i="30"/>
  <c r="O36" i="30"/>
  <c r="S36" i="30" s="1"/>
  <c r="W37" i="27"/>
  <c r="S37" i="29"/>
  <c r="G37" i="30"/>
  <c r="S35" i="64"/>
  <c r="U34" i="64"/>
  <c r="T34" i="64"/>
  <c r="BN37" i="39"/>
  <c r="BO37" i="39"/>
  <c r="Y36" i="41"/>
  <c r="X36" i="41"/>
  <c r="BM38" i="39"/>
  <c r="G38" i="64" s="1"/>
  <c r="O38" i="64" s="1"/>
  <c r="W37" i="41"/>
  <c r="T36" i="30" l="1"/>
  <c r="U36" i="30"/>
  <c r="O37" i="30"/>
  <c r="S37" i="30" s="1"/>
  <c r="W38" i="27"/>
  <c r="S38" i="29"/>
  <c r="G38" i="30"/>
  <c r="S36" i="64"/>
  <c r="U35" i="64"/>
  <c r="T35" i="64"/>
  <c r="BO38" i="39"/>
  <c r="BN38" i="39"/>
  <c r="X37" i="41"/>
  <c r="Y37" i="41"/>
  <c r="BM39" i="39"/>
  <c r="G39" i="64" s="1"/>
  <c r="O39" i="64" s="1"/>
  <c r="W38" i="41"/>
  <c r="U37" i="30" l="1"/>
  <c r="T37" i="30"/>
  <c r="O38" i="30"/>
  <c r="S38" i="30" s="1"/>
  <c r="W39" i="27"/>
  <c r="G39" i="30"/>
  <c r="S37" i="64"/>
  <c r="U36" i="64"/>
  <c r="T36" i="64"/>
  <c r="BN39" i="39"/>
  <c r="BO39" i="39"/>
  <c r="BM40" i="39"/>
  <c r="G40" i="64" s="1"/>
  <c r="O40" i="64" s="1"/>
  <c r="W39" i="41"/>
  <c r="Y38" i="41"/>
  <c r="X38" i="41"/>
  <c r="U38" i="30" l="1"/>
  <c r="T38" i="30"/>
  <c r="O39" i="30"/>
  <c r="S39" i="30" s="1"/>
  <c r="S39" i="29"/>
  <c r="W40" i="27"/>
  <c r="G40" i="30"/>
  <c r="U37" i="64"/>
  <c r="T37" i="64"/>
  <c r="S38" i="64"/>
  <c r="BN40" i="39"/>
  <c r="BO40" i="39"/>
  <c r="Y39" i="41"/>
  <c r="X39" i="41"/>
  <c r="BM41" i="39"/>
  <c r="G41" i="64" s="1"/>
  <c r="O41" i="64" s="1"/>
  <c r="W40" i="41"/>
  <c r="U39" i="30" l="1"/>
  <c r="T39" i="30"/>
  <c r="O40" i="30"/>
  <c r="S40" i="30" s="1"/>
  <c r="S40" i="29"/>
  <c r="S41" i="29"/>
  <c r="G41" i="30"/>
  <c r="W41" i="27"/>
  <c r="U38" i="64"/>
  <c r="T38" i="64"/>
  <c r="S39" i="64"/>
  <c r="BN41" i="39"/>
  <c r="BO41" i="39"/>
  <c r="BM42" i="39"/>
  <c r="G42" i="64" s="1"/>
  <c r="O42" i="64" s="1"/>
  <c r="W41" i="41"/>
  <c r="Y40" i="41"/>
  <c r="X40" i="41"/>
  <c r="T40" i="30" l="1"/>
  <c r="U40" i="30"/>
  <c r="O41" i="30"/>
  <c r="S41" i="30" s="1"/>
  <c r="W42" i="27"/>
  <c r="G42" i="30"/>
  <c r="S40" i="64"/>
  <c r="U39" i="64"/>
  <c r="T39" i="64"/>
  <c r="BO42" i="39"/>
  <c r="BN42" i="39"/>
  <c r="Y41" i="41"/>
  <c r="X41" i="41"/>
  <c r="BM43" i="39"/>
  <c r="G43" i="64" s="1"/>
  <c r="O43" i="64" s="1"/>
  <c r="W42" i="41"/>
  <c r="U41" i="30" l="1"/>
  <c r="T41" i="30"/>
  <c r="O42" i="30"/>
  <c r="S42" i="30" s="1"/>
  <c r="W43" i="27"/>
  <c r="S42" i="29"/>
  <c r="G43" i="30"/>
  <c r="S41" i="64"/>
  <c r="U40" i="64"/>
  <c r="T40" i="64"/>
  <c r="BN43" i="39"/>
  <c r="BO43" i="39"/>
  <c r="BM44" i="39"/>
  <c r="G44" i="64" s="1"/>
  <c r="O44" i="64" s="1"/>
  <c r="W43" i="41"/>
  <c r="Y42" i="41"/>
  <c r="X42" i="41"/>
  <c r="U42" i="30" l="1"/>
  <c r="T42" i="30"/>
  <c r="O43" i="30"/>
  <c r="S43" i="30" s="1"/>
  <c r="W44" i="27"/>
  <c r="S43" i="29"/>
  <c r="G44" i="30"/>
  <c r="U41" i="64"/>
  <c r="T41" i="64"/>
  <c r="S42" i="64"/>
  <c r="BO44" i="39"/>
  <c r="BN44" i="39"/>
  <c r="X43" i="41"/>
  <c r="Y43" i="41"/>
  <c r="BM45" i="39"/>
  <c r="G45" i="64" s="1"/>
  <c r="O45" i="64" s="1"/>
  <c r="W44" i="41"/>
  <c r="U43" i="30" l="1"/>
  <c r="T43" i="30"/>
  <c r="O44" i="30"/>
  <c r="S44" i="30" s="1"/>
  <c r="S44" i="29"/>
  <c r="P15" i="33"/>
  <c r="R15" i="33" s="1"/>
  <c r="L4" i="36" s="1"/>
  <c r="W45" i="27"/>
  <c r="G45" i="30"/>
  <c r="S43" i="64"/>
  <c r="U42" i="64"/>
  <c r="T42" i="64"/>
  <c r="BN45" i="39"/>
  <c r="BO45" i="39"/>
  <c r="Y44" i="41"/>
  <c r="X44" i="41"/>
  <c r="BM46" i="39"/>
  <c r="G46" i="64" s="1"/>
  <c r="O46" i="64" s="1"/>
  <c r="W45" i="41"/>
  <c r="T44" i="30" l="1"/>
  <c r="U44" i="30"/>
  <c r="O45" i="30"/>
  <c r="S45" i="30" s="1"/>
  <c r="C16" i="68"/>
  <c r="L4" i="68"/>
  <c r="C16" i="36"/>
  <c r="W46" i="27"/>
  <c r="S45" i="29"/>
  <c r="G46" i="30"/>
  <c r="S44" i="64"/>
  <c r="U43" i="64"/>
  <c r="T43" i="64"/>
  <c r="BN46" i="39"/>
  <c r="BO46" i="39"/>
  <c r="BM47" i="39"/>
  <c r="G47" i="64" s="1"/>
  <c r="O47" i="64" s="1"/>
  <c r="W46" i="41"/>
  <c r="Y45" i="41"/>
  <c r="X45" i="41"/>
  <c r="U45" i="30" l="1"/>
  <c r="T45" i="30"/>
  <c r="O46" i="30"/>
  <c r="S46" i="30" s="1"/>
  <c r="S46" i="29"/>
  <c r="W47" i="27"/>
  <c r="S47" i="29"/>
  <c r="G47" i="30"/>
  <c r="S45" i="64"/>
  <c r="U44" i="64"/>
  <c r="T44" i="64"/>
  <c r="BN47" i="39"/>
  <c r="BO47" i="39"/>
  <c r="BM48" i="39"/>
  <c r="G48" i="64" s="1"/>
  <c r="O48" i="64" s="1"/>
  <c r="W47" i="41"/>
  <c r="Y46" i="41"/>
  <c r="X46" i="41"/>
  <c r="U46" i="30" l="1"/>
  <c r="T46" i="30"/>
  <c r="O47" i="30"/>
  <c r="S47" i="30" s="1"/>
  <c r="W48" i="27"/>
  <c r="G48" i="30"/>
  <c r="U45" i="64"/>
  <c r="T45" i="64"/>
  <c r="S46" i="64"/>
  <c r="BO48" i="39"/>
  <c r="BN48" i="39"/>
  <c r="Y47" i="41"/>
  <c r="X47" i="41"/>
  <c r="BM49" i="39"/>
  <c r="G49" i="64" s="1"/>
  <c r="O49" i="64" s="1"/>
  <c r="W48" i="41"/>
  <c r="T47" i="30" l="1"/>
  <c r="U47" i="30"/>
  <c r="O48" i="30"/>
  <c r="S48" i="30" s="1"/>
  <c r="S48" i="29"/>
  <c r="W49" i="27"/>
  <c r="G49" i="30"/>
  <c r="U46" i="64"/>
  <c r="T46" i="64"/>
  <c r="S47" i="64"/>
  <c r="BN49" i="39"/>
  <c r="BO49" i="39"/>
  <c r="Y48" i="41"/>
  <c r="X48" i="41"/>
  <c r="BM50" i="39"/>
  <c r="G50" i="64" s="1"/>
  <c r="O50" i="64" s="1"/>
  <c r="W49" i="41"/>
  <c r="T48" i="30" l="1"/>
  <c r="U48" i="30"/>
  <c r="O49" i="30"/>
  <c r="S49" i="30" s="1"/>
  <c r="S49" i="29"/>
  <c r="W50" i="27"/>
  <c r="G50" i="30"/>
  <c r="U47" i="64"/>
  <c r="T47" i="64"/>
  <c r="S48" i="64"/>
  <c r="BO50" i="39"/>
  <c r="BN50" i="39"/>
  <c r="BM51" i="39"/>
  <c r="G51" i="64" s="1"/>
  <c r="O51" i="64" s="1"/>
  <c r="W50" i="41"/>
  <c r="Y49" i="41"/>
  <c r="X49" i="41"/>
  <c r="T49" i="30" l="1"/>
  <c r="U49" i="30"/>
  <c r="O50" i="30"/>
  <c r="S50" i="30" s="1"/>
  <c r="S50" i="29"/>
  <c r="W51" i="27"/>
  <c r="G51" i="30"/>
  <c r="U48" i="64"/>
  <c r="T48" i="64"/>
  <c r="S49" i="64"/>
  <c r="BN51" i="39"/>
  <c r="BO51" i="39"/>
  <c r="BM52" i="39"/>
  <c r="G52" i="64" s="1"/>
  <c r="O52" i="64" s="1"/>
  <c r="W51" i="41"/>
  <c r="X50" i="41"/>
  <c r="Y50" i="41"/>
  <c r="U50" i="30" l="1"/>
  <c r="T50" i="30"/>
  <c r="O51" i="30"/>
  <c r="S51" i="30" s="1"/>
  <c r="S51" i="29"/>
  <c r="W52" i="27"/>
  <c r="G52" i="30"/>
  <c r="U49" i="64"/>
  <c r="T49" i="64"/>
  <c r="S50" i="64"/>
  <c r="BN52" i="39"/>
  <c r="BO52" i="39"/>
  <c r="BM53" i="39"/>
  <c r="G53" i="64" s="1"/>
  <c r="O53" i="64" s="1"/>
  <c r="W52" i="41"/>
  <c r="Y51" i="41"/>
  <c r="X51" i="41"/>
  <c r="T51" i="30" l="1"/>
  <c r="U51" i="30"/>
  <c r="O52" i="30"/>
  <c r="S52" i="30" s="1"/>
  <c r="S52" i="29"/>
  <c r="W53" i="27"/>
  <c r="G53" i="30"/>
  <c r="U50" i="64"/>
  <c r="T50" i="64"/>
  <c r="S51" i="64"/>
  <c r="BN53" i="39"/>
  <c r="BO53" i="39"/>
  <c r="X52" i="41"/>
  <c r="Y52" i="41"/>
  <c r="BM54" i="39"/>
  <c r="G54" i="64" s="1"/>
  <c r="O54" i="64" s="1"/>
  <c r="W53" i="41"/>
  <c r="T52" i="30" l="1"/>
  <c r="U52" i="30"/>
  <c r="O53" i="30"/>
  <c r="S53" i="30" s="1"/>
  <c r="W54" i="27"/>
  <c r="S53" i="29"/>
  <c r="G54" i="30"/>
  <c r="U51" i="64"/>
  <c r="T51" i="64"/>
  <c r="S52" i="64"/>
  <c r="BO54" i="39"/>
  <c r="BN54" i="39"/>
  <c r="BM55" i="39"/>
  <c r="G55" i="64" s="1"/>
  <c r="O55" i="64" s="1"/>
  <c r="W54" i="41"/>
  <c r="Y53" i="41"/>
  <c r="X53" i="41"/>
  <c r="U53" i="30" l="1"/>
  <c r="T53" i="30"/>
  <c r="O54" i="30"/>
  <c r="S54" i="30" s="1"/>
  <c r="W55" i="27"/>
  <c r="S54" i="29"/>
  <c r="G55" i="30"/>
  <c r="S53" i="64"/>
  <c r="U52" i="64"/>
  <c r="T52" i="64"/>
  <c r="BN55" i="39"/>
  <c r="BO55" i="39"/>
  <c r="BM56" i="39"/>
  <c r="G56" i="64" s="1"/>
  <c r="O56" i="64" s="1"/>
  <c r="W55" i="41"/>
  <c r="X54" i="41"/>
  <c r="Y54" i="41"/>
  <c r="T54" i="30" l="1"/>
  <c r="U54" i="30"/>
  <c r="O55" i="30"/>
  <c r="S55" i="30" s="1"/>
  <c r="S55" i="29"/>
  <c r="S56" i="29"/>
  <c r="G56" i="30"/>
  <c r="W56" i="27"/>
  <c r="S54" i="64"/>
  <c r="U53" i="64"/>
  <c r="T53" i="64"/>
  <c r="BO56" i="39"/>
  <c r="BN56" i="39"/>
  <c r="BM57" i="39"/>
  <c r="G57" i="64" s="1"/>
  <c r="O57" i="64" s="1"/>
  <c r="W56" i="41"/>
  <c r="X55" i="41"/>
  <c r="Y55" i="41"/>
  <c r="T55" i="30" l="1"/>
  <c r="U55" i="30"/>
  <c r="O56" i="30"/>
  <c r="S56" i="30" s="1"/>
  <c r="W57" i="27"/>
  <c r="G57" i="30"/>
  <c r="S55" i="64"/>
  <c r="U54" i="64"/>
  <c r="T54" i="64"/>
  <c r="BN57" i="39"/>
  <c r="BO57" i="39"/>
  <c r="Y56" i="41"/>
  <c r="X56" i="41"/>
  <c r="BM58" i="39"/>
  <c r="G58" i="64" s="1"/>
  <c r="O58" i="64" s="1"/>
  <c r="W57" i="41"/>
  <c r="U56" i="30" l="1"/>
  <c r="T56" i="30"/>
  <c r="O57" i="30"/>
  <c r="S57" i="30" s="1"/>
  <c r="S57" i="29"/>
  <c r="W58" i="27"/>
  <c r="G58" i="30"/>
  <c r="S56" i="64"/>
  <c r="T55" i="64"/>
  <c r="U55" i="64"/>
  <c r="BN58" i="39"/>
  <c r="BO58" i="39"/>
  <c r="BM59" i="39"/>
  <c r="G59" i="64" s="1"/>
  <c r="O59" i="64" s="1"/>
  <c r="W58" i="41"/>
  <c r="X57" i="41"/>
  <c r="Y57" i="41"/>
  <c r="U57" i="30" l="1"/>
  <c r="T57" i="30"/>
  <c r="O58" i="30"/>
  <c r="S58" i="30" s="1"/>
  <c r="S58" i="29"/>
  <c r="G59" i="30"/>
  <c r="W59" i="27"/>
  <c r="S57" i="64"/>
  <c r="U56" i="64"/>
  <c r="T56" i="64"/>
  <c r="BN59" i="39"/>
  <c r="BO59" i="39"/>
  <c r="Y58" i="41"/>
  <c r="X58" i="41"/>
  <c r="BM60" i="39"/>
  <c r="G60" i="64" s="1"/>
  <c r="O60" i="64" s="1"/>
  <c r="W59" i="41"/>
  <c r="U58" i="30" l="1"/>
  <c r="T58" i="30"/>
  <c r="O59" i="30"/>
  <c r="S59" i="30" s="1"/>
  <c r="S59" i="29"/>
  <c r="W60" i="27"/>
  <c r="G60" i="30"/>
  <c r="S58" i="64"/>
  <c r="T57" i="64"/>
  <c r="U57" i="64"/>
  <c r="BO60" i="39"/>
  <c r="BN60" i="39"/>
  <c r="BM61" i="39"/>
  <c r="G61" i="64" s="1"/>
  <c r="O61" i="64" s="1"/>
  <c r="W60" i="41"/>
  <c r="X59" i="41"/>
  <c r="Y59" i="41"/>
  <c r="U59" i="30" l="1"/>
  <c r="T59" i="30"/>
  <c r="O60" i="30"/>
  <c r="S60" i="30" s="1"/>
  <c r="S60" i="29"/>
  <c r="W61" i="27"/>
  <c r="G61" i="30"/>
  <c r="S59" i="64"/>
  <c r="U58" i="64"/>
  <c r="T58" i="64"/>
  <c r="BN61" i="39"/>
  <c r="BO61" i="39"/>
  <c r="BM62" i="39"/>
  <c r="G62" i="64" s="1"/>
  <c r="O62" i="64" s="1"/>
  <c r="W61" i="41"/>
  <c r="Y60" i="41"/>
  <c r="X60" i="41"/>
  <c r="T60" i="30" l="1"/>
  <c r="U60" i="30"/>
  <c r="O61" i="30"/>
  <c r="S61" i="30" s="1"/>
  <c r="W62" i="27"/>
  <c r="S61" i="29"/>
  <c r="G62" i="30"/>
  <c r="S60" i="64"/>
  <c r="T59" i="64"/>
  <c r="U59" i="64"/>
  <c r="BO62" i="39"/>
  <c r="BN62" i="39"/>
  <c r="Y61" i="41"/>
  <c r="X61" i="41"/>
  <c r="BM63" i="39"/>
  <c r="G63" i="64" s="1"/>
  <c r="O63" i="64" s="1"/>
  <c r="W62" i="41"/>
  <c r="T61" i="30" l="1"/>
  <c r="U61" i="30"/>
  <c r="O62" i="30"/>
  <c r="S62" i="30" s="1"/>
  <c r="W63" i="27"/>
  <c r="S62" i="29"/>
  <c r="G63" i="30"/>
  <c r="O63" i="30" s="1"/>
  <c r="S63" i="29"/>
  <c r="S61" i="64"/>
  <c r="U60" i="64"/>
  <c r="T60" i="64"/>
  <c r="BN63" i="39"/>
  <c r="BO63" i="39"/>
  <c r="BM64" i="39"/>
  <c r="G64" i="64" s="1"/>
  <c r="O64" i="64" s="1"/>
  <c r="W63" i="41"/>
  <c r="X62" i="41"/>
  <c r="Y62" i="41"/>
  <c r="U62" i="30" l="1"/>
  <c r="T62" i="30"/>
  <c r="S63" i="30"/>
  <c r="U63" i="30" s="1"/>
  <c r="W64" i="27"/>
  <c r="G64" i="30"/>
  <c r="T61" i="64"/>
  <c r="U61" i="64"/>
  <c r="BO64" i="39"/>
  <c r="BN64" i="39"/>
  <c r="Y63" i="41"/>
  <c r="X63" i="41"/>
  <c r="BM65" i="39"/>
  <c r="G65" i="64" s="1"/>
  <c r="O65" i="64" s="1"/>
  <c r="W64" i="41"/>
  <c r="O64" i="30" l="1"/>
  <c r="S64" i="30" s="1"/>
  <c r="T63" i="30"/>
  <c r="S62" i="64"/>
  <c r="U62" i="64" s="1"/>
  <c r="S64" i="29"/>
  <c r="W65" i="27"/>
  <c r="G65" i="30"/>
  <c r="O65" i="30" s="1"/>
  <c r="S63" i="64"/>
  <c r="BN65" i="39"/>
  <c r="BO65" i="39"/>
  <c r="BM66" i="39"/>
  <c r="G66" i="64" s="1"/>
  <c r="O66" i="64" s="1"/>
  <c r="W65" i="41"/>
  <c r="Y64" i="41"/>
  <c r="X64" i="41"/>
  <c r="U64" i="30" l="1"/>
  <c r="T64" i="30"/>
  <c r="S65" i="30"/>
  <c r="T65" i="30" s="1"/>
  <c r="T62" i="64"/>
  <c r="S65" i="29"/>
  <c r="G66" i="30"/>
  <c r="W66" i="27"/>
  <c r="S64" i="64"/>
  <c r="T63" i="64"/>
  <c r="U63" i="64"/>
  <c r="BN66" i="39"/>
  <c r="BO66" i="39"/>
  <c r="Y65" i="41"/>
  <c r="X65" i="41"/>
  <c r="BM67" i="39"/>
  <c r="G67" i="64" s="1"/>
  <c r="O67" i="64" s="1"/>
  <c r="W66" i="41"/>
  <c r="O66" i="30" l="1"/>
  <c r="S66" i="30" s="1"/>
  <c r="U65" i="30"/>
  <c r="S66" i="29"/>
  <c r="W67" i="27"/>
  <c r="G67" i="30"/>
  <c r="O67" i="30" s="1"/>
  <c r="U64" i="64"/>
  <c r="T64" i="64"/>
  <c r="S65" i="64"/>
  <c r="BN67" i="39"/>
  <c r="BO67" i="39"/>
  <c r="BM68" i="39"/>
  <c r="G68" i="64" s="1"/>
  <c r="O68" i="64" s="1"/>
  <c r="W67" i="41"/>
  <c r="Y66" i="41"/>
  <c r="X66" i="41"/>
  <c r="U66" i="30" l="1"/>
  <c r="T66" i="30"/>
  <c r="S67" i="30"/>
  <c r="T67" i="30" s="1"/>
  <c r="S67" i="29"/>
  <c r="W68" i="27"/>
  <c r="G68" i="30"/>
  <c r="T65" i="64"/>
  <c r="U65" i="64"/>
  <c r="S66" i="64"/>
  <c r="BO68" i="39"/>
  <c r="BN68" i="39"/>
  <c r="BM69" i="39"/>
  <c r="G69" i="64" s="1"/>
  <c r="O69" i="64" s="1"/>
  <c r="W68" i="41"/>
  <c r="Y67" i="41"/>
  <c r="X67" i="41"/>
  <c r="O68" i="30" l="1"/>
  <c r="S68" i="30" s="1"/>
  <c r="U67" i="30"/>
  <c r="S68" i="29"/>
  <c r="W69" i="27"/>
  <c r="G69" i="30"/>
  <c r="O69" i="30" s="1"/>
  <c r="U66" i="64"/>
  <c r="T66" i="64"/>
  <c r="S67" i="64"/>
  <c r="BN69" i="39"/>
  <c r="BO69" i="39"/>
  <c r="Y68" i="41"/>
  <c r="X68" i="41"/>
  <c r="BM70" i="39"/>
  <c r="G70" i="64" s="1"/>
  <c r="O70" i="64" s="1"/>
  <c r="W69" i="41"/>
  <c r="T68" i="30" l="1"/>
  <c r="U68" i="30"/>
  <c r="S69" i="30"/>
  <c r="U69" i="30" s="1"/>
  <c r="S69" i="29"/>
  <c r="W70" i="27"/>
  <c r="G70" i="30"/>
  <c r="T67" i="64"/>
  <c r="U67" i="64"/>
  <c r="S68" i="64"/>
  <c r="BO70" i="39"/>
  <c r="BN70" i="39"/>
  <c r="Y69" i="41"/>
  <c r="X69" i="41"/>
  <c r="BM71" i="39"/>
  <c r="G71" i="64" s="1"/>
  <c r="O71" i="64" s="1"/>
  <c r="W70" i="41"/>
  <c r="O70" i="30" l="1"/>
  <c r="S70" i="30" s="1"/>
  <c r="T69" i="30"/>
  <c r="S70" i="29"/>
  <c r="W71" i="27"/>
  <c r="G71" i="30"/>
  <c r="O71" i="30" s="1"/>
  <c r="U68" i="64"/>
  <c r="T68" i="64"/>
  <c r="S69" i="64"/>
  <c r="BN71" i="39"/>
  <c r="BO71" i="39"/>
  <c r="BM72" i="39"/>
  <c r="G72" i="64" s="1"/>
  <c r="O72" i="64" s="1"/>
  <c r="W71" i="41"/>
  <c r="X70" i="41"/>
  <c r="Y70" i="41"/>
  <c r="U70" i="30" l="1"/>
  <c r="T70" i="30"/>
  <c r="S71" i="30"/>
  <c r="T71" i="30" s="1"/>
  <c r="S71" i="29"/>
  <c r="W72" i="27"/>
  <c r="G72" i="30"/>
  <c r="O72" i="30" s="1"/>
  <c r="T69" i="64"/>
  <c r="U69" i="64"/>
  <c r="S70" i="64"/>
  <c r="BN72" i="39"/>
  <c r="BO72" i="39"/>
  <c r="X71" i="41"/>
  <c r="Y71" i="41"/>
  <c r="BM73" i="39"/>
  <c r="G73" i="64" s="1"/>
  <c r="O73" i="64" s="1"/>
  <c r="W72" i="41"/>
  <c r="U71" i="30" l="1"/>
  <c r="S72" i="30"/>
  <c r="U72" i="30" s="1"/>
  <c r="S72" i="29"/>
  <c r="W73" i="27"/>
  <c r="G73" i="30"/>
  <c r="O73" i="30" s="1"/>
  <c r="S71" i="64"/>
  <c r="U70" i="64"/>
  <c r="T70" i="64"/>
  <c r="BN73" i="39"/>
  <c r="BO73" i="39"/>
  <c r="X72" i="41"/>
  <c r="Y72" i="41"/>
  <c r="BM74" i="39"/>
  <c r="G74" i="64" s="1"/>
  <c r="O74" i="64" s="1"/>
  <c r="W73" i="41"/>
  <c r="T72" i="30" l="1"/>
  <c r="S73" i="30"/>
  <c r="U73" i="30" s="1"/>
  <c r="W74" i="27"/>
  <c r="S73" i="29"/>
  <c r="G74" i="30"/>
  <c r="T71" i="64"/>
  <c r="U71" i="64"/>
  <c r="S72" i="64"/>
  <c r="BO74" i="39"/>
  <c r="BN74" i="39"/>
  <c r="Y73" i="41"/>
  <c r="X73" i="41"/>
  <c r="BM75" i="39"/>
  <c r="G75" i="64" s="1"/>
  <c r="O75" i="64" s="1"/>
  <c r="W74" i="41"/>
  <c r="O74" i="30" l="1"/>
  <c r="S74" i="30" s="1"/>
  <c r="T73" i="30"/>
  <c r="S74" i="29"/>
  <c r="W75" i="27"/>
  <c r="G75" i="30"/>
  <c r="O75" i="30" s="1"/>
  <c r="U72" i="64"/>
  <c r="T72" i="64"/>
  <c r="S73" i="64"/>
  <c r="BN75" i="39"/>
  <c r="BO75" i="39"/>
  <c r="BM76" i="39"/>
  <c r="G76" i="64" s="1"/>
  <c r="O76" i="64" s="1"/>
  <c r="W75" i="41"/>
  <c r="Y74" i="41"/>
  <c r="X74" i="41"/>
  <c r="T74" i="30" l="1"/>
  <c r="U74" i="30"/>
  <c r="S75" i="30"/>
  <c r="U75" i="30" s="1"/>
  <c r="W76" i="27"/>
  <c r="S75" i="29"/>
  <c r="G76" i="30"/>
  <c r="T73" i="64"/>
  <c r="U73" i="64"/>
  <c r="S74" i="64"/>
  <c r="BO76" i="39"/>
  <c r="BN76" i="39"/>
  <c r="BM77" i="39"/>
  <c r="G77" i="64" s="1"/>
  <c r="O77" i="64" s="1"/>
  <c r="W76" i="41"/>
  <c r="X75" i="41"/>
  <c r="Y75" i="41"/>
  <c r="O76" i="30" l="1"/>
  <c r="S76" i="30" s="1"/>
  <c r="T75" i="30"/>
  <c r="W77" i="27"/>
  <c r="S76" i="29"/>
  <c r="G77" i="30"/>
  <c r="O77" i="30" s="1"/>
  <c r="S75" i="64"/>
  <c r="U74" i="64"/>
  <c r="T74" i="64"/>
  <c r="BN77" i="39"/>
  <c r="BO77" i="39"/>
  <c r="BM78" i="39"/>
  <c r="G78" i="64" s="1"/>
  <c r="O78" i="64" s="1"/>
  <c r="W77" i="41"/>
  <c r="Y76" i="41"/>
  <c r="X76" i="41"/>
  <c r="T76" i="30" l="1"/>
  <c r="U76" i="30"/>
  <c r="S77" i="30"/>
  <c r="U77" i="30" s="1"/>
  <c r="S77" i="29"/>
  <c r="G78" i="30"/>
  <c r="W78" i="27"/>
  <c r="U75" i="64"/>
  <c r="T75" i="64"/>
  <c r="S76" i="64"/>
  <c r="BN78" i="39"/>
  <c r="BO78" i="39"/>
  <c r="X77" i="41"/>
  <c r="Y77" i="41"/>
  <c r="BM79" i="39"/>
  <c r="G79" i="64" s="1"/>
  <c r="O79" i="64" s="1"/>
  <c r="W78" i="41"/>
  <c r="O78" i="30" l="1"/>
  <c r="S78" i="30" s="1"/>
  <c r="T77" i="30"/>
  <c r="W79" i="27"/>
  <c r="S78" i="29"/>
  <c r="G79" i="30"/>
  <c r="O79" i="30" s="1"/>
  <c r="S77" i="64"/>
  <c r="U76" i="64"/>
  <c r="T76" i="64"/>
  <c r="BN79" i="39"/>
  <c r="BO79" i="39"/>
  <c r="BM80" i="39"/>
  <c r="G80" i="64" s="1"/>
  <c r="O80" i="64" s="1"/>
  <c r="W79" i="41"/>
  <c r="X78" i="41"/>
  <c r="Y78" i="41"/>
  <c r="U78" i="30" l="1"/>
  <c r="T78" i="30"/>
  <c r="S79" i="30"/>
  <c r="T79" i="30" s="1"/>
  <c r="S79" i="29"/>
  <c r="W80" i="27"/>
  <c r="G80" i="30"/>
  <c r="O80" i="30" s="1"/>
  <c r="S78" i="64"/>
  <c r="U77" i="64"/>
  <c r="T77" i="64"/>
  <c r="BO80" i="39"/>
  <c r="BN80" i="39"/>
  <c r="BM81" i="39"/>
  <c r="G81" i="64" s="1"/>
  <c r="O81" i="64" s="1"/>
  <c r="W80" i="41"/>
  <c r="Y79" i="41"/>
  <c r="X79" i="41"/>
  <c r="U79" i="30" l="1"/>
  <c r="S80" i="30"/>
  <c r="T80" i="30" s="1"/>
  <c r="S80" i="29"/>
  <c r="W81" i="27"/>
  <c r="G81" i="30"/>
  <c r="O81" i="30" s="1"/>
  <c r="U78" i="64"/>
  <c r="T78" i="64"/>
  <c r="S79" i="64"/>
  <c r="BN81" i="39"/>
  <c r="BO81" i="39"/>
  <c r="BM82" i="39"/>
  <c r="G82" i="64" s="1"/>
  <c r="O82" i="64" s="1"/>
  <c r="W81" i="41"/>
  <c r="Y80" i="41"/>
  <c r="X80" i="41"/>
  <c r="U80" i="30" l="1"/>
  <c r="S81" i="30"/>
  <c r="U81" i="30" s="1"/>
  <c r="S81" i="29"/>
  <c r="W82" i="27"/>
  <c r="G82" i="30"/>
  <c r="O82" i="30" s="1"/>
  <c r="U79" i="64"/>
  <c r="T79" i="64"/>
  <c r="S80" i="64"/>
  <c r="BO82" i="39"/>
  <c r="BN82" i="39"/>
  <c r="BM83" i="39"/>
  <c r="G83" i="64" s="1"/>
  <c r="O83" i="64" s="1"/>
  <c r="W82" i="41"/>
  <c r="X81" i="41"/>
  <c r="Y81" i="41"/>
  <c r="T81" i="30" l="1"/>
  <c r="S82" i="30"/>
  <c r="U82" i="30" s="1"/>
  <c r="W83" i="27"/>
  <c r="S82" i="29"/>
  <c r="G83" i="30"/>
  <c r="O83" i="30" s="1"/>
  <c r="U80" i="64"/>
  <c r="T80" i="64"/>
  <c r="S81" i="64"/>
  <c r="BN83" i="39"/>
  <c r="BO83" i="39"/>
  <c r="X82" i="41"/>
  <c r="Y82" i="41"/>
  <c r="BM84" i="39"/>
  <c r="G84" i="64" s="1"/>
  <c r="O84" i="64" s="1"/>
  <c r="W83" i="41"/>
  <c r="T82" i="30" l="1"/>
  <c r="S83" i="30"/>
  <c r="T83" i="30" s="1"/>
  <c r="S83" i="29"/>
  <c r="W84" i="27"/>
  <c r="G84" i="30"/>
  <c r="O84" i="30" s="1"/>
  <c r="U81" i="64"/>
  <c r="T81" i="64"/>
  <c r="S82" i="64"/>
  <c r="BN84" i="39"/>
  <c r="BO84" i="39"/>
  <c r="BM85" i="39"/>
  <c r="G85" i="64" s="1"/>
  <c r="O85" i="64" s="1"/>
  <c r="W84" i="41"/>
  <c r="Y83" i="41"/>
  <c r="X83" i="41"/>
  <c r="U83" i="30" l="1"/>
  <c r="S84" i="30"/>
  <c r="U84" i="30" s="1"/>
  <c r="S84" i="29"/>
  <c r="W85" i="27"/>
  <c r="G85" i="30"/>
  <c r="O85" i="30" s="1"/>
  <c r="S83" i="64"/>
  <c r="T82" i="64"/>
  <c r="U82" i="64"/>
  <c r="BN85" i="39"/>
  <c r="BO85" i="39"/>
  <c r="BM86" i="39"/>
  <c r="G86" i="64" s="1"/>
  <c r="O86" i="64" s="1"/>
  <c r="W85" i="41"/>
  <c r="X84" i="41"/>
  <c r="Y84" i="41"/>
  <c r="T84" i="30" l="1"/>
  <c r="S85" i="30"/>
  <c r="U85" i="30" s="1"/>
  <c r="S85" i="29"/>
  <c r="W86" i="27"/>
  <c r="G86" i="30"/>
  <c r="S84" i="64"/>
  <c r="U83" i="64"/>
  <c r="T83" i="64"/>
  <c r="BO86" i="39"/>
  <c r="BN86" i="39"/>
  <c r="BM87" i="39"/>
  <c r="G87" i="64" s="1"/>
  <c r="O87" i="64" s="1"/>
  <c r="W86" i="41"/>
  <c r="Y85" i="41"/>
  <c r="X85" i="41"/>
  <c r="O86" i="30" l="1"/>
  <c r="S86" i="30" s="1"/>
  <c r="T85" i="30"/>
  <c r="S86" i="29"/>
  <c r="W87" i="27"/>
  <c r="G87" i="30"/>
  <c r="O87" i="30" s="1"/>
  <c r="S85" i="64"/>
  <c r="T84" i="64"/>
  <c r="U84" i="64"/>
  <c r="BN87" i="39"/>
  <c r="BO87" i="39"/>
  <c r="Y86" i="41"/>
  <c r="X86" i="41"/>
  <c r="BM88" i="39"/>
  <c r="G88" i="64" s="1"/>
  <c r="O88" i="64" s="1"/>
  <c r="W87" i="41"/>
  <c r="U86" i="30" l="1"/>
  <c r="T86" i="30"/>
  <c r="S87" i="30"/>
  <c r="U87" i="30" s="1"/>
  <c r="W88" i="27"/>
  <c r="S87" i="29"/>
  <c r="G88" i="30"/>
  <c r="S86" i="64"/>
  <c r="U85" i="64"/>
  <c r="T85" i="64"/>
  <c r="BO88" i="39"/>
  <c r="BN88" i="39"/>
  <c r="BM89" i="39"/>
  <c r="G89" i="64" s="1"/>
  <c r="O89" i="64" s="1"/>
  <c r="W88" i="41"/>
  <c r="Y87" i="41"/>
  <c r="X87" i="41"/>
  <c r="O88" i="30" l="1"/>
  <c r="S88" i="30" s="1"/>
  <c r="T87" i="30"/>
  <c r="S88" i="29"/>
  <c r="W89" i="27"/>
  <c r="G89" i="30"/>
  <c r="O89" i="30" s="1"/>
  <c r="S87" i="64"/>
  <c r="T86" i="64"/>
  <c r="U86" i="64"/>
  <c r="BN89" i="39"/>
  <c r="BO89" i="39"/>
  <c r="Y88" i="41"/>
  <c r="X88" i="41"/>
  <c r="BM90" i="39"/>
  <c r="G90" i="64" s="1"/>
  <c r="O90" i="64" s="1"/>
  <c r="W89" i="41"/>
  <c r="T88" i="30" l="1"/>
  <c r="U88" i="30"/>
  <c r="S89" i="30"/>
  <c r="U89" i="30" s="1"/>
  <c r="S89" i="29"/>
  <c r="W90" i="27"/>
  <c r="G90" i="30"/>
  <c r="U87" i="64"/>
  <c r="T87" i="64"/>
  <c r="S88" i="64"/>
  <c r="BO90" i="39"/>
  <c r="BN90" i="39"/>
  <c r="BM91" i="39"/>
  <c r="G91" i="64" s="1"/>
  <c r="O91" i="64" s="1"/>
  <c r="W90" i="41"/>
  <c r="Y89" i="41"/>
  <c r="X89" i="41"/>
  <c r="O90" i="30" l="1"/>
  <c r="S90" i="30" s="1"/>
  <c r="T89" i="30"/>
  <c r="S90" i="29"/>
  <c r="W91" i="27"/>
  <c r="G91" i="30"/>
  <c r="O91" i="30" s="1"/>
  <c r="S89" i="64"/>
  <c r="T88" i="64"/>
  <c r="U88" i="64"/>
  <c r="BN91" i="39"/>
  <c r="BO91" i="39"/>
  <c r="BM92" i="39"/>
  <c r="G92" i="64" s="1"/>
  <c r="O92" i="64" s="1"/>
  <c r="W91" i="41"/>
  <c r="Y90" i="41"/>
  <c r="X90" i="41"/>
  <c r="T90" i="30" l="1"/>
  <c r="U90" i="30"/>
  <c r="S91" i="30"/>
  <c r="T91" i="30" s="1"/>
  <c r="S91" i="29"/>
  <c r="W92" i="27"/>
  <c r="G92" i="30"/>
  <c r="S90" i="64"/>
  <c r="U89" i="64"/>
  <c r="T89" i="64"/>
  <c r="BN92" i="39"/>
  <c r="BO92" i="39"/>
  <c r="BM93" i="39"/>
  <c r="G93" i="64" s="1"/>
  <c r="O93" i="64" s="1"/>
  <c r="W92" i="41"/>
  <c r="Y91" i="41"/>
  <c r="X91" i="41"/>
  <c r="O92" i="30" l="1"/>
  <c r="S92" i="30" s="1"/>
  <c r="U91" i="30"/>
  <c r="W93" i="27"/>
  <c r="S92" i="29"/>
  <c r="G93" i="30"/>
  <c r="O93" i="30" s="1"/>
  <c r="S91" i="64"/>
  <c r="T90" i="64"/>
  <c r="U90" i="64"/>
  <c r="BN93" i="39"/>
  <c r="BO93" i="39"/>
  <c r="BM94" i="39"/>
  <c r="G94" i="64" s="1"/>
  <c r="O94" i="64" s="1"/>
  <c r="W93" i="41"/>
  <c r="Y92" i="41"/>
  <c r="X92" i="41"/>
  <c r="T92" i="30" l="1"/>
  <c r="U92" i="30"/>
  <c r="S93" i="30"/>
  <c r="T93" i="30" s="1"/>
  <c r="S93" i="29"/>
  <c r="W94" i="27"/>
  <c r="G94" i="30"/>
  <c r="O94" i="30" s="1"/>
  <c r="S92" i="64"/>
  <c r="U91" i="64"/>
  <c r="T91" i="64"/>
  <c r="BO94" i="39"/>
  <c r="BN94" i="39"/>
  <c r="Y93" i="41"/>
  <c r="X93" i="41"/>
  <c r="BM95" i="39"/>
  <c r="G95" i="64" s="1"/>
  <c r="O95" i="64" s="1"/>
  <c r="W94" i="41"/>
  <c r="U93" i="30" l="1"/>
  <c r="S94" i="30"/>
  <c r="U94" i="30" s="1"/>
  <c r="S94" i="29"/>
  <c r="W95" i="27"/>
  <c r="G95" i="30"/>
  <c r="O95" i="30" s="1"/>
  <c r="T92" i="64"/>
  <c r="U92" i="64"/>
  <c r="S93" i="64"/>
  <c r="BN95" i="39"/>
  <c r="BO95" i="39"/>
  <c r="Y94" i="41"/>
  <c r="X94" i="41"/>
  <c r="BM96" i="39"/>
  <c r="W95" i="41"/>
  <c r="T94" i="30" l="1"/>
  <c r="S96" i="29"/>
  <c r="G96" i="64"/>
  <c r="O96" i="64" s="1"/>
  <c r="S95" i="30"/>
  <c r="T95" i="30" s="1"/>
  <c r="S95" i="29"/>
  <c r="W96" i="27"/>
  <c r="G96" i="30"/>
  <c r="O96" i="30" s="1"/>
  <c r="U93" i="64"/>
  <c r="T93" i="64"/>
  <c r="S94" i="64"/>
  <c r="BO96" i="39"/>
  <c r="BN96" i="39"/>
  <c r="Y95" i="41"/>
  <c r="X95" i="41"/>
  <c r="BM97" i="39"/>
  <c r="G97" i="64" s="1"/>
  <c r="O97" i="64" s="1"/>
  <c r="W96" i="41"/>
  <c r="S96" i="30" l="1"/>
  <c r="T96" i="30" s="1"/>
  <c r="U95" i="30"/>
  <c r="BM98" i="39"/>
  <c r="S97" i="29"/>
  <c r="W97" i="27"/>
  <c r="G97" i="30"/>
  <c r="O97" i="30" s="1"/>
  <c r="S95" i="64"/>
  <c r="T94" i="64"/>
  <c r="U94" i="64"/>
  <c r="BN97" i="39"/>
  <c r="BO97" i="39"/>
  <c r="W97" i="41"/>
  <c r="Y96" i="41"/>
  <c r="X96" i="41"/>
  <c r="U96" i="30" l="1"/>
  <c r="BM99" i="39"/>
  <c r="G99" i="64" s="1"/>
  <c r="G98" i="64"/>
  <c r="BO98" i="39"/>
  <c r="BN98" i="39"/>
  <c r="G99" i="30"/>
  <c r="S99" i="29"/>
  <c r="W99" i="41"/>
  <c r="G98" i="30"/>
  <c r="S98" i="29"/>
  <c r="W98" i="41"/>
  <c r="W98" i="27"/>
  <c r="BO99" i="39"/>
  <c r="U95" i="64"/>
  <c r="T95" i="64"/>
  <c r="S96" i="64"/>
  <c r="X97" i="41"/>
  <c r="Y97" i="41"/>
  <c r="J5" i="26"/>
  <c r="J6" i="26"/>
  <c r="J7" i="26"/>
  <c r="J8" i="26"/>
  <c r="J9" i="26"/>
  <c r="J10" i="26"/>
  <c r="BM100" i="39" l="1"/>
  <c r="G100" i="64" s="1"/>
  <c r="O100" i="64" s="1"/>
  <c r="S100" i="64" s="1"/>
  <c r="BN99" i="39"/>
  <c r="O98" i="30"/>
  <c r="S98" i="30" s="1"/>
  <c r="O98" i="64"/>
  <c r="S98" i="64" s="1"/>
  <c r="O99" i="30"/>
  <c r="S99" i="30" s="1"/>
  <c r="O99" i="64"/>
  <c r="S99" i="64" s="1"/>
  <c r="S97" i="30"/>
  <c r="U97" i="30" s="1"/>
  <c r="X98" i="41"/>
  <c r="Y98" i="41"/>
  <c r="Y99" i="41"/>
  <c r="X99" i="41"/>
  <c r="S100" i="29"/>
  <c r="W100" i="41"/>
  <c r="BN100" i="39"/>
  <c r="BM101" i="39"/>
  <c r="G101" i="64" s="1"/>
  <c r="W99" i="27"/>
  <c r="T96" i="64"/>
  <c r="U96" i="64"/>
  <c r="S97" i="64"/>
  <c r="J11" i="26"/>
  <c r="J4" i="26"/>
  <c r="BO100" i="39" l="1"/>
  <c r="G100" i="30"/>
  <c r="O100" i="30" s="1"/>
  <c r="S100" i="30" s="1"/>
  <c r="T99" i="30"/>
  <c r="U99" i="30"/>
  <c r="U98" i="64"/>
  <c r="T98" i="64"/>
  <c r="T100" i="64"/>
  <c r="U100" i="64"/>
  <c r="U99" i="64"/>
  <c r="T99" i="64"/>
  <c r="U98" i="30"/>
  <c r="T98" i="30"/>
  <c r="O101" i="64"/>
  <c r="S101" i="64" s="1"/>
  <c r="U101" i="64" s="1"/>
  <c r="T97" i="30"/>
  <c r="Y100" i="41"/>
  <c r="X100" i="41"/>
  <c r="G101" i="30"/>
  <c r="S101" i="29"/>
  <c r="W101" i="41"/>
  <c r="BN101" i="39"/>
  <c r="BO101" i="39"/>
  <c r="BM102" i="39"/>
  <c r="G102" i="64" s="1"/>
  <c r="W100" i="27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U97" i="64"/>
  <c r="T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T101" i="64" l="1"/>
  <c r="T100" i="30"/>
  <c r="U100" i="30"/>
  <c r="O101" i="30"/>
  <c r="S101" i="30" s="1"/>
  <c r="T101" i="30" s="1"/>
  <c r="O102" i="64"/>
  <c r="S102" i="64" s="1"/>
  <c r="G102" i="30"/>
  <c r="W102" i="41"/>
  <c r="S102" i="29"/>
  <c r="X101" i="41"/>
  <c r="Y101" i="41"/>
  <c r="Y138" i="64"/>
  <c r="Y139" i="64"/>
  <c r="Y140" i="64"/>
  <c r="Y141" i="64"/>
  <c r="Y142" i="64"/>
  <c r="Y143" i="64"/>
  <c r="Y144" i="64"/>
  <c r="Y145" i="64"/>
  <c r="X138" i="64"/>
  <c r="X139" i="64"/>
  <c r="X140" i="64"/>
  <c r="X141" i="64"/>
  <c r="X142" i="64"/>
  <c r="X143" i="64"/>
  <c r="X144" i="64"/>
  <c r="X145" i="64"/>
  <c r="BN102" i="39"/>
  <c r="BM103" i="39"/>
  <c r="G103" i="64" s="1"/>
  <c r="BO102" i="39"/>
  <c r="W101" i="27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T102" i="64"/>
  <c r="U102" i="64"/>
  <c r="O103" i="64"/>
  <c r="S103" i="64" s="1"/>
  <c r="O102" i="30"/>
  <c r="S102" i="30" s="1"/>
  <c r="G103" i="30"/>
  <c r="S103" i="29"/>
  <c r="W103" i="41"/>
  <c r="Y102" i="41"/>
  <c r="X102" i="41"/>
  <c r="BM104" i="39"/>
  <c r="G104" i="64" s="1"/>
  <c r="BN103" i="39"/>
  <c r="BO103" i="39"/>
  <c r="W102" i="27"/>
  <c r="U103" i="64" l="1"/>
  <c r="T103" i="64"/>
  <c r="U102" i="30"/>
  <c r="T102" i="30"/>
  <c r="O103" i="30"/>
  <c r="S103" i="30" s="1"/>
  <c r="O104" i="64"/>
  <c r="S104" i="64" s="1"/>
  <c r="X103" i="41"/>
  <c r="Y103" i="41"/>
  <c r="G104" i="30"/>
  <c r="S104" i="29"/>
  <c r="W104" i="41"/>
  <c r="BN104" i="39"/>
  <c r="BO104" i="39"/>
  <c r="BM105" i="39"/>
  <c r="G105" i="64" s="1"/>
  <c r="W103" i="27"/>
  <c r="U104" i="64" l="1"/>
  <c r="T104" i="64"/>
  <c r="T103" i="30"/>
  <c r="U103" i="30"/>
  <c r="O105" i="64"/>
  <c r="S105" i="64" s="1"/>
  <c r="O104" i="30"/>
  <c r="S104" i="30" s="1"/>
  <c r="G105" i="30"/>
  <c r="S105" i="29"/>
  <c r="W105" i="41"/>
  <c r="Y104" i="41"/>
  <c r="X104" i="41"/>
  <c r="BN105" i="39"/>
  <c r="BO105" i="39"/>
  <c r="BM106" i="39"/>
  <c r="G106" i="64" s="1"/>
  <c r="W104" i="27"/>
  <c r="U104" i="30" l="1"/>
  <c r="T104" i="30"/>
  <c r="U105" i="64"/>
  <c r="T105" i="64"/>
  <c r="O106" i="64"/>
  <c r="S106" i="64" s="1"/>
  <c r="O105" i="30"/>
  <c r="S105" i="30" s="1"/>
  <c r="U105" i="30" s="1"/>
  <c r="X105" i="41"/>
  <c r="Y105" i="41"/>
  <c r="BM107" i="39"/>
  <c r="G107" i="64" s="1"/>
  <c r="G106" i="30"/>
  <c r="S106" i="29"/>
  <c r="W106" i="41"/>
  <c r="BO106" i="39"/>
  <c r="BN106" i="39"/>
  <c r="W105" i="27"/>
  <c r="BM108" i="39" l="1"/>
  <c r="G108" i="64" s="1"/>
  <c r="O108" i="64" s="1"/>
  <c r="S108" i="64" s="1"/>
  <c r="BO107" i="39"/>
  <c r="U106" i="64"/>
  <c r="T106" i="64"/>
  <c r="T105" i="30"/>
  <c r="O107" i="64"/>
  <c r="S107" i="64" s="1"/>
  <c r="BN107" i="39"/>
  <c r="O106" i="30"/>
  <c r="S106" i="30" s="1"/>
  <c r="G108" i="30"/>
  <c r="S108" i="29"/>
  <c r="W108" i="41"/>
  <c r="G107" i="30"/>
  <c r="S107" i="29"/>
  <c r="W107" i="41"/>
  <c r="Y106" i="41"/>
  <c r="X106" i="41"/>
  <c r="BO108" i="39"/>
  <c r="BN108" i="39"/>
  <c r="W106" i="27"/>
  <c r="BM109" i="39" l="1"/>
  <c r="G109" i="64" s="1"/>
  <c r="U107" i="64"/>
  <c r="T107" i="64"/>
  <c r="U108" i="64"/>
  <c r="T108" i="64"/>
  <c r="U106" i="30"/>
  <c r="T106" i="30"/>
  <c r="O107" i="30"/>
  <c r="S107" i="30" s="1"/>
  <c r="O109" i="64"/>
  <c r="S109" i="64" s="1"/>
  <c r="O108" i="30"/>
  <c r="S108" i="30" s="1"/>
  <c r="G109" i="30"/>
  <c r="S109" i="29"/>
  <c r="W109" i="41"/>
  <c r="Y107" i="41"/>
  <c r="X107" i="41"/>
  <c r="Y108" i="41"/>
  <c r="X108" i="41"/>
  <c r="BN109" i="39"/>
  <c r="BM110" i="39"/>
  <c r="G110" i="64" s="1"/>
  <c r="BO109" i="39"/>
  <c r="W107" i="27"/>
  <c r="U107" i="30" l="1"/>
  <c r="T107" i="30"/>
  <c r="T108" i="30"/>
  <c r="U108" i="30"/>
  <c r="T109" i="64"/>
  <c r="U109" i="64"/>
  <c r="O110" i="64"/>
  <c r="S110" i="64" s="1"/>
  <c r="O109" i="30"/>
  <c r="S109" i="30" s="1"/>
  <c r="X109" i="41"/>
  <c r="Y109" i="41"/>
  <c r="G110" i="30"/>
  <c r="S110" i="29"/>
  <c r="W110" i="41"/>
  <c r="BO110" i="39"/>
  <c r="BM111" i="39"/>
  <c r="G111" i="64" s="1"/>
  <c r="BN110" i="39"/>
  <c r="W108" i="27"/>
  <c r="T109" i="30" l="1"/>
  <c r="U109" i="30"/>
  <c r="U110" i="64"/>
  <c r="Y125" i="64" s="1"/>
  <c r="T110" i="64"/>
  <c r="X125" i="64" s="1"/>
  <c r="O110" i="30"/>
  <c r="S110" i="30" s="1"/>
  <c r="O111" i="64"/>
  <c r="S111" i="64" s="1"/>
  <c r="U111" i="64" s="1"/>
  <c r="Y126" i="64" s="1"/>
  <c r="G111" i="30"/>
  <c r="S111" i="29"/>
  <c r="W111" i="41"/>
  <c r="G10" i="33"/>
  <c r="I10" i="33" s="1"/>
  <c r="G11" i="33"/>
  <c r="I11" i="33" s="1"/>
  <c r="G12" i="33"/>
  <c r="I12" i="33" s="1"/>
  <c r="BO111" i="39"/>
  <c r="BM112" i="39"/>
  <c r="G112" i="64" s="1"/>
  <c r="BN111" i="39"/>
  <c r="W110" i="27"/>
  <c r="T110" i="30" l="1"/>
  <c r="U110" i="30"/>
  <c r="O112" i="64"/>
  <c r="S112" i="64" s="1"/>
  <c r="O111" i="30"/>
  <c r="S111" i="30" s="1"/>
  <c r="T111" i="64"/>
  <c r="X126" i="64" s="1"/>
  <c r="W109" i="27"/>
  <c r="G13" i="33" s="1"/>
  <c r="I13" i="33" s="1"/>
  <c r="S112" i="29"/>
  <c r="G112" i="30"/>
  <c r="W112" i="41"/>
  <c r="BO112" i="39"/>
  <c r="BM113" i="39"/>
  <c r="G113" i="64" s="1"/>
  <c r="BN112" i="39"/>
  <c r="W111" i="27"/>
  <c r="U112" i="64" l="1"/>
  <c r="T112" i="64"/>
  <c r="T111" i="30"/>
  <c r="U111" i="30"/>
  <c r="O113" i="64"/>
  <c r="S113" i="64" s="1"/>
  <c r="O112" i="30"/>
  <c r="S112" i="30" s="1"/>
  <c r="X127" i="64"/>
  <c r="Y127" i="64"/>
  <c r="G113" i="30"/>
  <c r="S113" i="29"/>
  <c r="W113" i="41"/>
  <c r="BO113" i="39"/>
  <c r="BM114" i="39"/>
  <c r="G114" i="64" s="1"/>
  <c r="BN113" i="39"/>
  <c r="W112" i="27"/>
  <c r="T113" i="64" l="1"/>
  <c r="X128" i="64" s="1"/>
  <c r="U113" i="64"/>
  <c r="Y128" i="64" s="1"/>
  <c r="T112" i="30"/>
  <c r="U112" i="30"/>
  <c r="O114" i="64"/>
  <c r="S114" i="64" s="1"/>
  <c r="O113" i="30"/>
  <c r="S113" i="30" s="1"/>
  <c r="S114" i="29"/>
  <c r="G114" i="30"/>
  <c r="W114" i="41"/>
  <c r="BO114" i="39"/>
  <c r="BM115" i="39"/>
  <c r="G115" i="64" s="1"/>
  <c r="BN114" i="39"/>
  <c r="W113" i="27"/>
  <c r="T114" i="64" l="1"/>
  <c r="U114" i="64"/>
  <c r="U113" i="30"/>
  <c r="T113" i="30"/>
  <c r="O115" i="64"/>
  <c r="S115" i="64" s="1"/>
  <c r="O114" i="30"/>
  <c r="S114" i="30" s="1"/>
  <c r="Y129" i="64"/>
  <c r="X129" i="64"/>
  <c r="G115" i="30"/>
  <c r="S115" i="29"/>
  <c r="W115" i="41"/>
  <c r="BN115" i="39"/>
  <c r="BM116" i="39"/>
  <c r="G116" i="64" s="1"/>
  <c r="BO115" i="39"/>
  <c r="W114" i="27"/>
  <c r="U114" i="30" l="1"/>
  <c r="T114" i="30"/>
  <c r="U115" i="64"/>
  <c r="Y130" i="64" s="1"/>
  <c r="T115" i="64"/>
  <c r="X130" i="64" s="1"/>
  <c r="O116" i="64"/>
  <c r="S116" i="64" s="1"/>
  <c r="O115" i="30"/>
  <c r="S115" i="30" s="1"/>
  <c r="S116" i="29"/>
  <c r="G116" i="30"/>
  <c r="W116" i="41"/>
  <c r="BN116" i="39"/>
  <c r="BM117" i="39"/>
  <c r="G117" i="64" s="1"/>
  <c r="BO116" i="39"/>
  <c r="W115" i="27"/>
  <c r="U116" i="64" l="1"/>
  <c r="T116" i="64"/>
  <c r="U115" i="30"/>
  <c r="T115" i="30"/>
  <c r="O117" i="64"/>
  <c r="S117" i="64" s="1"/>
  <c r="O116" i="30"/>
  <c r="S116" i="30" s="1"/>
  <c r="Y131" i="64"/>
  <c r="X131" i="64"/>
  <c r="G117" i="30"/>
  <c r="S117" i="29"/>
  <c r="W117" i="41"/>
  <c r="BO117" i="39"/>
  <c r="BM118" i="39"/>
  <c r="G118" i="64" s="1"/>
  <c r="BN117" i="39"/>
  <c r="W116" i="27"/>
  <c r="T117" i="64" l="1"/>
  <c r="X132" i="64" s="1"/>
  <c r="U117" i="64"/>
  <c r="Y132" i="64" s="1"/>
  <c r="U116" i="30"/>
  <c r="T116" i="30"/>
  <c r="O118" i="64"/>
  <c r="S118" i="64" s="1"/>
  <c r="O117" i="30"/>
  <c r="S117" i="30" s="1"/>
  <c r="G118" i="30"/>
  <c r="S118" i="29"/>
  <c r="W118" i="41"/>
  <c r="BO118" i="39"/>
  <c r="BM119" i="39"/>
  <c r="G119" i="64" s="1"/>
  <c r="BN118" i="39"/>
  <c r="W117" i="27"/>
  <c r="T118" i="64" l="1"/>
  <c r="U118" i="64"/>
  <c r="U117" i="30"/>
  <c r="T117" i="30"/>
  <c r="O118" i="30"/>
  <c r="S118" i="30" s="1"/>
  <c r="O119" i="64"/>
  <c r="S119" i="64" s="1"/>
  <c r="Y133" i="64"/>
  <c r="X133" i="64"/>
  <c r="G119" i="30"/>
  <c r="S119" i="29"/>
  <c r="W119" i="41"/>
  <c r="BO119" i="39"/>
  <c r="BM120" i="39"/>
  <c r="G120" i="64" s="1"/>
  <c r="BN119" i="39"/>
  <c r="W118" i="27"/>
  <c r="T119" i="64" l="1"/>
  <c r="X134" i="64" s="1"/>
  <c r="U119" i="64"/>
  <c r="Y134" i="64" s="1"/>
  <c r="T118" i="30"/>
  <c r="U118" i="30"/>
  <c r="O120" i="64"/>
  <c r="S120" i="64" s="1"/>
  <c r="O119" i="30"/>
  <c r="S119" i="30" s="1"/>
  <c r="S120" i="29"/>
  <c r="G120" i="30"/>
  <c r="W120" i="41"/>
  <c r="BO120" i="39"/>
  <c r="BM121" i="39"/>
  <c r="G121" i="64" s="1"/>
  <c r="BN120" i="39"/>
  <c r="W119" i="27"/>
  <c r="T119" i="30" l="1"/>
  <c r="U119" i="30"/>
  <c r="U120" i="64"/>
  <c r="Y135" i="64" s="1"/>
  <c r="T120" i="64"/>
  <c r="X135" i="64" s="1"/>
  <c r="O120" i="30"/>
  <c r="S120" i="30" s="1"/>
  <c r="O121" i="64"/>
  <c r="S121" i="64" s="1"/>
  <c r="S12" i="26"/>
  <c r="T12" i="26" s="1"/>
  <c r="G121" i="30"/>
  <c r="S121" i="29"/>
  <c r="W121" i="41"/>
  <c r="BO121" i="39"/>
  <c r="BN121" i="39"/>
  <c r="W120" i="27"/>
  <c r="T121" i="64" l="1"/>
  <c r="U121" i="64"/>
  <c r="S13" i="26"/>
  <c r="T13" i="26" s="1"/>
  <c r="U120" i="30"/>
  <c r="T120" i="30"/>
  <c r="O121" i="30"/>
  <c r="S121" i="30" s="1"/>
  <c r="U122" i="64"/>
  <c r="Y136" i="64"/>
  <c r="X146" i="64"/>
  <c r="X136" i="64"/>
  <c r="X147" i="64"/>
  <c r="D12" i="26"/>
  <c r="E12" i="26" s="1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T121" i="30" l="1"/>
  <c r="U121" i="30"/>
  <c r="AB138" i="41"/>
  <c r="AB139" i="41"/>
  <c r="AB140" i="41"/>
  <c r="AB141" i="41"/>
  <c r="AB142" i="41"/>
  <c r="AB143" i="41"/>
  <c r="AB144" i="41"/>
  <c r="AB145" i="41"/>
  <c r="AB146" i="41"/>
  <c r="W121" i="27"/>
  <c r="G14" i="33" s="1"/>
  <c r="T17" i="26"/>
  <c r="Y146" i="64"/>
  <c r="Y147" i="64"/>
  <c r="W123" i="27"/>
  <c r="G122" i="30"/>
  <c r="O122" i="30" s="1"/>
  <c r="AH5" i="33"/>
  <c r="AH6" i="33"/>
  <c r="AH7" i="33"/>
  <c r="AH8" i="33"/>
  <c r="AH9" i="33"/>
  <c r="AC138" i="41" l="1"/>
  <c r="AC139" i="41"/>
  <c r="AC140" i="41"/>
  <c r="AC141" i="41"/>
  <c r="AC142" i="41"/>
  <c r="AC143" i="41"/>
  <c r="AC144" i="41"/>
  <c r="AC145" i="41"/>
  <c r="AC146" i="41"/>
  <c r="W124" i="27"/>
  <c r="S122" i="30"/>
  <c r="G123" i="30"/>
  <c r="O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W125" i="27"/>
  <c r="S123" i="30"/>
  <c r="G124" i="30"/>
  <c r="O124" i="30" s="1"/>
  <c r="S122" i="29"/>
  <c r="I20" i="35"/>
  <c r="J20" i="35" s="1"/>
  <c r="D45" i="35" l="1"/>
  <c r="D43" i="35"/>
  <c r="D44" i="35"/>
  <c r="D42" i="35"/>
  <c r="W126" i="27"/>
  <c r="S123" i="29"/>
  <c r="S124" i="30"/>
  <c r="G125" i="30"/>
  <c r="O125" i="30" s="1"/>
  <c r="W127" i="27" l="1"/>
  <c r="S125" i="30"/>
  <c r="G126" i="30"/>
  <c r="O126" i="30" s="1"/>
  <c r="S124" i="29"/>
  <c r="G25" i="67"/>
  <c r="G26" i="67"/>
  <c r="W128" i="27" l="1"/>
  <c r="S126" i="30"/>
  <c r="G127" i="30"/>
  <c r="O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W129" i="27"/>
  <c r="S126" i="29"/>
  <c r="S127" i="30"/>
  <c r="G128" i="30"/>
  <c r="O128" i="30" s="1"/>
  <c r="W130" i="27" l="1"/>
  <c r="S128" i="30"/>
  <c r="G129" i="30"/>
  <c r="O129" i="30" s="1"/>
  <c r="S127" i="29"/>
  <c r="W131" i="27" l="1"/>
  <c r="S128" i="29"/>
  <c r="S129" i="30"/>
  <c r="G130" i="30"/>
  <c r="O130" i="30" s="1"/>
  <c r="W132" i="27" l="1"/>
  <c r="G131" i="30"/>
  <c r="O131" i="30" s="1"/>
  <c r="S130" i="30"/>
  <c r="S129" i="29"/>
  <c r="W133" i="27" l="1"/>
  <c r="S130" i="29"/>
  <c r="G132" i="30"/>
  <c r="O132" i="30" s="1"/>
  <c r="S131" i="30"/>
  <c r="W134" i="27" l="1"/>
  <c r="S132" i="30"/>
  <c r="G133" i="30"/>
  <c r="O133" i="30" s="1"/>
  <c r="S131" i="29"/>
  <c r="G134" i="30" l="1"/>
  <c r="O134" i="30" s="1"/>
  <c r="W135" i="27"/>
  <c r="AH10" i="33"/>
  <c r="AJ10" i="33" s="1"/>
  <c r="AH11" i="33"/>
  <c r="AJ11" i="33" s="1"/>
  <c r="AH12" i="33"/>
  <c r="AJ12" i="33" s="1"/>
  <c r="S132" i="29"/>
  <c r="I23" i="35" l="1"/>
  <c r="J23" i="35" s="1"/>
  <c r="S133" i="30"/>
  <c r="AH15" i="33" s="1"/>
  <c r="AJ15" i="33" s="1"/>
  <c r="L6" i="36" s="1"/>
  <c r="S133" i="29"/>
  <c r="Y15" i="33" s="1"/>
  <c r="AA15" i="33" s="1"/>
  <c r="L5" i="36" s="1"/>
  <c r="W136" i="27"/>
  <c r="G135" i="30"/>
  <c r="O135" i="30" s="1"/>
  <c r="S134" i="30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W137" i="27"/>
  <c r="S134" i="29"/>
  <c r="G136" i="30"/>
  <c r="O136" i="30" s="1"/>
  <c r="S135" i="30"/>
  <c r="L5" i="68"/>
  <c r="D48" i="35"/>
  <c r="C28" i="35"/>
  <c r="D28" i="35" s="1"/>
  <c r="L27" i="36" s="1"/>
  <c r="L28" i="36" l="1"/>
  <c r="S135" i="29"/>
  <c r="W138" i="27"/>
  <c r="S136" i="30"/>
  <c r="G137" i="30"/>
  <c r="O137" i="30" s="1"/>
  <c r="L27" i="68"/>
  <c r="S137" i="30" l="1"/>
  <c r="G138" i="30"/>
  <c r="O138" i="30" s="1"/>
  <c r="W139" i="27"/>
  <c r="S136" i="29"/>
  <c r="S137" i="29" l="1"/>
  <c r="W140" i="27"/>
  <c r="G139" i="30"/>
  <c r="O139" i="30" s="1"/>
  <c r="S138" i="30"/>
  <c r="S139" i="30" l="1"/>
  <c r="G140" i="30"/>
  <c r="O140" i="30" s="1"/>
  <c r="W141" i="27"/>
  <c r="S138" i="29"/>
  <c r="W142" i="27" l="1"/>
  <c r="S139" i="29"/>
  <c r="G141" i="30"/>
  <c r="O141" i="30" s="1"/>
  <c r="S140" i="30"/>
  <c r="S141" i="30" l="1"/>
  <c r="G142" i="30"/>
  <c r="O142" i="30" s="1"/>
  <c r="S140" i="29"/>
  <c r="W143" i="27"/>
  <c r="S141" i="29" l="1"/>
  <c r="W145" i="27"/>
  <c r="W144" i="27"/>
  <c r="S142" i="30"/>
  <c r="G143" i="30"/>
  <c r="O143" i="30" s="1"/>
  <c r="R5" i="33"/>
  <c r="R6" i="33"/>
  <c r="R7" i="33"/>
  <c r="R8" i="33"/>
  <c r="G15" i="33" l="1"/>
  <c r="G16" i="33"/>
  <c r="G144" i="30"/>
  <c r="O144" i="30" s="1"/>
  <c r="S143" i="30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S144" i="30"/>
  <c r="G145" i="30"/>
  <c r="C44" i="35" l="1"/>
  <c r="C43" i="35"/>
  <c r="C42" i="35"/>
  <c r="O145" i="30"/>
  <c r="S145" i="30" s="1"/>
  <c r="AH16" i="33" s="1"/>
  <c r="AJ16" i="33" s="1"/>
  <c r="AH13" i="33"/>
  <c r="AJ13" i="33" s="1"/>
  <c r="AH14" i="33"/>
  <c r="AJ14" i="33" s="1"/>
  <c r="S145" i="29"/>
  <c r="S144" i="29"/>
  <c r="I27" i="35" l="1"/>
  <c r="J27" i="35" s="1"/>
  <c r="I26" i="35"/>
  <c r="J26" i="35" s="1"/>
  <c r="Y13" i="33"/>
  <c r="AA13" i="33" s="1"/>
  <c r="Y14" i="33"/>
  <c r="AA14" i="33" s="1"/>
  <c r="Y16" i="33"/>
  <c r="AA16" i="33" s="1"/>
  <c r="M6" i="36"/>
  <c r="M6" i="68"/>
  <c r="C18" i="68" s="1"/>
  <c r="E18" i="68" s="1"/>
  <c r="I29" i="35"/>
  <c r="J29" i="35" s="1"/>
  <c r="C24" i="67"/>
  <c r="D49" i="35" l="1"/>
  <c r="D50" i="35"/>
  <c r="C27" i="35"/>
  <c r="D27" i="35" s="1"/>
  <c r="C26" i="35"/>
  <c r="D26" i="35" s="1"/>
  <c r="C18" i="36"/>
  <c r="E24" i="67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X117" i="41"/>
  <c r="AB132" i="41" s="1"/>
  <c r="Y117" i="41"/>
  <c r="AC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Y118" i="41"/>
  <c r="AC133" i="41" s="1"/>
  <c r="X118" i="41"/>
  <c r="AB133" i="41" s="1"/>
  <c r="X112" i="41"/>
  <c r="AB127" i="41" s="1"/>
  <c r="Y112" i="41"/>
  <c r="AC127" i="41" s="1"/>
  <c r="E15" i="36"/>
  <c r="C23" i="36"/>
  <c r="Y111" i="41"/>
  <c r="AC126" i="41" s="1"/>
  <c r="X111" i="41"/>
  <c r="AB126" i="41" s="1"/>
  <c r="X119" i="41"/>
  <c r="AB134" i="41" s="1"/>
  <c r="Y119" i="41"/>
  <c r="AC134" i="41" s="1"/>
  <c r="Y120" i="41"/>
  <c r="AC135" i="41" s="1"/>
  <c r="X120" i="41"/>
  <c r="AB135" i="41" s="1"/>
  <c r="Y121" i="41"/>
  <c r="AC136" i="41" s="1"/>
  <c r="X121" i="41"/>
  <c r="AB136" i="41" s="1"/>
  <c r="Y113" i="41"/>
  <c r="AC128" i="41" s="1"/>
  <c r="X113" i="41"/>
  <c r="AB128" i="41" s="1"/>
  <c r="X116" i="41"/>
  <c r="AB131" i="41" s="1"/>
  <c r="Y116" i="41"/>
  <c r="AC131" i="41" s="1"/>
  <c r="X114" i="41"/>
  <c r="AB129" i="41" s="1"/>
  <c r="Y114" i="41"/>
  <c r="AC129" i="41" s="1"/>
  <c r="C23" i="68"/>
  <c r="E15" i="68"/>
  <c r="Y115" i="41"/>
  <c r="AC130" i="41" s="1"/>
  <c r="X115" i="41"/>
  <c r="AB130" i="41" s="1"/>
  <c r="X110" i="41"/>
  <c r="Y110" i="41"/>
  <c r="C13" i="26"/>
  <c r="E13" i="26" s="1"/>
  <c r="AC125" i="41" l="1"/>
  <c r="Y122" i="41"/>
  <c r="E17" i="26" s="1"/>
  <c r="AC147" i="41"/>
  <c r="E23" i="68"/>
  <c r="C58" i="68"/>
  <c r="C66" i="68" s="1"/>
  <c r="AB125" i="41"/>
  <c r="AB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<sst xmlns="http://schemas.openxmlformats.org/spreadsheetml/2006/main" count="1809" uniqueCount="377">
  <si>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</si>
  <si>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</si>
  <si>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</si>
  <si>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</si>
  <si>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</si>
  <si>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</si>
  <si>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</si>
  <si>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</si>
  <si>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</si>
  <si>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</si>
  <si>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</si>
  <si>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</si>
  <si>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</si>
  <si>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</si>
  <si>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</si>
  <si>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</si>
  <si>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</si>
  <si>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</si>
  <si>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</si>
  <si>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</si>
  <si>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</si>
  <si>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</si>
  <si>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</si>
  <si>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</si>
  <si>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</si>
  <si>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</si>
  <si>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</si>
  <si>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</si>
  <si>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</si>
  <si>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</si>
  <si>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</si>
  <si>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</si>
  <si>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</si>
  <si>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</si>
  <si>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</si>
  <si>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</si>
  <si>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</si>
  <si>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</si>
  <si>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</si>
  <si>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</si>
  <si>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</si>
  <si>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</si>
  <si>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</si>
  <si>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</si>
  <si>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</si>
  <si>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</si>
  <si>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</si>
  <si>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</si>
  <si>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</si>
  <si>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</si>
  <si>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</si>
  <si>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</si>
  <si>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</si>
  <si>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</si>
  <si>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</si>
  <si>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</si>
  <si>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</si>
  <si>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</si>
  <si>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</si>
  <si>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</si>
  <si>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</si>
  <si>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</si>
  <si>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</si>
  <si>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</si>
  <si>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</si>
  <si>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</si>
  <si>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</si>
  <si>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</si>
  <si>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</si>
  <si>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</si>
  <si>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</si>
  <si>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</si>
  <si>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</si>
  <si>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</si>
  <si>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</si>
  <si>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</si>
  <si>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</si>
  <si>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</si>
  <si>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</si>
  <si>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</si>
  <si>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</si>
  <si>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</si>
  <si>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</si>
  <si>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</si>
  <si>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</si>
  <si>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</si>
  <si>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</si>
  <si>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</si>
  <si>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</si>
  <si>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</si>
  <si>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</si>
  <si>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</si>
  <si>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</si>
  <si>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</si>
  <si>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</si>
  <si>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</si>
  <si>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</si>
  <si>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</si>
  <si>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</si>
  <si>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</si>
  <si>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</si>
  <si>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</si>
  <si>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</si>
  <si>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</si>
  <si>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</si>
  <si>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</si>
  <si>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</si>
  <si>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</si>
  <si>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</si>
  <si>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</si>
  <si>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</si>
  <si>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</si>
  <si>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</si>
  <si>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</si>
  <si>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</si>
  <si>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</si>
  <si>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</si>
  <si>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</si>
  <si>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</si>
  <si>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</si>
  <si>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</si>
  <si>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</si>
  <si>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</si>
  <si>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</si>
  <si>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</si>
  <si>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</si>
  <si>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</si>
  <si>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</si>
  <si>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</si>
  <si>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</si>
  <si>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</si>
  <si>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</si>
  <si>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</si>
  <si>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</si>
  <si>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</si>
  <si>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</si>
  <si>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</si>
  <si>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</si>
  <si>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</si>
  <si>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</si>
  <si>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</si>
  <si>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</si>
  <si>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</si>
  <si>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</si>
  <si>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</si>
  <si>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</si>
  <si>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</si>
  <si>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</si>
  <si>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</si>
  <si>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</si>
  <si>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</si>
  <si>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</si>
  <si>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</si>
  <si>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</si>
  <si>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</si>
  <si>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</si>
  <si>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</si>
  <si>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</si>
  <si>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</si>
  <si>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</si>
  <si>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</si>
  <si>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</si>
  <si>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</si>
  <si>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</si>
  <si>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</si>
  <si>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</si>
  <si>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</si>
  <si>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</si>
  <si>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</si>
  <si>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</si>
  <si>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</si>
  <si>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</si>
  <si>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</si>
  <si>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</si>
  <si>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</si>
  <si>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</si>
  <si>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</si>
  <si>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</si>
  <si>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</si>
  <si>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</si>
  <si>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</si>
  <si>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</si>
  <si>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</si>
  <si>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</si>
  <si>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</si>
  <si>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</si>
  <si>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</si>
  <si>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</si>
  <si>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</si>
  <si>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</si>
  <si>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</si>
  <si>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</si>
  <si>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</si>
  <si>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</si>
  <si>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</si>
  <si>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</si>
  <si>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</si>
  <si>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</si>
  <si>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</si>
  <si>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</si>
  <si>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</si>
  <si>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</si>
  <si>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</si>
  <si>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</si>
  <si>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</si>
  <si>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</si>
  <si>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</si>
  <si>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</si>
  <si>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</si>
  <si>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</si>
  <si>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</si>
  <si>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</si>
  <si>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</si>
  <si>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</si>
  <si>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</si>
  <si>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</si>
  <si>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</si>
  <si>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</si>
  <si>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</si>
  <si>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</si>
  <si>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</si>
  <si>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</si>
  <si>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</si>
  <si>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</si>
  <si>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</si>
  <si>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</si>
  <si>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</si>
  <si>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</si>
  <si>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</si>
  <si>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</si>
  <si>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</si>
  <si>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</si>
  <si>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</si>
  <si>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</si>
  <si>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</si>
  <si>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</si>
  <si>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</si>
  <si>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</si>
  <si>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</si>
  <si>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</si>
  <si>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</si>
  <si>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</si>
  <si>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</si>
  <si>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</si>
  <si>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</si>
  <si>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</si>
  <si>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</si>
  <si>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</si>
  <si>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</si>
  <si>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</si>
  <si>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</si>
  <si>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</si>
  <si>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</si>
  <si>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</si>
  <si>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</si>
  <si>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</si>
  <si>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</si>
  <si>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</si>
  <si>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</si>
  <si>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</si>
  <si>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</si>
  <si>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</si>
  <si>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</si>
  <si>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</si>
  <si>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</si>
  <si>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</si>
  <si>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</si>
  <si>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</si>
  <si>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</si>
  <si>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</si>
  <si>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</si>
  <si>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</si>
  <si>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</si>
  <si>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</si>
  <si>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</si>
  <si>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</si>
  <si>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</si>
  <si>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</si>
  <si>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</si>
  <si>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</si>
  <si>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</si>
  <si>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</si>
  <si>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</si>
  <si>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</si>
  <si>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</si>
  <si>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</si>
  <si>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</si>
  <si>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</si>
  <si>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</si>
  <si>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</si>
  <si>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</si>
  <si>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</si>
  <si>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</si>
  <si>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</si>
  <si>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</si>
  <si>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</si>
  <si>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</si>
  <si>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</si>
  <si>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</si>
  <si>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</si>
  <si>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</si>
  <si>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</si>
  <si>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</si>
  <si>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</si>
  <si>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</si>
  <si>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</si>
  <si>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</si>
  <si>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</si>
  <si>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</si>
  <si>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</si>
  <si>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</si>
  <si>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</si>
  <si>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</si>
  <si>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</si>
  <si>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</si>
  <si>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</si>
  <si>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</si>
  <si>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</si>
  <si>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</si>
  <si>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</si>
  <si>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</si>
  <si>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</si>
  <si>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</si>
  <si>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</si>
  <si>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</si>
  <si>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</si>
  <si>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</si>
  <si>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</si>
  <si>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</si>
  <si>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</si>
  <si>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</si>
  <si>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</si>
  <si>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</si>
  <si>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</si>
  <si>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</si>
  <si>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</si>
  <si>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</si>
  <si>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Model 1: Prais-Winsten, using observations 2012:01-2021:12 (T = 120)</t>
  </si>
  <si>
    <t>F(8, 111)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</si>
  <si>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</si>
  <si>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</si>
  <si>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</si>
  <si>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</si>
  <si>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</si>
  <si>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</si>
  <si>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</si>
  <si>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</si>
  <si>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rho = 0.323696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</si>
  <si>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</si>
  <si>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</si>
  <si>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</si>
  <si>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</si>
  <si>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</si>
  <si>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</si>
  <si>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</si>
  <si>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</si>
  <si>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</si>
  <si>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</si>
  <si>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</si>
  <si>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</si>
  <si>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</si>
  <si>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</si>
  <si>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</si>
  <si>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</si>
  <si>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</si>
  <si>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</si>
  <si>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</si>
  <si>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</si>
  <si>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</si>
  <si>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</si>
  <si>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</si>
  <si>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</si>
  <si>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</si>
  <si>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</si>
  <si>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</si>
  <si>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rho = 0.390762</t>
  </si>
  <si>
    <t>VECC-26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</si>
</sst>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0" fillId="0" borderId="0" xfId="6" applyFont="1" applyAlignment="1">
      <alignment horizontal="center"/>
    </xf>
    <xf numFmtId="0" fontId="4" fillId="0" borderId="0" xfId="6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0" fillId="2" borderId="55" xfId="0" applyNumberFormat="1" applyFill="1" applyBorder="1"/>
    <xf numFmtId="0" fontId="0" fillId="2" borderId="56" xfId="0" applyFill="1" applyBorder="1"/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21988746.064471252</c:v>
                </c:pt>
                <c:pt idx="1">
                  <c:v>19723554.142702863</c:v>
                </c:pt>
                <c:pt idx="2">
                  <c:v>18913512.826031398</c:v>
                </c:pt>
                <c:pt idx="3">
                  <c:v>17693340.329898037</c:v>
                </c:pt>
                <c:pt idx="4">
                  <c:v>19085001.565799832</c:v>
                </c:pt>
                <c:pt idx="5">
                  <c:v>24719506.778812811</c:v>
                </c:pt>
                <c:pt idx="6">
                  <c:v>30161049.309984446</c:v>
                </c:pt>
                <c:pt idx="7">
                  <c:v>25911456.104019824</c:v>
                </c:pt>
                <c:pt idx="8">
                  <c:v>18808501.138538197</c:v>
                </c:pt>
                <c:pt idx="9">
                  <c:v>17803216.056058615</c:v>
                </c:pt>
                <c:pt idx="10">
                  <c:v>19444498.025701348</c:v>
                </c:pt>
                <c:pt idx="11">
                  <c:v>21708182.535198063</c:v>
                </c:pt>
                <c:pt idx="12">
                  <c:v>22434278.176357344</c:v>
                </c:pt>
                <c:pt idx="13">
                  <c:v>20335078.943684228</c:v>
                </c:pt>
                <c:pt idx="14">
                  <c:v>20666574.641862847</c:v>
                </c:pt>
                <c:pt idx="15">
                  <c:v>17915515.665097993</c:v>
                </c:pt>
                <c:pt idx="16">
                  <c:v>20326035.705655873</c:v>
                </c:pt>
                <c:pt idx="17">
                  <c:v>21793873.425247654</c:v>
                </c:pt>
                <c:pt idx="18">
                  <c:v>27673309.952701222</c:v>
                </c:pt>
                <c:pt idx="19">
                  <c:v>24729382.660435583</c:v>
                </c:pt>
                <c:pt idx="20">
                  <c:v>19331586.314170077</c:v>
                </c:pt>
                <c:pt idx="21">
                  <c:v>18167938.23579099</c:v>
                </c:pt>
                <c:pt idx="22">
                  <c:v>19983424.378220037</c:v>
                </c:pt>
                <c:pt idx="23">
                  <c:v>23578515.303761307</c:v>
                </c:pt>
                <c:pt idx="24">
                  <c:v>24559851.009013712</c:v>
                </c:pt>
                <c:pt idx="25">
                  <c:v>22019337.277854789</c:v>
                </c:pt>
                <c:pt idx="26">
                  <c:v>22148051.232084494</c:v>
                </c:pt>
                <c:pt idx="27">
                  <c:v>17788435.515538394</c:v>
                </c:pt>
                <c:pt idx="28">
                  <c:v>18505961.005747579</c:v>
                </c:pt>
                <c:pt idx="29">
                  <c:v>22223518.359074458</c:v>
                </c:pt>
                <c:pt idx="30">
                  <c:v>23708644.22817938</c:v>
                </c:pt>
                <c:pt idx="31">
                  <c:v>23963266.869494244</c:v>
                </c:pt>
                <c:pt idx="32">
                  <c:v>18668566.547789641</c:v>
                </c:pt>
                <c:pt idx="33">
                  <c:v>17662387.010015368</c:v>
                </c:pt>
                <c:pt idx="34">
                  <c:v>20258168.260132827</c:v>
                </c:pt>
                <c:pt idx="35">
                  <c:v>22177890.876388259</c:v>
                </c:pt>
                <c:pt idx="36">
                  <c:v>24095972.359885912</c:v>
                </c:pt>
                <c:pt idx="37">
                  <c:v>22930870.265585296</c:v>
                </c:pt>
                <c:pt idx="38">
                  <c:v>21209816.382429723</c:v>
                </c:pt>
                <c:pt idx="39">
                  <c:v>17630436.676292114</c:v>
                </c:pt>
                <c:pt idx="40">
                  <c:v>20002247.395212628</c:v>
                </c:pt>
                <c:pt idx="41">
                  <c:v>20383971.622064456</c:v>
                </c:pt>
                <c:pt idx="42">
                  <c:v>25577714.423373647</c:v>
                </c:pt>
                <c:pt idx="43">
                  <c:v>25257428.111458503</c:v>
                </c:pt>
                <c:pt idx="44">
                  <c:v>22877617.180313505</c:v>
                </c:pt>
                <c:pt idx="45">
                  <c:v>17370399.336707409</c:v>
                </c:pt>
                <c:pt idx="46">
                  <c:v>18597478.206239648</c:v>
                </c:pt>
                <c:pt idx="47">
                  <c:v>20980279.240805514</c:v>
                </c:pt>
                <c:pt idx="48">
                  <c:v>22723322.413202479</c:v>
                </c:pt>
                <c:pt idx="49">
                  <c:v>20722092.180139497</c:v>
                </c:pt>
                <c:pt idx="50">
                  <c:v>19544944.857986987</c:v>
                </c:pt>
                <c:pt idx="51">
                  <c:v>18432294.092990149</c:v>
                </c:pt>
                <c:pt idx="52">
                  <c:v>20042265.859879293</c:v>
                </c:pt>
                <c:pt idx="53">
                  <c:v>21800952.847280692</c:v>
                </c:pt>
                <c:pt idx="54">
                  <c:v>29324007.84705431</c:v>
                </c:pt>
                <c:pt idx="55">
                  <c:v>30932289.14828784</c:v>
                </c:pt>
                <c:pt idx="56">
                  <c:v>21098099.695022572</c:v>
                </c:pt>
                <c:pt idx="57">
                  <c:v>18762604.049382616</c:v>
                </c:pt>
                <c:pt idx="58">
                  <c:v>18696122.318551172</c:v>
                </c:pt>
                <c:pt idx="59">
                  <c:v>23262672.791258022</c:v>
                </c:pt>
                <c:pt idx="60">
                  <c:v>22263796.629563294</c:v>
                </c:pt>
                <c:pt idx="61">
                  <c:v>18940451.619198602</c:v>
                </c:pt>
                <c:pt idx="62">
                  <c:v>20730682.389181383</c:v>
                </c:pt>
                <c:pt idx="63">
                  <c:v>17414350.768417902</c:v>
                </c:pt>
                <c:pt idx="64">
                  <c:v>18833439.602685753</c:v>
                </c:pt>
                <c:pt idx="65">
                  <c:v>24119026.483177837</c:v>
                </c:pt>
                <c:pt idx="66">
                  <c:v>27821622.618988145</c:v>
                </c:pt>
                <c:pt idx="67">
                  <c:v>24590449.115972403</c:v>
                </c:pt>
                <c:pt idx="68">
                  <c:v>21551943.756894153</c:v>
                </c:pt>
                <c:pt idx="69">
                  <c:v>18816486.646814868</c:v>
                </c:pt>
                <c:pt idx="70">
                  <c:v>20027883.470146708</c:v>
                </c:pt>
                <c:pt idx="71">
                  <c:v>24152888.396526363</c:v>
                </c:pt>
                <c:pt idx="72">
                  <c:v>23810336.636748679</c:v>
                </c:pt>
                <c:pt idx="73">
                  <c:v>20281780.354558378</c:v>
                </c:pt>
                <c:pt idx="74">
                  <c:v>21342090.984668918</c:v>
                </c:pt>
                <c:pt idx="75">
                  <c:v>19176169.191213392</c:v>
                </c:pt>
                <c:pt idx="76">
                  <c:v>20929814.936129112</c:v>
                </c:pt>
                <c:pt idx="77">
                  <c:v>22471781.690260231</c:v>
                </c:pt>
                <c:pt idx="78">
                  <c:v>28384585.395883217</c:v>
                </c:pt>
                <c:pt idx="79">
                  <c:v>29160193.605346236</c:v>
                </c:pt>
                <c:pt idx="80">
                  <c:v>21904254.946056183</c:v>
                </c:pt>
                <c:pt idx="81">
                  <c:v>19848695.347124673</c:v>
                </c:pt>
                <c:pt idx="82">
                  <c:v>20838550.020164035</c:v>
                </c:pt>
                <c:pt idx="83">
                  <c:v>22710099.215491191</c:v>
                </c:pt>
                <c:pt idx="84">
                  <c:v>23975750.035219934</c:v>
                </c:pt>
                <c:pt idx="85">
                  <c:v>20886216.635078948</c:v>
                </c:pt>
                <c:pt idx="86">
                  <c:v>21561317.203062594</c:v>
                </c:pt>
                <c:pt idx="87">
                  <c:v>18275889.150885664</c:v>
                </c:pt>
                <c:pt idx="88">
                  <c:v>18337748.439896539</c:v>
                </c:pt>
                <c:pt idx="89">
                  <c:v>20918249.661647167</c:v>
                </c:pt>
                <c:pt idx="90">
                  <c:v>30397489.495136783</c:v>
                </c:pt>
                <c:pt idx="91">
                  <c:v>26825589.531365819</c:v>
                </c:pt>
                <c:pt idx="92">
                  <c:v>20968935.434058219</c:v>
                </c:pt>
                <c:pt idx="93">
                  <c:v>18609631.992492817</c:v>
                </c:pt>
                <c:pt idx="94">
                  <c:v>21271063.054395746</c:v>
                </c:pt>
                <c:pt idx="95">
                  <c:v>22891317.624948941</c:v>
                </c:pt>
                <c:pt idx="96">
                  <c:v>22488842.954535484</c:v>
                </c:pt>
                <c:pt idx="97">
                  <c:v>21534500.495689295</c:v>
                </c:pt>
                <c:pt idx="98">
                  <c:v>21488812.295450039</c:v>
                </c:pt>
                <c:pt idx="99">
                  <c:v>19294252.80953281</c:v>
                </c:pt>
                <c:pt idx="100">
                  <c:v>21162262.320942964</c:v>
                </c:pt>
                <c:pt idx="101">
                  <c:v>25431242.307204515</c:v>
                </c:pt>
                <c:pt idx="102">
                  <c:v>35728952.457580559</c:v>
                </c:pt>
                <c:pt idx="103">
                  <c:v>29803529.050120115</c:v>
                </c:pt>
                <c:pt idx="104">
                  <c:v>19953204.642400578</c:v>
                </c:pt>
                <c:pt idx="105">
                  <c:v>18585610.990240574</c:v>
                </c:pt>
                <c:pt idx="106">
                  <c:v>20111203.597045828</c:v>
                </c:pt>
                <c:pt idx="107">
                  <c:v>24236563.669867694</c:v>
                </c:pt>
                <c:pt idx="108">
                  <c:v>24518058.884161085</c:v>
                </c:pt>
                <c:pt idx="109">
                  <c:v>23297073.793610901</c:v>
                </c:pt>
                <c:pt idx="110">
                  <c:v>20980343.867153428</c:v>
                </c:pt>
                <c:pt idx="111">
                  <c:v>18889899.959895231</c:v>
                </c:pt>
                <c:pt idx="112">
                  <c:v>21472601.266944643</c:v>
                </c:pt>
                <c:pt idx="113">
                  <c:v>29978196.972519599</c:v>
                </c:pt>
                <c:pt idx="114">
                  <c:v>30483910.812896945</c:v>
                </c:pt>
                <c:pt idx="115">
                  <c:v>33977666.061650708</c:v>
                </c:pt>
                <c:pt idx="116">
                  <c:v>21987248.969940148</c:v>
                </c:pt>
                <c:pt idx="117">
                  <c:v>21868825.905735023</c:v>
                </c:pt>
                <c:pt idx="118">
                  <c:v>21581952.72042165</c:v>
                </c:pt>
                <c:pt idx="119">
                  <c:v>24007420.475035761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Monthly'!$S$2:$S$121</c:f>
              <c:numCache>
                <c:formatCode>_(* #,##0_);_(* \(#,##0\);_(* "-"??_);_(@_)</c:formatCode>
                <c:ptCount val="120"/>
                <c:pt idx="0">
                  <c:v>10961664.993582275</c:v>
                </c:pt>
                <c:pt idx="1">
                  <c:v>10269951.076489814</c:v>
                </c:pt>
                <c:pt idx="2">
                  <c:v>10991923.385464046</c:v>
                </c:pt>
                <c:pt idx="3">
                  <c:v>10607837.053045262</c:v>
                </c:pt>
                <c:pt idx="4">
                  <c:v>11086371.618219759</c:v>
                </c:pt>
                <c:pt idx="5">
                  <c:v>11026678.823095635</c:v>
                </c:pt>
                <c:pt idx="6">
                  <c:v>11603533.437218513</c:v>
                </c:pt>
                <c:pt idx="7">
                  <c:v>11383665.191325769</c:v>
                </c:pt>
                <c:pt idx="8">
                  <c:v>10736557.071911316</c:v>
                </c:pt>
                <c:pt idx="9">
                  <c:v>10941110.608965326</c:v>
                </c:pt>
                <c:pt idx="10">
                  <c:v>10561721.094171464</c:v>
                </c:pt>
                <c:pt idx="11">
                  <c:v>10236348.023315927</c:v>
                </c:pt>
                <c:pt idx="12">
                  <c:v>10893344.647227015</c:v>
                </c:pt>
                <c:pt idx="13">
                  <c:v>9858620.4526864607</c:v>
                </c:pt>
                <c:pt idx="14">
                  <c:v>10881957.922834475</c:v>
                </c:pt>
                <c:pt idx="15">
                  <c:v>10533880.525540095</c:v>
                </c:pt>
                <c:pt idx="16">
                  <c:v>11054999.570513893</c:v>
                </c:pt>
                <c:pt idx="17">
                  <c:v>10801484.76806796</c:v>
                </c:pt>
                <c:pt idx="18">
                  <c:v>11402449.712665442</c:v>
                </c:pt>
                <c:pt idx="19">
                  <c:v>11248336.913521614</c:v>
                </c:pt>
                <c:pt idx="20">
                  <c:v>10687963.359580733</c:v>
                </c:pt>
                <c:pt idx="21">
                  <c:v>10886880.715484835</c:v>
                </c:pt>
                <c:pt idx="22">
                  <c:v>10493400.747816205</c:v>
                </c:pt>
                <c:pt idx="23">
                  <c:v>10168027.676960669</c:v>
                </c:pt>
                <c:pt idx="24">
                  <c:v>10825024.300871758</c:v>
                </c:pt>
                <c:pt idx="25">
                  <c:v>9790300.1063312031</c:v>
                </c:pt>
                <c:pt idx="26">
                  <c:v>10813637.576479215</c:v>
                </c:pt>
                <c:pt idx="27">
                  <c:v>10464933.936834849</c:v>
                </c:pt>
                <c:pt idx="28">
                  <c:v>10888359.175210252</c:v>
                </c:pt>
                <c:pt idx="29">
                  <c:v>10755709.14631233</c:v>
                </c:pt>
                <c:pt idx="30">
                  <c:v>11134044.935488477</c:v>
                </c:pt>
                <c:pt idx="31">
                  <c:v>11140250.177942012</c:v>
                </c:pt>
                <c:pt idx="32">
                  <c:v>10585199.683976041</c:v>
                </c:pt>
                <c:pt idx="33">
                  <c:v>10786935.130455097</c:v>
                </c:pt>
                <c:pt idx="34">
                  <c:v>10425080.401460947</c:v>
                </c:pt>
                <c:pt idx="35">
                  <c:v>10099707.33060541</c:v>
                </c:pt>
                <c:pt idx="36">
                  <c:v>10756703.9545165</c:v>
                </c:pt>
                <c:pt idx="37">
                  <c:v>9721979.7599759437</c:v>
                </c:pt>
                <c:pt idx="38">
                  <c:v>10745317.230123956</c:v>
                </c:pt>
                <c:pt idx="39">
                  <c:v>10396613.59047959</c:v>
                </c:pt>
                <c:pt idx="40">
                  <c:v>10901450.334353656</c:v>
                </c:pt>
                <c:pt idx="41">
                  <c:v>10587190.02395872</c:v>
                </c:pt>
                <c:pt idx="42">
                  <c:v>11154964.12400675</c:v>
                </c:pt>
                <c:pt idx="43">
                  <c:v>11132049.097185763</c:v>
                </c:pt>
                <c:pt idx="44">
                  <c:v>10736690.402467165</c:v>
                </c:pt>
                <c:pt idx="45">
                  <c:v>10710786.754724968</c:v>
                </c:pt>
                <c:pt idx="46">
                  <c:v>10360830.630380623</c:v>
                </c:pt>
                <c:pt idx="47">
                  <c:v>10031386.984250152</c:v>
                </c:pt>
                <c:pt idx="48">
                  <c:v>10688383.608161241</c:v>
                </c:pt>
                <c:pt idx="49">
                  <c:v>9996669.6910687815</c:v>
                </c:pt>
                <c:pt idx="50">
                  <c:v>10676996.883768698</c:v>
                </c:pt>
                <c:pt idx="51">
                  <c:v>10328293.244124331</c:v>
                </c:pt>
                <c:pt idx="52">
                  <c:v>10815282.081023691</c:v>
                </c:pt>
                <c:pt idx="53">
                  <c:v>10589321.941977303</c:v>
                </c:pt>
                <c:pt idx="54">
                  <c:v>11270445.907373466</c:v>
                </c:pt>
                <c:pt idx="55">
                  <c:v>11345537.808325864</c:v>
                </c:pt>
                <c:pt idx="56">
                  <c:v>10576625.551838417</c:v>
                </c:pt>
                <c:pt idx="57">
                  <c:v>10710726.824518587</c:v>
                </c:pt>
                <c:pt idx="58">
                  <c:v>10288439.70875043</c:v>
                </c:pt>
                <c:pt idx="59">
                  <c:v>9963066.6378948931</c:v>
                </c:pt>
                <c:pt idx="60">
                  <c:v>10620063.261805983</c:v>
                </c:pt>
                <c:pt idx="61">
                  <c:v>9585339.0672654286</c:v>
                </c:pt>
                <c:pt idx="62">
                  <c:v>10608676.537413441</c:v>
                </c:pt>
                <c:pt idx="63">
                  <c:v>10274376.471818835</c:v>
                </c:pt>
                <c:pt idx="64">
                  <c:v>10676509.470294593</c:v>
                </c:pt>
                <c:pt idx="65">
                  <c:v>10633098.976270199</c:v>
                </c:pt>
                <c:pt idx="66">
                  <c:v>11119774.691994563</c:v>
                </c:pt>
                <c:pt idx="67">
                  <c:v>10950318.955275988</c:v>
                </c:pt>
                <c:pt idx="68">
                  <c:v>10513315.144283075</c:v>
                </c:pt>
                <c:pt idx="69">
                  <c:v>10647103.295788251</c:v>
                </c:pt>
                <c:pt idx="70">
                  <c:v>10220119.362395173</c:v>
                </c:pt>
                <c:pt idx="71">
                  <c:v>9894746.2915396355</c:v>
                </c:pt>
                <c:pt idx="72">
                  <c:v>10551742.915450726</c:v>
                </c:pt>
                <c:pt idx="73">
                  <c:v>9517018.7209101692</c:v>
                </c:pt>
                <c:pt idx="74">
                  <c:v>10540356.191058181</c:v>
                </c:pt>
                <c:pt idx="75">
                  <c:v>10191652.551413815</c:v>
                </c:pt>
                <c:pt idx="76">
                  <c:v>10729053.897487344</c:v>
                </c:pt>
                <c:pt idx="77">
                  <c:v>10469589.792716507</c:v>
                </c:pt>
                <c:pt idx="78">
                  <c:v>11068676.01026402</c:v>
                </c:pt>
                <c:pt idx="79">
                  <c:v>11101496.552592115</c:v>
                </c:pt>
                <c:pt idx="80">
                  <c:v>10453449.069652678</c:v>
                </c:pt>
                <c:pt idx="81">
                  <c:v>10576277.980033033</c:v>
                </c:pt>
                <c:pt idx="82">
                  <c:v>10151799.016039915</c:v>
                </c:pt>
                <c:pt idx="83">
                  <c:v>9826425.945184378</c:v>
                </c:pt>
                <c:pt idx="84">
                  <c:v>10483422.569095466</c:v>
                </c:pt>
                <c:pt idx="85">
                  <c:v>9448698.3745549098</c:v>
                </c:pt>
                <c:pt idx="86">
                  <c:v>10472035.844702924</c:v>
                </c:pt>
                <c:pt idx="87">
                  <c:v>10123332.205058556</c:v>
                </c:pt>
                <c:pt idx="88">
                  <c:v>10491648.116634872</c:v>
                </c:pt>
                <c:pt idx="89">
                  <c:v>10308272.457387781</c:v>
                </c:pt>
                <c:pt idx="90">
                  <c:v>11090221.441132283</c:v>
                </c:pt>
                <c:pt idx="91">
                  <c:v>10904170.282138981</c:v>
                </c:pt>
                <c:pt idx="92">
                  <c:v>10332211.24472329</c:v>
                </c:pt>
                <c:pt idx="93">
                  <c:v>10452535.185703687</c:v>
                </c:pt>
                <c:pt idx="94">
                  <c:v>10083478.669684656</c:v>
                </c:pt>
                <c:pt idx="95">
                  <c:v>9758105.5988291185</c:v>
                </c:pt>
                <c:pt idx="96">
                  <c:v>9797440.9002291188</c:v>
                </c:pt>
                <c:pt idx="97">
                  <c:v>9105726.9831366595</c:v>
                </c:pt>
                <c:pt idx="98">
                  <c:v>8706640.9077542927</c:v>
                </c:pt>
                <c:pt idx="99">
                  <c:v>7278524.0000276379</c:v>
                </c:pt>
                <c:pt idx="100">
                  <c:v>7748917.4146522712</c:v>
                </c:pt>
                <c:pt idx="101">
                  <c:v>9311776.3704727478</c:v>
                </c:pt>
                <c:pt idx="102">
                  <c:v>11073252.96747618</c:v>
                </c:pt>
                <c:pt idx="103">
                  <c:v>10841799.238108626</c:v>
                </c:pt>
                <c:pt idx="104">
                  <c:v>10169015.182344595</c:v>
                </c:pt>
                <c:pt idx="105">
                  <c:v>10365740.690023735</c:v>
                </c:pt>
                <c:pt idx="106">
                  <c:v>10025804.443279224</c:v>
                </c:pt>
                <c:pt idx="107">
                  <c:v>9689785.252473861</c:v>
                </c:pt>
                <c:pt idx="108">
                  <c:v>10346781.876384951</c:v>
                </c:pt>
                <c:pt idx="109">
                  <c:v>9312057.6818443947</c:v>
                </c:pt>
                <c:pt idx="110">
                  <c:v>10336021.394342396</c:v>
                </c:pt>
                <c:pt idx="111">
                  <c:v>10004226.298147751</c:v>
                </c:pt>
                <c:pt idx="112">
                  <c:v>10451135.62464777</c:v>
                </c:pt>
                <c:pt idx="113">
                  <c:v>10456258.912747577</c:v>
                </c:pt>
                <c:pt idx="114">
                  <c:v>10783869.071574561</c:v>
                </c:pt>
                <c:pt idx="115">
                  <c:v>10900919.209976269</c:v>
                </c:pt>
                <c:pt idx="116">
                  <c:v>10163319.070988305</c:v>
                </c:pt>
                <c:pt idx="117">
                  <c:v>10440516.720641119</c:v>
                </c:pt>
                <c:pt idx="118">
                  <c:v>9946837.9769741409</c:v>
                </c:pt>
                <c:pt idx="119">
                  <c:v>9621464.9061186034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130407362.37680511</c:v>
                </c:pt>
                <c:pt idx="1">
                  <c:v>128911347.0128994</c:v>
                </c:pt>
                <c:pt idx="2">
                  <c:v>127709181.90196759</c:v>
                </c:pt>
                <c:pt idx="3">
                  <c:v>127235962.8864238</c:v>
                </c:pt>
                <c:pt idx="4">
                  <c:v>127249789.8888257</c:v>
                </c:pt>
                <c:pt idx="5">
                  <c:v>125743441.52614516</c:v>
                </c:pt>
                <c:pt idx="6">
                  <c:v>125177538.64280286</c:v>
                </c:pt>
                <c:pt idx="7">
                  <c:v>123948131.98964652</c:v>
                </c:pt>
                <c:pt idx="8">
                  <c:v>114114424.34997895</c:v>
                </c:pt>
                <c:pt idx="9">
                  <c:v>122763408.74438787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255960564.87721664</c:v>
                </c:pt>
                <c:pt idx="1">
                  <c:v>256935513.40298516</c:v>
                </c:pt>
                <c:pt idx="2">
                  <c:v>253684078.19131312</c:v>
                </c:pt>
                <c:pt idx="3">
                  <c:v>256914231.20036834</c:v>
                </c:pt>
                <c:pt idx="4">
                  <c:v>265341668.10103565</c:v>
                </c:pt>
                <c:pt idx="5">
                  <c:v>259263021.49756739</c:v>
                </c:pt>
                <c:pt idx="6">
                  <c:v>270858352.32364422</c:v>
                </c:pt>
                <c:pt idx="7">
                  <c:v>264919198.25818917</c:v>
                </c:pt>
                <c:pt idx="8">
                  <c:v>279818977.59061044</c:v>
                </c:pt>
                <c:pt idx="9">
                  <c:v>293043199.68996513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22663980.832428493</c:v>
                </c:pt>
                <c:pt idx="1">
                  <c:v>20863953.134745046</c:v>
                </c:pt>
                <c:pt idx="2">
                  <c:v>20148694.993392371</c:v>
                </c:pt>
                <c:pt idx="3">
                  <c:v>17612190.201583587</c:v>
                </c:pt>
                <c:pt idx="4">
                  <c:v>19810494.725340467</c:v>
                </c:pt>
                <c:pt idx="5">
                  <c:v>22647033.211693674</c:v>
                </c:pt>
                <c:pt idx="6">
                  <c:v>28157627.440588016</c:v>
                </c:pt>
                <c:pt idx="7">
                  <c:v>27166452.19458998</c:v>
                </c:pt>
                <c:pt idx="8">
                  <c:v>19758292.207623057</c:v>
                </c:pt>
                <c:pt idx="9">
                  <c:v>18257925.649680123</c:v>
                </c:pt>
                <c:pt idx="10">
                  <c:v>19407064.223448358</c:v>
                </c:pt>
                <c:pt idx="11">
                  <c:v>22186146.354152832</c:v>
                </c:pt>
                <c:pt idx="12">
                  <c:v>22755839.928174693</c:v>
                </c:pt>
                <c:pt idx="13">
                  <c:v>20339233.198159523</c:v>
                </c:pt>
                <c:pt idx="14">
                  <c:v>20271480.862061717</c:v>
                </c:pt>
                <c:pt idx="15">
                  <c:v>17727869.492645063</c:v>
                </c:pt>
                <c:pt idx="16">
                  <c:v>19942756.03082031</c:v>
                </c:pt>
                <c:pt idx="17">
                  <c:v>22792718.052655049</c:v>
                </c:pt>
                <c:pt idx="18">
                  <c:v>28318578.263077416</c:v>
                </c:pt>
                <c:pt idx="19">
                  <c:v>27321217.662494749</c:v>
                </c:pt>
                <c:pt idx="20">
                  <c:v>19914768.518285275</c:v>
                </c:pt>
                <c:pt idx="21">
                  <c:v>18419008.075458556</c:v>
                </c:pt>
                <c:pt idx="22">
                  <c:v>19550775.015074216</c:v>
                </c:pt>
                <c:pt idx="23">
                  <c:v>22294850.670895472</c:v>
                </c:pt>
                <c:pt idx="24">
                  <c:v>22835723.124618735</c:v>
                </c:pt>
                <c:pt idx="25">
                  <c:v>20401086.744005818</c:v>
                </c:pt>
                <c:pt idx="26">
                  <c:v>20339388.159203608</c:v>
                </c:pt>
                <c:pt idx="27">
                  <c:v>17798540.458856679</c:v>
                </c:pt>
                <c:pt idx="28">
                  <c:v>20000003.461550388</c:v>
                </c:pt>
                <c:pt idx="29">
                  <c:v>22825355.668335646</c:v>
                </c:pt>
                <c:pt idx="30">
                  <c:v>28345688.540618557</c:v>
                </c:pt>
                <c:pt idx="31">
                  <c:v>27348459.543324929</c:v>
                </c:pt>
                <c:pt idx="32">
                  <c:v>19959118.826689959</c:v>
                </c:pt>
                <c:pt idx="33">
                  <c:v>18481519.637750022</c:v>
                </c:pt>
                <c:pt idx="34">
                  <c:v>19623420.03062135</c:v>
                </c:pt>
                <c:pt idx="35">
                  <c:v>22366179.65355226</c:v>
                </c:pt>
                <c:pt idx="36">
                  <c:v>22882705.498804115</c:v>
                </c:pt>
                <c:pt idx="37">
                  <c:v>20443594.606364019</c:v>
                </c:pt>
                <c:pt idx="38">
                  <c:v>20373473.411063585</c:v>
                </c:pt>
                <c:pt idx="39">
                  <c:v>17821307.827859677</c:v>
                </c:pt>
                <c:pt idx="40">
                  <c:v>20030403.821317397</c:v>
                </c:pt>
                <c:pt idx="41">
                  <c:v>22888262.040494218</c:v>
                </c:pt>
                <c:pt idx="42">
                  <c:v>28434389.157427922</c:v>
                </c:pt>
                <c:pt idx="43">
                  <c:v>27443213.91142989</c:v>
                </c:pt>
                <c:pt idx="44">
                  <c:v>20014129.001506452</c:v>
                </c:pt>
                <c:pt idx="45">
                  <c:v>18506261.056088541</c:v>
                </c:pt>
                <c:pt idx="46">
                  <c:v>19628552.558893703</c:v>
                </c:pt>
                <c:pt idx="47">
                  <c:v>22404739.41723942</c:v>
                </c:pt>
                <c:pt idx="48">
                  <c:v>22961799.075513948</c:v>
                </c:pt>
                <c:pt idx="49">
                  <c:v>21185459.969856746</c:v>
                </c:pt>
                <c:pt idx="50">
                  <c:v>20480335.281759739</c:v>
                </c:pt>
                <c:pt idx="51">
                  <c:v>17928169.698555827</c:v>
                </c:pt>
                <c:pt idx="52">
                  <c:v>20150294.417627983</c:v>
                </c:pt>
                <c:pt idx="53">
                  <c:v>22995123.911190372</c:v>
                </c:pt>
                <c:pt idx="54">
                  <c:v>28513745.940715827</c:v>
                </c:pt>
                <c:pt idx="55">
                  <c:v>27495855.227043759</c:v>
                </c:pt>
                <c:pt idx="56">
                  <c:v>20075061.324329503</c:v>
                </c:pt>
                <c:pt idx="57">
                  <c:v>18596146.102499221</c:v>
                </c:pt>
                <c:pt idx="58">
                  <c:v>19750022.394672703</c:v>
                </c:pt>
                <c:pt idx="59">
                  <c:v>22530288.954978492</c:v>
                </c:pt>
                <c:pt idx="60">
                  <c:v>23099587.719133247</c:v>
                </c:pt>
                <c:pt idx="61">
                  <c:v>20681533.352938697</c:v>
                </c:pt>
                <c:pt idx="62">
                  <c:v>20616281.479332551</c:v>
                </c:pt>
                <c:pt idx="63">
                  <c:v>18047665.484999306</c:v>
                </c:pt>
                <c:pt idx="64">
                  <c:v>20262815.229752623</c:v>
                </c:pt>
                <c:pt idx="65">
                  <c:v>23107118.310158879</c:v>
                </c:pt>
                <c:pt idx="66">
                  <c:v>28654298.253404856</c:v>
                </c:pt>
                <c:pt idx="67">
                  <c:v>27666807.899499793</c:v>
                </c:pt>
                <c:pt idx="68">
                  <c:v>20282994.521004282</c:v>
                </c:pt>
                <c:pt idx="69">
                  <c:v>18808948.620868281</c:v>
                </c:pt>
                <c:pt idx="70">
                  <c:v>19975853.638656195</c:v>
                </c:pt>
                <c:pt idx="71">
                  <c:v>22764806.016038273</c:v>
                </c:pt>
                <c:pt idx="72">
                  <c:v>23307784.122386094</c:v>
                </c:pt>
                <c:pt idx="73">
                  <c:v>20856302.520776737</c:v>
                </c:pt>
                <c:pt idx="74">
                  <c:v>20769599.31105794</c:v>
                </c:pt>
                <c:pt idx="75">
                  <c:v>18229672.833734252</c:v>
                </c:pt>
                <c:pt idx="76">
                  <c:v>20448639.073869575</c:v>
                </c:pt>
                <c:pt idx="77">
                  <c:v>23307286.912780605</c:v>
                </c:pt>
                <c:pt idx="78">
                  <c:v>28873680.936225649</c:v>
                </c:pt>
                <c:pt idx="79">
                  <c:v>27866450.088965386</c:v>
                </c:pt>
                <c:pt idx="80">
                  <c:v>20450920.317812517</c:v>
                </c:pt>
                <c:pt idx="81">
                  <c:v>18925549.134953</c:v>
                </c:pt>
                <c:pt idx="82">
                  <c:v>20093770.18563126</c:v>
                </c:pt>
                <c:pt idx="83">
                  <c:v>22879300.877498433</c:v>
                </c:pt>
                <c:pt idx="84">
                  <c:v>23458601.491619825</c:v>
                </c:pt>
                <c:pt idx="85">
                  <c:v>21055418.297086194</c:v>
                </c:pt>
                <c:pt idx="86">
                  <c:v>20995562.158330467</c:v>
                </c:pt>
                <c:pt idx="87">
                  <c:v>18465637.530973412</c:v>
                </c:pt>
                <c:pt idx="88">
                  <c:v>20694342.414497305</c:v>
                </c:pt>
                <c:pt idx="89">
                  <c:v>23564176.532976281</c:v>
                </c:pt>
                <c:pt idx="90">
                  <c:v>29093721.635491617</c:v>
                </c:pt>
                <c:pt idx="91">
                  <c:v>28105573.265141379</c:v>
                </c:pt>
                <c:pt idx="92">
                  <c:v>20734130.59581513</c:v>
                </c:pt>
                <c:pt idx="93">
                  <c:v>19268244.099599272</c:v>
                </c:pt>
                <c:pt idx="94">
                  <c:v>20419619.929281101</c:v>
                </c:pt>
                <c:pt idx="95">
                  <c:v>23185146.921215005</c:v>
                </c:pt>
                <c:pt idx="96">
                  <c:v>23751287.206432927</c:v>
                </c:pt>
                <c:pt idx="97">
                  <c:v>21974290.084330551</c:v>
                </c:pt>
                <c:pt idx="98">
                  <c:v>22505243.17146134</c:v>
                </c:pt>
                <c:pt idx="99">
                  <c:v>18859445.178606518</c:v>
                </c:pt>
                <c:pt idx="100">
                  <c:v>21230959.908171695</c:v>
                </c:pt>
                <c:pt idx="101">
                  <c:v>24958538.67858018</c:v>
                </c:pt>
                <c:pt idx="102">
                  <c:v>32514765.809374403</c:v>
                </c:pt>
                <c:pt idx="103">
                  <c:v>31406647.38295066</c:v>
                </c:pt>
                <c:pt idx="104">
                  <c:v>21921113.983828545</c:v>
                </c:pt>
                <c:pt idx="105">
                  <c:v>19694349.047455344</c:v>
                </c:pt>
                <c:pt idx="106">
                  <c:v>21203509.384895325</c:v>
                </c:pt>
                <c:pt idx="107">
                  <c:v>24441692.303913534</c:v>
                </c:pt>
                <c:pt idx="108">
                  <c:v>25339460.782856531</c:v>
                </c:pt>
                <c:pt idx="109">
                  <c:v>22734633.854695026</c:v>
                </c:pt>
                <c:pt idx="110">
                  <c:v>22319682.533922456</c:v>
                </c:pt>
                <c:pt idx="111">
                  <c:v>19198192.044581756</c:v>
                </c:pt>
                <c:pt idx="112">
                  <c:v>22064535.14091729</c:v>
                </c:pt>
                <c:pt idx="113">
                  <c:v>25932271.414147697</c:v>
                </c:pt>
                <c:pt idx="114">
                  <c:v>33358211.288797598</c:v>
                </c:pt>
                <c:pt idx="115">
                  <c:v>32070849.182708636</c:v>
                </c:pt>
                <c:pt idx="116">
                  <c:v>22467004.426744357</c:v>
                </c:pt>
                <c:pt idx="117">
                  <c:v>20163383.169574901</c:v>
                </c:pt>
                <c:pt idx="118">
                  <c:v>21645301.626184709</c:v>
                </c:pt>
                <c:pt idx="119">
                  <c:v>24922439.118757173</c:v>
                </c:pt>
                <c:pt idx="120">
                  <c:v>24807157.15153987</c:v>
                </c:pt>
                <c:pt idx="121">
                  <c:v>22330908.276676025</c:v>
                </c:pt>
                <c:pt idx="122">
                  <c:v>22169885.516628131</c:v>
                </c:pt>
                <c:pt idx="123">
                  <c:v>19340751.535045948</c:v>
                </c:pt>
                <c:pt idx="124">
                  <c:v>21811192.320109118</c:v>
                </c:pt>
                <c:pt idx="125">
                  <c:v>25046418.602054082</c:v>
                </c:pt>
                <c:pt idx="126">
                  <c:v>31493818.636316869</c:v>
                </c:pt>
                <c:pt idx="127">
                  <c:v>30382489.338535432</c:v>
                </c:pt>
                <c:pt idx="128">
                  <c:v>21969158.844729103</c:v>
                </c:pt>
                <c:pt idx="129">
                  <c:v>20137535.321472373</c:v>
                </c:pt>
                <c:pt idx="130">
                  <c:v>21514784.726392344</c:v>
                </c:pt>
                <c:pt idx="131">
                  <c:v>24564669.618234493</c:v>
                </c:pt>
                <c:pt idx="132">
                  <c:v>24407348.266448308</c:v>
                </c:pt>
                <c:pt idx="133">
                  <c:v>21967642.782648459</c:v>
                </c:pt>
                <c:pt idx="134">
                  <c:v>21901973.586693816</c:v>
                </c:pt>
                <c:pt idx="135">
                  <c:v>19227778.384095885</c:v>
                </c:pt>
                <c:pt idx="136">
                  <c:v>21530028.055381428</c:v>
                </c:pt>
                <c:pt idx="137">
                  <c:v>24502679.633679684</c:v>
                </c:pt>
                <c:pt idx="138">
                  <c:v>30491614.3875557</c:v>
                </c:pt>
                <c:pt idx="139">
                  <c:v>29477668.647552304</c:v>
                </c:pt>
                <c:pt idx="140">
                  <c:v>21634600.146399856</c:v>
                </c:pt>
                <c:pt idx="141">
                  <c:v>20021828.42958986</c:v>
                </c:pt>
                <c:pt idx="142">
                  <c:v>21333693.64865208</c:v>
                </c:pt>
                <c:pt idx="143">
                  <c:v>24270891.774433952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9602703.9785253424</c:v>
                </c:pt>
                <c:pt idx="121">
                  <c:v>9459621.8630204685</c:v>
                </c:pt>
                <c:pt idx="122">
                  <c:v>9002153.0303858221</c:v>
                </c:pt>
                <c:pt idx="123">
                  <c:v>8290700.2067498285</c:v>
                </c:pt>
                <c:pt idx="124">
                  <c:v>8416393.3948329724</c:v>
                </c:pt>
                <c:pt idx="125">
                  <c:v>8942293.3048279006</c:v>
                </c:pt>
                <c:pt idx="126">
                  <c:v>10113666.557453502</c:v>
                </c:pt>
                <c:pt idx="127">
                  <c:v>9890981.4764835443</c:v>
                </c:pt>
                <c:pt idx="128">
                  <c:v>8485074.1803074349</c:v>
                </c:pt>
                <c:pt idx="129">
                  <c:v>8160820.5970577477</c:v>
                </c:pt>
                <c:pt idx="130">
                  <c:v>8754783.6708796415</c:v>
                </c:pt>
                <c:pt idx="131">
                  <c:v>9342142.3483769149</c:v>
                </c:pt>
                <c:pt idx="132">
                  <c:v>9754558.210248556</c:v>
                </c:pt>
                <c:pt idx="133">
                  <c:v>9611810.3102818951</c:v>
                </c:pt>
                <c:pt idx="134">
                  <c:v>9154521.4398601316</c:v>
                </c:pt>
                <c:pt idx="135">
                  <c:v>8443394.2621331681</c:v>
                </c:pt>
                <c:pt idx="136">
                  <c:v>8569250.2731708288</c:v>
                </c:pt>
                <c:pt idx="137">
                  <c:v>9095270.1579743456</c:v>
                </c:pt>
                <c:pt idx="138">
                  <c:v>10266806.23355446</c:v>
                </c:pt>
                <c:pt idx="139">
                  <c:v>10044318.254055757</c:v>
                </c:pt>
                <c:pt idx="140">
                  <c:v>8638505.2238006815</c:v>
                </c:pt>
                <c:pt idx="141">
                  <c:v>8314457.3116514357</c:v>
                </c:pt>
                <c:pt idx="142">
                  <c:v>8908591.7780570295</c:v>
                </c:pt>
                <c:pt idx="143">
                  <c:v>9496121.8481380027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Monthly'!$S$2:$S$145</c:f>
              <c:numCache>
                <c:formatCode>_(* #,##0_);_(* \(#,##0\);_(* "-"??_);_(@_)</c:formatCode>
                <c:ptCount val="144"/>
                <c:pt idx="0">
                  <c:v>10961664.993582275</c:v>
                </c:pt>
                <c:pt idx="1">
                  <c:v>10269951.076489814</c:v>
                </c:pt>
                <c:pt idx="2">
                  <c:v>10954505.405052163</c:v>
                </c:pt>
                <c:pt idx="3">
                  <c:v>10605457.3321153</c:v>
                </c:pt>
                <c:pt idx="4">
                  <c:v>11069463.074770039</c:v>
                </c:pt>
                <c:pt idx="5">
                  <c:v>10909321.006707568</c:v>
                </c:pt>
                <c:pt idx="6">
                  <c:v>11477564.788518086</c:v>
                </c:pt>
                <c:pt idx="7">
                  <c:v>11402295.901237961</c:v>
                </c:pt>
                <c:pt idx="8">
                  <c:v>10802876.136775224</c:v>
                </c:pt>
                <c:pt idx="9">
                  <c:v>10959302.949232526</c:v>
                </c:pt>
                <c:pt idx="10">
                  <c:v>10563192.76369394</c:v>
                </c:pt>
                <c:pt idx="11">
                  <c:v>10236348.023315927</c:v>
                </c:pt>
                <c:pt idx="12">
                  <c:v>10893344.647227015</c:v>
                </c:pt>
                <c:pt idx="13">
                  <c:v>9858620.4526864607</c:v>
                </c:pt>
                <c:pt idx="14">
                  <c:v>10886185.058696903</c:v>
                </c:pt>
                <c:pt idx="15">
                  <c:v>10537136.985760042</c:v>
                </c:pt>
                <c:pt idx="16">
                  <c:v>11001142.728414781</c:v>
                </c:pt>
                <c:pt idx="17">
                  <c:v>10841000.660352308</c:v>
                </c:pt>
                <c:pt idx="18">
                  <c:v>11409244.44216283</c:v>
                </c:pt>
                <c:pt idx="19">
                  <c:v>11333975.554882703</c:v>
                </c:pt>
                <c:pt idx="20">
                  <c:v>10734555.790419966</c:v>
                </c:pt>
                <c:pt idx="21">
                  <c:v>10890982.602877267</c:v>
                </c:pt>
                <c:pt idx="22">
                  <c:v>10494872.41733868</c:v>
                </c:pt>
                <c:pt idx="23">
                  <c:v>10168027.676960669</c:v>
                </c:pt>
                <c:pt idx="24">
                  <c:v>10825024.300871758</c:v>
                </c:pt>
                <c:pt idx="25">
                  <c:v>9790300.1063312031</c:v>
                </c:pt>
                <c:pt idx="26">
                  <c:v>10817864.712341646</c:v>
                </c:pt>
                <c:pt idx="27">
                  <c:v>10468816.639404785</c:v>
                </c:pt>
                <c:pt idx="28">
                  <c:v>10932822.382059522</c:v>
                </c:pt>
                <c:pt idx="29">
                  <c:v>10772680.313997049</c:v>
                </c:pt>
                <c:pt idx="30">
                  <c:v>11340924.095807571</c:v>
                </c:pt>
                <c:pt idx="31">
                  <c:v>11265655.208527446</c:v>
                </c:pt>
                <c:pt idx="32">
                  <c:v>10666235.444064707</c:v>
                </c:pt>
                <c:pt idx="33">
                  <c:v>10822662.256522009</c:v>
                </c:pt>
                <c:pt idx="34">
                  <c:v>10426552.070983423</c:v>
                </c:pt>
                <c:pt idx="35">
                  <c:v>10099707.33060541</c:v>
                </c:pt>
                <c:pt idx="36">
                  <c:v>10756703.9545165</c:v>
                </c:pt>
                <c:pt idx="37">
                  <c:v>9721979.7599759437</c:v>
                </c:pt>
                <c:pt idx="38">
                  <c:v>10749544.365986388</c:v>
                </c:pt>
                <c:pt idx="39">
                  <c:v>10400496.293049525</c:v>
                </c:pt>
                <c:pt idx="40">
                  <c:v>10864502.035704264</c:v>
                </c:pt>
                <c:pt idx="41">
                  <c:v>10704359.967641791</c:v>
                </c:pt>
                <c:pt idx="42">
                  <c:v>11272603.749452312</c:v>
                </c:pt>
                <c:pt idx="43">
                  <c:v>11197334.862172186</c:v>
                </c:pt>
                <c:pt idx="44">
                  <c:v>10597915.097709449</c:v>
                </c:pt>
                <c:pt idx="45">
                  <c:v>10754341.910166752</c:v>
                </c:pt>
                <c:pt idx="46">
                  <c:v>10358231.724628165</c:v>
                </c:pt>
                <c:pt idx="47">
                  <c:v>10031386.984250152</c:v>
                </c:pt>
                <c:pt idx="48">
                  <c:v>10688383.608161241</c:v>
                </c:pt>
                <c:pt idx="49">
                  <c:v>9996669.6910687815</c:v>
                </c:pt>
                <c:pt idx="50">
                  <c:v>10681224.019631129</c:v>
                </c:pt>
                <c:pt idx="51">
                  <c:v>10332175.946694268</c:v>
                </c:pt>
                <c:pt idx="52">
                  <c:v>10796181.689349007</c:v>
                </c:pt>
                <c:pt idx="53">
                  <c:v>10636039.621286534</c:v>
                </c:pt>
                <c:pt idx="54">
                  <c:v>11204283.403097054</c:v>
                </c:pt>
                <c:pt idx="55">
                  <c:v>11129014.515816929</c:v>
                </c:pt>
                <c:pt idx="56">
                  <c:v>10529594.751354191</c:v>
                </c:pt>
                <c:pt idx="57">
                  <c:v>10686021.563811492</c:v>
                </c:pt>
                <c:pt idx="58">
                  <c:v>10289911.378272906</c:v>
                </c:pt>
                <c:pt idx="59">
                  <c:v>9963066.6378948931</c:v>
                </c:pt>
                <c:pt idx="60">
                  <c:v>10620063.261805983</c:v>
                </c:pt>
                <c:pt idx="61">
                  <c:v>9585339.0672654286</c:v>
                </c:pt>
                <c:pt idx="62">
                  <c:v>10612903.673275871</c:v>
                </c:pt>
                <c:pt idx="63">
                  <c:v>10263855.60033901</c:v>
                </c:pt>
                <c:pt idx="64">
                  <c:v>10727861.342993747</c:v>
                </c:pt>
                <c:pt idx="65">
                  <c:v>10567719.274931274</c:v>
                </c:pt>
                <c:pt idx="66">
                  <c:v>11135963.056741796</c:v>
                </c:pt>
                <c:pt idx="67">
                  <c:v>11060694.169461671</c:v>
                </c:pt>
                <c:pt idx="68">
                  <c:v>10461274.404998932</c:v>
                </c:pt>
                <c:pt idx="69">
                  <c:v>10617701.217456235</c:v>
                </c:pt>
                <c:pt idx="70">
                  <c:v>10221591.031917648</c:v>
                </c:pt>
                <c:pt idx="71">
                  <c:v>9894746.2915396355</c:v>
                </c:pt>
                <c:pt idx="72">
                  <c:v>10551742.915450726</c:v>
                </c:pt>
                <c:pt idx="73">
                  <c:v>9517018.7209101692</c:v>
                </c:pt>
                <c:pt idx="74">
                  <c:v>10544583.326920614</c:v>
                </c:pt>
                <c:pt idx="75">
                  <c:v>10195535.253983751</c:v>
                </c:pt>
                <c:pt idx="76">
                  <c:v>10659540.99663849</c:v>
                </c:pt>
                <c:pt idx="77">
                  <c:v>10499398.928576017</c:v>
                </c:pt>
                <c:pt idx="78">
                  <c:v>11067642.710386537</c:v>
                </c:pt>
                <c:pt idx="79">
                  <c:v>10992373.823106412</c:v>
                </c:pt>
                <c:pt idx="80">
                  <c:v>10392954.058643674</c:v>
                </c:pt>
                <c:pt idx="81">
                  <c:v>10549380.871100977</c:v>
                </c:pt>
                <c:pt idx="82">
                  <c:v>10153270.685562391</c:v>
                </c:pt>
                <c:pt idx="83">
                  <c:v>9826425.945184378</c:v>
                </c:pt>
                <c:pt idx="84">
                  <c:v>10483422.569095466</c:v>
                </c:pt>
                <c:pt idx="85">
                  <c:v>9448698.3745549098</c:v>
                </c:pt>
                <c:pt idx="86">
                  <c:v>10476262.980565354</c:v>
                </c:pt>
                <c:pt idx="87">
                  <c:v>10127214.907628493</c:v>
                </c:pt>
                <c:pt idx="88">
                  <c:v>10591220.650283232</c:v>
                </c:pt>
                <c:pt idx="89">
                  <c:v>10431078.582220759</c:v>
                </c:pt>
                <c:pt idx="90">
                  <c:v>10999322.364031279</c:v>
                </c:pt>
                <c:pt idx="91">
                  <c:v>10924053.476751154</c:v>
                </c:pt>
                <c:pt idx="92">
                  <c:v>10324633.712288417</c:v>
                </c:pt>
                <c:pt idx="93">
                  <c:v>10481060.524745718</c:v>
                </c:pt>
                <c:pt idx="94">
                  <c:v>10084950.339207131</c:v>
                </c:pt>
                <c:pt idx="95">
                  <c:v>9758105.5988291185</c:v>
                </c:pt>
                <c:pt idx="96">
                  <c:v>9797440.9002291188</c:v>
                </c:pt>
                <c:pt idx="97">
                  <c:v>9105726.9831366595</c:v>
                </c:pt>
                <c:pt idx="98">
                  <c:v>8710868.0436167214</c:v>
                </c:pt>
                <c:pt idx="99">
                  <c:v>7282406.7025975753</c:v>
                </c:pt>
                <c:pt idx="100">
                  <c:v>7746412.4452523142</c:v>
                </c:pt>
                <c:pt idx="101">
                  <c:v>9283344.9677832145</c:v>
                </c:pt>
                <c:pt idx="102">
                  <c:v>10931002.017676022</c:v>
                </c:pt>
                <c:pt idx="103">
                  <c:v>10855733.130395897</c:v>
                </c:pt>
                <c:pt idx="104">
                  <c:v>10256313.365933158</c:v>
                </c:pt>
                <c:pt idx="105">
                  <c:v>10412740.17839046</c:v>
                </c:pt>
                <c:pt idx="106">
                  <c:v>10016629.992851874</c:v>
                </c:pt>
                <c:pt idx="107">
                  <c:v>9689785.252473861</c:v>
                </c:pt>
                <c:pt idx="108">
                  <c:v>10346781.876384951</c:v>
                </c:pt>
                <c:pt idx="109">
                  <c:v>9312057.6818443947</c:v>
                </c:pt>
                <c:pt idx="110">
                  <c:v>10339622.287854839</c:v>
                </c:pt>
                <c:pt idx="111">
                  <c:v>9990574.2149179764</c:v>
                </c:pt>
                <c:pt idx="112">
                  <c:v>10454579.957572713</c:v>
                </c:pt>
                <c:pt idx="113">
                  <c:v>10294437.889510242</c:v>
                </c:pt>
                <c:pt idx="114">
                  <c:v>10862681.671320762</c:v>
                </c:pt>
                <c:pt idx="115">
                  <c:v>10787412.784040637</c:v>
                </c:pt>
                <c:pt idx="116">
                  <c:v>10187993.019577898</c:v>
                </c:pt>
                <c:pt idx="117">
                  <c:v>10344419.832035203</c:v>
                </c:pt>
                <c:pt idx="118">
                  <c:v>9948309.6464966163</c:v>
                </c:pt>
                <c:pt idx="119">
                  <c:v>9621464.9061186034</c:v>
                </c:pt>
                <c:pt idx="120">
                  <c:v>10278461.530029692</c:v>
                </c:pt>
                <c:pt idx="121">
                  <c:v>9243737.3354891352</c:v>
                </c:pt>
                <c:pt idx="122">
                  <c:v>10271301.94149958</c:v>
                </c:pt>
                <c:pt idx="123">
                  <c:v>9922253.8685627189</c:v>
                </c:pt>
                <c:pt idx="124">
                  <c:v>10386259.611217456</c:v>
                </c:pt>
                <c:pt idx="125">
                  <c:v>10226117.543154985</c:v>
                </c:pt>
                <c:pt idx="126">
                  <c:v>10794361.324965505</c:v>
                </c:pt>
                <c:pt idx="127">
                  <c:v>10719092.43768538</c:v>
                </c:pt>
                <c:pt idx="128">
                  <c:v>10119672.673222642</c:v>
                </c:pt>
                <c:pt idx="129">
                  <c:v>10276099.485679943</c:v>
                </c:pt>
                <c:pt idx="130">
                  <c:v>9879989.3001413569</c:v>
                </c:pt>
                <c:pt idx="131">
                  <c:v>9553144.559763344</c:v>
                </c:pt>
                <c:pt idx="132">
                  <c:v>10210141.183674434</c:v>
                </c:pt>
                <c:pt idx="133">
                  <c:v>9175416.9891338777</c:v>
                </c:pt>
                <c:pt idx="134">
                  <c:v>10202981.59514432</c:v>
                </c:pt>
                <c:pt idx="135">
                  <c:v>9853933.5222074613</c:v>
                </c:pt>
                <c:pt idx="136">
                  <c:v>10317939.264862198</c:v>
                </c:pt>
                <c:pt idx="137">
                  <c:v>10157797.196799725</c:v>
                </c:pt>
                <c:pt idx="138">
                  <c:v>10726040.978610247</c:v>
                </c:pt>
                <c:pt idx="139">
                  <c:v>10650772.091330122</c:v>
                </c:pt>
                <c:pt idx="140">
                  <c:v>10051352.326867383</c:v>
                </c:pt>
                <c:pt idx="141">
                  <c:v>10207779.139324686</c:v>
                </c:pt>
                <c:pt idx="142">
                  <c:v>9811668.9537860993</c:v>
                </c:pt>
                <c:pt idx="143">
                  <c:v>9484824.2134080864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24117093.809593804</c:v>
                </c:pt>
                <c:pt idx="121">
                  <c:v>21913578.535096459</c:v>
                </c:pt>
                <c:pt idx="122">
                  <c:v>24117093.809593804</c:v>
                </c:pt>
                <c:pt idx="123">
                  <c:v>23382588.718094688</c:v>
                </c:pt>
                <c:pt idx="124">
                  <c:v>24117093.809593804</c:v>
                </c:pt>
                <c:pt idx="125">
                  <c:v>23382588.718094688</c:v>
                </c:pt>
                <c:pt idx="126">
                  <c:v>24117093.809593804</c:v>
                </c:pt>
                <c:pt idx="127">
                  <c:v>24117093.809593804</c:v>
                </c:pt>
                <c:pt idx="128">
                  <c:v>22569094.165968325</c:v>
                </c:pt>
                <c:pt idx="129">
                  <c:v>23303599.257467441</c:v>
                </c:pt>
                <c:pt idx="130">
                  <c:v>23382588.718094688</c:v>
                </c:pt>
                <c:pt idx="131">
                  <c:v>24117093.809593804</c:v>
                </c:pt>
                <c:pt idx="132">
                  <c:v>24345653.047642093</c:v>
                </c:pt>
                <c:pt idx="133">
                  <c:v>22142137.773144748</c:v>
                </c:pt>
                <c:pt idx="134">
                  <c:v>24345653.047642093</c:v>
                </c:pt>
                <c:pt idx="135">
                  <c:v>23611147.956142977</c:v>
                </c:pt>
                <c:pt idx="136">
                  <c:v>24345653.047642093</c:v>
                </c:pt>
                <c:pt idx="137">
                  <c:v>23611147.956142977</c:v>
                </c:pt>
                <c:pt idx="138">
                  <c:v>24345653.047642093</c:v>
                </c:pt>
                <c:pt idx="139">
                  <c:v>24345653.047642093</c:v>
                </c:pt>
                <c:pt idx="140">
                  <c:v>22797653.404016614</c:v>
                </c:pt>
                <c:pt idx="141">
                  <c:v>23532158.49551573</c:v>
                </c:pt>
                <c:pt idx="142">
                  <c:v>23611147.956142977</c:v>
                </c:pt>
                <c:pt idx="143">
                  <c:v>24345653.047642093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257031149.79010195</c:v>
                </c:pt>
                <c:pt idx="1">
                  <c:v>257191615.99110249</c:v>
                </c:pt>
                <c:pt idx="2">
                  <c:v>256654700.64492267</c:v>
                </c:pt>
                <c:pt idx="3">
                  <c:v>255929907.1209977</c:v>
                </c:pt>
                <c:pt idx="4">
                  <c:v>255612609.74852669</c:v>
                </c:pt>
                <c:pt idx="5">
                  <c:v>251746281.61521718</c:v>
                </c:pt>
                <c:pt idx="6">
                  <c:v>250858539.40848425</c:v>
                </c:pt>
                <c:pt idx="7">
                  <c:v>253014791.40228099</c:v>
                </c:pt>
                <c:pt idx="8">
                  <c:v>268658692.15583903</c:v>
                </c:pt>
                <c:pt idx="9">
                  <c:v>276876446.76609135</c:v>
                </c:pt>
                <c:pt idx="10">
                  <c:v>270291182.63338417</c:v>
                </c:pt>
                <c:pt idx="11">
                  <c:v>265592217.24129075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258679855.16926599</c:v>
                </c:pt>
                <c:pt idx="1">
                  <c:v>259649095.76980203</c:v>
                </c:pt>
                <c:pt idx="2">
                  <c:v>260324483.84912795</c:v>
                </c:pt>
                <c:pt idx="3">
                  <c:v>260871032.30848894</c:v>
                </c:pt>
                <c:pt idx="4">
                  <c:v>262662302.29874411</c:v>
                </c:pt>
                <c:pt idx="5">
                  <c:v>263968710.52578703</c:v>
                </c:pt>
                <c:pt idx="6">
                  <c:v>266008956.31569141</c:v>
                </c:pt>
                <c:pt idx="7">
                  <c:v>269040174.87202698</c:v>
                </c:pt>
                <c:pt idx="8">
                  <c:v>284461842.14000106</c:v>
                </c:pt>
                <c:pt idx="9">
                  <c:v>292215964.58388811</c:v>
                </c:pt>
                <c:pt idx="10">
                  <c:v>285568769.88773382</c:v>
                </c:pt>
                <c:pt idx="11">
                  <c:v>280767747.74313134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103387625.09516497</c:v>
                </c:pt>
                <c:pt idx="11">
                  <c:v>105317728.79666437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108461334.60890111</c:v>
                </c:pt>
                <c:pt idx="11">
                  <c:v>110297605.30292629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130207803.45149082</c:v>
                </c:pt>
                <c:pt idx="1">
                  <c:v>128900949.24662015</c:v>
                </c:pt>
                <c:pt idx="2">
                  <c:v>127656672.4871051</c:v>
                </c:pt>
                <c:pt idx="3">
                  <c:v>126383713.62865758</c:v>
                </c:pt>
                <c:pt idx="4">
                  <c:v>125720797.3301788</c:v>
                </c:pt>
                <c:pt idx="5">
                  <c:v>124806940.77559473</c:v>
                </c:pt>
                <c:pt idx="6">
                  <c:v>123954919.27626412</c:v>
                </c:pt>
                <c:pt idx="7">
                  <c:v>122273286.38613404</c:v>
                </c:pt>
                <c:pt idx="8">
                  <c:v>111087264.91309831</c:v>
                </c:pt>
                <c:pt idx="9">
                  <c:v>119021398.77518789</c:v>
                </c:pt>
                <c:pt idx="10">
                  <c:v>118212037.77048771</c:v>
                </c:pt>
                <c:pt idx="11">
                  <c:v>117409986.45086785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130211943.45149082</c:v>
                </c:pt>
                <c:pt idx="1">
                  <c:v>129049089.01777962</c:v>
                </c:pt>
                <c:pt idx="2">
                  <c:v>128229244.86151654</c:v>
                </c:pt>
                <c:pt idx="3">
                  <c:v>127409400.70525344</c:v>
                </c:pt>
                <c:pt idx="4">
                  <c:v>126932566.82643843</c:v>
                </c:pt>
                <c:pt idx="5">
                  <c:v>125769712.39272723</c:v>
                </c:pt>
                <c:pt idx="6">
                  <c:v>124949868.23646413</c:v>
                </c:pt>
                <c:pt idx="7">
                  <c:v>124130024.08020103</c:v>
                </c:pt>
                <c:pt idx="8">
                  <c:v>114088403.98033684</c:v>
                </c:pt>
                <c:pt idx="9">
                  <c:v>122490335.76767483</c:v>
                </c:pt>
                <c:pt idx="10">
                  <c:v>121670491.61141175</c:v>
                </c:pt>
                <c:pt idx="11">
                  <c:v>120850647.45514864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280142331.02881426</c:v>
                </c:pt>
                <c:pt idx="11">
                  <c:v>282898876.33631599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282636600.97037911</c:v>
                </c:pt>
                <c:pt idx="11">
                  <c:v>285379311.8269586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21</xdr:row>
      <xdr:rowOff>66675</xdr:rowOff>
    </xdr:from>
    <xdr:to>
      <xdr:col>34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21</xdr:row>
      <xdr:rowOff>66675</xdr:rowOff>
    </xdr:from>
    <xdr:to>
      <xdr:col>33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F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R116" sqref="R116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8" t="s">
        <v>8</v>
      </c>
      <c r="Q1" s="228" t="s">
        <v>77</v>
      </c>
      <c r="R1" s="228" t="s">
        <v>78</v>
      </c>
      <c r="S1" s="228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372</v>
      </c>
      <c r="AC1" s="5" t="s">
        <v>16</v>
      </c>
      <c r="AD1" s="5" t="s">
        <v>17</v>
      </c>
      <c r="AE1" s="5" t="s">
        <v>373</v>
      </c>
      <c r="AF1" s="5" t="s">
        <v>18</v>
      </c>
      <c r="AG1" s="1" t="s">
        <v>374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205</v>
      </c>
      <c r="BC1" t="s">
        <v>206</v>
      </c>
      <c r="BD1" t="s">
        <v>207</v>
      </c>
      <c r="BE1" t="s">
        <v>208</v>
      </c>
      <c r="BF1" t="s">
        <v>209</v>
      </c>
      <c r="BG1" t="s">
        <v>210</v>
      </c>
      <c r="BH1" t="s">
        <v>211</v>
      </c>
      <c r="BI1" s="5" t="s">
        <v>272</v>
      </c>
      <c r="BJ1" s="5" t="s">
        <v>273</v>
      </c>
      <c r="BK1" s="5" t="s">
        <v>274</v>
      </c>
      <c r="BL1" s="5" t="s">
        <v>275</v>
      </c>
      <c r="BM1" s="5" t="s">
        <v>57</v>
      </c>
      <c r="BN1" s="81" t="s">
        <v>190</v>
      </c>
      <c r="BO1" s="5" t="s">
        <v>189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276</v>
      </c>
      <c r="CH1" s="5" t="s">
        <v>277</v>
      </c>
      <c r="CI1" s="5" t="s">
        <v>278</v>
      </c>
      <c r="CJ1" s="5" t="s">
        <v>323</v>
      </c>
      <c r="CK1" s="5" t="s">
        <v>324</v>
      </c>
      <c r="CL1" s="5" t="s">
        <v>325</v>
      </c>
      <c r="CM1" s="5" t="s">
        <v>326</v>
      </c>
      <c r="CN1" s="5" t="s">
        <v>327</v>
      </c>
      <c r="CO1" s="5" t="s">
        <v>328</v>
      </c>
      <c r="CP1" s="5" t="s">
        <v>329</v>
      </c>
      <c r="CQ1" s="5" t="s">
        <v>330</v>
      </c>
      <c r="CR1" s="5" t="s">
        <v>331</v>
      </c>
      <c r="CS1" s="5" t="s">
        <v>332</v>
      </c>
      <c r="CT1" s="5" t="s">
        <v>333</v>
      </c>
      <c r="CU1" s="5" t="s">
        <v>334</v>
      </c>
      <c r="CV1" s="5" t="s">
        <v>335</v>
      </c>
      <c r="CW1" s="5" t="s">
        <v>336</v>
      </c>
      <c r="CX1" s="5" t="s">
        <v>183</v>
      </c>
      <c r="CY1" s="5" t="s">
        <v>184</v>
      </c>
      <c r="CZ1" s="5" t="s">
        <v>212</v>
      </c>
      <c r="DA1" s="5" t="s">
        <v>213</v>
      </c>
      <c r="DB1" s="5" t="s">
        <v>214</v>
      </c>
      <c r="DC1" s="5" t="s">
        <v>215</v>
      </c>
      <c r="DD1" s="5" t="s">
        <v>216</v>
      </c>
      <c r="DE1" s="5" t="s">
        <v>217</v>
      </c>
      <c r="DF1" s="5" t="s">
        <v>244</v>
      </c>
      <c r="DG1" s="5" t="s">
        <v>245</v>
      </c>
      <c r="DH1" s="5" t="s">
        <v>246</v>
      </c>
      <c r="DI1" s="5" t="s">
        <v>247</v>
      </c>
      <c r="DJ1" s="5" t="s">
        <v>248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I12" sqref="I1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242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346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345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256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257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219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30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342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258</v>
      </c>
      <c r="AK59" s="9" t="s">
        <v>37</v>
      </c>
      <c r="AP59" s="9" t="s">
        <v>258</v>
      </c>
      <c r="AY59" s="9" t="s">
        <v>37</v>
      </c>
      <c r="BD59" s="9" t="s">
        <v>258</v>
      </c>
      <c r="BM59" s="9" t="s">
        <v>37</v>
      </c>
      <c r="BR59" s="9" t="s">
        <v>258</v>
      </c>
      <c r="CA59" s="9" t="s">
        <v>37</v>
      </c>
      <c r="CF59" s="9" t="s">
        <v>258</v>
      </c>
      <c r="CO59" s="9" t="s">
        <v>37</v>
      </c>
      <c r="CT59" s="9" t="s">
        <v>258</v>
      </c>
      <c r="DC59" s="9" t="s">
        <v>37</v>
      </c>
      <c r="DH59" s="9" t="s">
        <v>258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2" t="s">
        <v>52</v>
      </c>
      <c r="E1" s="272"/>
      <c r="F1" s="272" t="s">
        <v>167</v>
      </c>
      <c r="G1" s="272"/>
      <c r="H1" s="272" t="s">
        <v>260</v>
      </c>
      <c r="I1" s="272"/>
      <c r="J1" s="272"/>
      <c r="K1" s="272"/>
      <c r="L1" s="272"/>
      <c r="M1" s="272"/>
      <c r="N1" s="272"/>
      <c r="O1" s="272"/>
      <c r="P1" s="272" t="s">
        <v>269</v>
      </c>
      <c r="Q1" s="272"/>
      <c r="R1" s="272"/>
      <c r="S1" s="272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220</v>
      </c>
      <c r="P2" t="s">
        <v>271</v>
      </c>
      <c r="Q2" t="s">
        <v>266</v>
      </c>
      <c r="R2" t="s">
        <v>267</v>
      </c>
      <c r="S2" t="s">
        <v>268</v>
      </c>
      <c r="W2" t="s">
        <v>367</v>
      </c>
    </row>
    <row r="3" spans="1:29" ht="15.75">
      <c r="D3" s="273" t="s">
        <v>259</v>
      </c>
      <c r="E3" s="273"/>
      <c r="F3" s="273"/>
      <c r="G3" s="273"/>
      <c r="H3" s="273" t="s">
        <v>106</v>
      </c>
      <c r="I3" s="273"/>
      <c r="J3" s="273"/>
      <c r="K3" s="273"/>
      <c r="L3" s="273"/>
      <c r="M3" s="273"/>
      <c r="N3" s="273"/>
      <c r="O3" t="s">
        <v>261</v>
      </c>
      <c r="P3" s="272" t="s">
        <v>270</v>
      </c>
      <c r="Q3" s="272"/>
      <c r="R3" s="272"/>
      <c r="S3" s="272"/>
      <c r="AC3" s="237"/>
    </row>
    <row r="4" spans="1:29">
      <c r="A4" s="3">
        <v>37622</v>
      </c>
      <c r="B4">
        <f>YEAR(A4)</f>
        <v>2003</v>
      </c>
      <c r="C4" s="3" t="s">
        <v>262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9" t="s">
        <v>109</v>
      </c>
      <c r="X4" s="89" t="s">
        <v>108</v>
      </c>
      <c r="Y4" s="89" t="s">
        <v>110</v>
      </c>
      <c r="Z4" s="89" t="s">
        <v>111</v>
      </c>
      <c r="AA4" s="240"/>
      <c r="AB4" t="s">
        <v>366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262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5">
        <v>44734</v>
      </c>
      <c r="X5" s="241">
        <v>44820</v>
      </c>
      <c r="Y5" s="241">
        <v>44816</v>
      </c>
      <c r="Z5" s="245">
        <v>44719</v>
      </c>
      <c r="AA5" s="238"/>
    </row>
    <row r="6" spans="1:29">
      <c r="A6" s="3">
        <v>37681</v>
      </c>
      <c r="B6">
        <f t="shared" si="0"/>
        <v>2003</v>
      </c>
      <c r="C6" s="3" t="s">
        <v>262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6">
        <v>4.2999999999999997E-2</v>
      </c>
      <c r="X6" s="16">
        <v>4.5999999999999999E-2</v>
      </c>
      <c r="Y6" s="16">
        <v>4.2999999999999997E-2</v>
      </c>
      <c r="Z6" s="246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263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40" t="s">
        <v>104</v>
      </c>
      <c r="V7">
        <v>2022</v>
      </c>
      <c r="W7" s="246">
        <v>3.5999999999999997E-2</v>
      </c>
      <c r="X7" s="16">
        <v>2.9000000000000001E-2</v>
      </c>
      <c r="Y7" s="16">
        <v>3.2000000000000001E-2</v>
      </c>
      <c r="Z7" s="246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263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2">
        <v>2023</v>
      </c>
      <c r="W8" s="246">
        <v>1.6E-2</v>
      </c>
      <c r="X8" s="16">
        <v>7.0000000000000001E-3</v>
      </c>
      <c r="Y8" s="16">
        <v>0.01</v>
      </c>
      <c r="Z8" s="246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263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7"/>
      <c r="Z9" s="247"/>
      <c r="AC9" s="85"/>
    </row>
    <row r="10" spans="1:29">
      <c r="A10" s="3">
        <v>37803</v>
      </c>
      <c r="B10">
        <f t="shared" si="0"/>
        <v>2003</v>
      </c>
      <c r="C10" s="3" t="s">
        <v>264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5">
        <v>44734</v>
      </c>
      <c r="X10" s="241">
        <v>44820</v>
      </c>
      <c r="Y10" s="241">
        <v>44816</v>
      </c>
      <c r="Z10" s="245">
        <v>44719</v>
      </c>
      <c r="AA10" s="238"/>
      <c r="AC10" s="85"/>
    </row>
    <row r="11" spans="1:29">
      <c r="A11" s="3">
        <v>37834</v>
      </c>
      <c r="B11">
        <f t="shared" si="0"/>
        <v>2003</v>
      </c>
      <c r="C11" s="3" t="s">
        <v>264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6">
        <v>4.9000000000000002E-2</v>
      </c>
      <c r="X11" s="16">
        <v>4.9000000000000002E-2</v>
      </c>
      <c r="Y11" s="16">
        <v>4.9000000000000002E-2</v>
      </c>
      <c r="Z11" s="246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264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40" t="s">
        <v>107</v>
      </c>
      <c r="V12">
        <v>2022</v>
      </c>
      <c r="W12" s="246">
        <v>4.9000000000000002E-2</v>
      </c>
      <c r="X12" s="16">
        <v>4.2999999999999997E-2</v>
      </c>
      <c r="Y12" s="16">
        <v>4.4999999999999998E-2</v>
      </c>
      <c r="Z12" s="246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265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2">
        <v>2023</v>
      </c>
      <c r="W13" s="246">
        <v>6.0000000000000001E-3</v>
      </c>
      <c r="X13" s="16">
        <v>8.0000000000000002E-3</v>
      </c>
      <c r="Y13" s="16">
        <v>0.01</v>
      </c>
      <c r="Z13" s="246">
        <v>1.2E-2</v>
      </c>
      <c r="AA13" s="243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265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265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2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4"/>
      <c r="AA21" s="124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1">
        <v>6407.9</v>
      </c>
      <c r="E42" s="141">
        <v>6309</v>
      </c>
      <c r="F42" s="141">
        <v>247.4</v>
      </c>
      <c r="G42" s="141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1">
        <v>6421.7</v>
      </c>
      <c r="E43" s="141">
        <v>6335.7</v>
      </c>
      <c r="F43" s="141">
        <v>250.5</v>
      </c>
      <c r="G43" s="141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1">
        <v>6450.2</v>
      </c>
      <c r="E44" s="141">
        <v>6415.8</v>
      </c>
      <c r="F44" s="141">
        <v>254.1</v>
      </c>
      <c r="G44" s="141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1">
        <v>6467.7</v>
      </c>
      <c r="E45" s="141">
        <v>6501.9</v>
      </c>
      <c r="F45" s="141">
        <v>254.5</v>
      </c>
      <c r="G45" s="141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1">
        <v>6476.4</v>
      </c>
      <c r="E46" s="141">
        <v>6563.8</v>
      </c>
      <c r="F46" s="141">
        <v>251.3</v>
      </c>
      <c r="G46" s="141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1">
        <v>6470.4</v>
      </c>
      <c r="E47" s="141">
        <v>6566.5</v>
      </c>
      <c r="F47" s="141">
        <v>248</v>
      </c>
      <c r="G47" s="141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1">
        <v>6460.8</v>
      </c>
      <c r="E48" s="141">
        <v>6514.2</v>
      </c>
      <c r="F48" s="141">
        <v>249.1</v>
      </c>
      <c r="G48" s="141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1">
        <v>6445.9</v>
      </c>
      <c r="E49" s="141">
        <v>6477.1</v>
      </c>
      <c r="F49" s="141">
        <v>251.9</v>
      </c>
      <c r="G49" s="141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1">
        <v>6444.5</v>
      </c>
      <c r="E50" s="141">
        <v>6448.7</v>
      </c>
      <c r="F50" s="141">
        <v>255.2</v>
      </c>
      <c r="G50" s="141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1">
        <v>6460.3</v>
      </c>
      <c r="E51" s="141">
        <v>6470.9</v>
      </c>
      <c r="F51" s="141">
        <v>256.3</v>
      </c>
      <c r="G51" s="141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1">
        <v>6481.8</v>
      </c>
      <c r="E52" s="141">
        <v>6446.3</v>
      </c>
      <c r="F52" s="141">
        <v>255.7</v>
      </c>
      <c r="G52" s="141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1">
        <v>6496.9</v>
      </c>
      <c r="E53" s="141">
        <v>6427.3</v>
      </c>
      <c r="F53" s="141">
        <v>255.7</v>
      </c>
      <c r="G53" s="141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1">
        <v>6502</v>
      </c>
      <c r="E54" s="141">
        <v>6400.7</v>
      </c>
      <c r="F54" s="141">
        <v>254.6</v>
      </c>
      <c r="G54" s="141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1">
        <v>6498.2</v>
      </c>
      <c r="E55" s="141">
        <v>6416.3</v>
      </c>
      <c r="F55" s="141">
        <v>253</v>
      </c>
      <c r="G55" s="141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1">
        <v>6498</v>
      </c>
      <c r="E56" s="141">
        <v>6468.9</v>
      </c>
      <c r="F56" s="141">
        <v>250.4</v>
      </c>
      <c r="G56" s="141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1">
        <v>6497.8</v>
      </c>
      <c r="E57" s="141">
        <v>6537.2</v>
      </c>
      <c r="F57" s="141">
        <v>248.6</v>
      </c>
      <c r="G57" s="141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1">
        <v>6512.6</v>
      </c>
      <c r="E58" s="141">
        <v>6602.2</v>
      </c>
      <c r="F58" s="141">
        <v>250.2</v>
      </c>
      <c r="G58" s="141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1">
        <v>6524.4</v>
      </c>
      <c r="E59" s="141">
        <v>6623.5</v>
      </c>
      <c r="F59" s="141">
        <v>252.9</v>
      </c>
      <c r="G59" s="141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1">
        <v>6538.3</v>
      </c>
      <c r="E60" s="141">
        <v>6593.3</v>
      </c>
      <c r="F60" s="141">
        <v>256.2</v>
      </c>
      <c r="G60" s="141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1">
        <v>6554.9</v>
      </c>
      <c r="E61" s="141">
        <v>6585.6</v>
      </c>
      <c r="F61" s="141">
        <v>256.7</v>
      </c>
      <c r="G61" s="141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1">
        <v>6565.5</v>
      </c>
      <c r="E62" s="141">
        <v>6567.9</v>
      </c>
      <c r="F62" s="141">
        <v>254.8</v>
      </c>
      <c r="G62" s="141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1">
        <v>6565.2</v>
      </c>
      <c r="E63" s="141">
        <v>6575</v>
      </c>
      <c r="F63" s="141">
        <v>251.5</v>
      </c>
      <c r="G63" s="141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1">
        <v>6560.7</v>
      </c>
      <c r="E64" s="141">
        <v>6525.4</v>
      </c>
      <c r="F64" s="141">
        <v>248.3</v>
      </c>
      <c r="G64" s="141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1">
        <v>6574</v>
      </c>
      <c r="E65" s="141">
        <v>6504.2</v>
      </c>
      <c r="F65" s="141">
        <v>247.3</v>
      </c>
      <c r="G65" s="141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1">
        <v>6584.8</v>
      </c>
      <c r="E66" s="141">
        <v>6486.3</v>
      </c>
      <c r="F66" s="141">
        <v>248.3</v>
      </c>
      <c r="G66" s="141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1">
        <v>6595.2</v>
      </c>
      <c r="E67" s="141">
        <v>6515.4</v>
      </c>
      <c r="F67" s="141">
        <v>247.8</v>
      </c>
      <c r="G67" s="141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1">
        <v>6597.3</v>
      </c>
      <c r="E68" s="141">
        <v>6568.2</v>
      </c>
      <c r="F68" s="141">
        <v>247</v>
      </c>
      <c r="G68" s="141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1">
        <v>6593.5</v>
      </c>
      <c r="E69" s="141">
        <v>6632.9</v>
      </c>
      <c r="F69" s="141">
        <v>246.7</v>
      </c>
      <c r="G69" s="141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1">
        <v>6582.8</v>
      </c>
      <c r="E70" s="141">
        <v>6670.4</v>
      </c>
      <c r="F70" s="141">
        <v>247.7</v>
      </c>
      <c r="G70" s="141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1">
        <v>6572.9</v>
      </c>
      <c r="E71" s="141">
        <v>6673.5</v>
      </c>
      <c r="F71" s="141">
        <v>249.1</v>
      </c>
      <c r="G71" s="141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1">
        <v>6581.9</v>
      </c>
      <c r="E72" s="141">
        <v>6642.9</v>
      </c>
      <c r="F72" s="141">
        <v>249.2</v>
      </c>
      <c r="G72" s="141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1">
        <v>6601.5</v>
      </c>
      <c r="E73" s="141">
        <v>6643.2</v>
      </c>
      <c r="F73" s="141">
        <v>249</v>
      </c>
      <c r="G73" s="141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1">
        <v>6594.4</v>
      </c>
      <c r="E74" s="141">
        <v>6604.1</v>
      </c>
      <c r="F74" s="141">
        <v>247.2</v>
      </c>
      <c r="G74" s="141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1">
        <v>6583.8</v>
      </c>
      <c r="E75" s="141">
        <v>6588.6</v>
      </c>
      <c r="F75" s="141">
        <v>245.5</v>
      </c>
      <c r="G75" s="141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1">
        <v>6532.8</v>
      </c>
      <c r="E76" s="141">
        <v>6491.4</v>
      </c>
      <c r="F76" s="141">
        <v>245.4</v>
      </c>
      <c r="G76" s="141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1">
        <v>6493.4</v>
      </c>
      <c r="E77" s="141">
        <v>6420.8</v>
      </c>
      <c r="F77" s="141">
        <v>244</v>
      </c>
      <c r="G77" s="141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1">
        <v>6452.7</v>
      </c>
      <c r="E78" s="141">
        <v>6349</v>
      </c>
      <c r="F78" s="141">
        <v>240.8</v>
      </c>
      <c r="G78" s="141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1">
        <v>6430.8</v>
      </c>
      <c r="E79" s="141">
        <v>6346.2</v>
      </c>
      <c r="F79" s="141">
        <v>236.8</v>
      </c>
      <c r="G79" s="141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1">
        <v>6405.7</v>
      </c>
      <c r="E80" s="141">
        <v>6369.1</v>
      </c>
      <c r="F80" s="141">
        <v>236.4</v>
      </c>
      <c r="G80" s="141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1">
        <v>6378.1</v>
      </c>
      <c r="E81" s="141">
        <v>6416.3</v>
      </c>
      <c r="F81" s="141">
        <v>236.7</v>
      </c>
      <c r="G81" s="141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1">
        <v>6375.1</v>
      </c>
      <c r="E82" s="141">
        <v>6455</v>
      </c>
      <c r="F82" s="141">
        <v>236.4</v>
      </c>
      <c r="G82" s="141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1">
        <v>6385.1</v>
      </c>
      <c r="E83" s="141">
        <v>6477.5</v>
      </c>
      <c r="F83" s="141">
        <v>233.5</v>
      </c>
      <c r="G83" s="141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1">
        <v>6403.8</v>
      </c>
      <c r="E84" s="141">
        <v>6457.4</v>
      </c>
      <c r="F84" s="141">
        <v>233</v>
      </c>
      <c r="G84" s="141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1">
        <v>6416.3</v>
      </c>
      <c r="E85" s="141">
        <v>6452.9</v>
      </c>
      <c r="F85" s="141">
        <v>235.1</v>
      </c>
      <c r="G85" s="141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1">
        <v>6431.4</v>
      </c>
      <c r="E86" s="141">
        <v>6439.9</v>
      </c>
      <c r="F86" s="141">
        <v>239.2</v>
      </c>
      <c r="G86" s="141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1">
        <v>6433.9</v>
      </c>
      <c r="E87" s="141">
        <v>6439.4</v>
      </c>
      <c r="F87" s="141">
        <v>242.5</v>
      </c>
      <c r="G87" s="141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1">
        <v>6439.4</v>
      </c>
      <c r="E88" s="141">
        <v>6403.2</v>
      </c>
      <c r="F88" s="141">
        <v>243</v>
      </c>
      <c r="G88" s="141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1">
        <v>6440.2</v>
      </c>
      <c r="E89" s="141">
        <v>6372.5</v>
      </c>
      <c r="F89" s="141">
        <v>243</v>
      </c>
      <c r="G89" s="141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1">
        <v>6449.1</v>
      </c>
      <c r="E90" s="141">
        <v>6348.9</v>
      </c>
      <c r="F90" s="141">
        <v>242</v>
      </c>
      <c r="G90" s="141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1">
        <v>6461.6</v>
      </c>
      <c r="E91" s="141">
        <v>6378.7</v>
      </c>
      <c r="F91" s="141">
        <v>243.2</v>
      </c>
      <c r="G91" s="141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1">
        <v>6488</v>
      </c>
      <c r="E92" s="141">
        <v>6450.5</v>
      </c>
      <c r="F92" s="141">
        <v>244.1</v>
      </c>
      <c r="G92" s="141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1">
        <v>6521.8</v>
      </c>
      <c r="E93" s="141">
        <v>6560.9</v>
      </c>
      <c r="F93" s="141">
        <v>244.6</v>
      </c>
      <c r="G93" s="141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1">
        <v>6544.2</v>
      </c>
      <c r="E94" s="141">
        <v>6625.7</v>
      </c>
      <c r="F94" s="141">
        <v>241.8</v>
      </c>
      <c r="G94" s="141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1">
        <v>6554.2</v>
      </c>
      <c r="E95" s="141">
        <v>6648.5</v>
      </c>
      <c r="F95" s="141">
        <v>239.1</v>
      </c>
      <c r="G95" s="141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1">
        <v>6540.5</v>
      </c>
      <c r="E96" s="141">
        <v>6593.7</v>
      </c>
      <c r="F96" s="141">
        <v>235.7</v>
      </c>
      <c r="G96" s="141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1">
        <v>6530.8</v>
      </c>
      <c r="E97" s="141">
        <v>6563.5</v>
      </c>
      <c r="F97" s="141">
        <v>234.9</v>
      </c>
      <c r="G97" s="141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1">
        <v>6529.6</v>
      </c>
      <c r="E98" s="141">
        <v>6537</v>
      </c>
      <c r="F98" s="141">
        <v>235.7</v>
      </c>
      <c r="G98" s="141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1">
        <v>6550.1</v>
      </c>
      <c r="E99" s="141">
        <v>6554.8</v>
      </c>
      <c r="F99" s="141">
        <v>236.4</v>
      </c>
      <c r="G99" s="141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1">
        <v>6580.3</v>
      </c>
      <c r="E100" s="141">
        <v>6544.8</v>
      </c>
      <c r="F100" s="141">
        <v>237</v>
      </c>
      <c r="G100" s="141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1">
        <v>6596.8</v>
      </c>
      <c r="E101" s="141">
        <v>6526.6</v>
      </c>
      <c r="F101" s="141">
        <v>237.7</v>
      </c>
      <c r="G101" s="141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1">
        <v>6610.1</v>
      </c>
      <c r="E102" s="141">
        <v>6506.1</v>
      </c>
      <c r="F102" s="141">
        <v>239.8</v>
      </c>
      <c r="G102" s="141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1">
        <v>6619.5</v>
      </c>
      <c r="E103" s="141">
        <v>6534</v>
      </c>
      <c r="F103" s="141">
        <v>239.8</v>
      </c>
      <c r="G103" s="141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1">
        <v>6629.8</v>
      </c>
      <c r="E104" s="141">
        <v>6596.7</v>
      </c>
      <c r="F104" s="141">
        <v>236.7</v>
      </c>
      <c r="G104" s="141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1">
        <v>6647</v>
      </c>
      <c r="E105" s="141">
        <v>6693.4</v>
      </c>
      <c r="F105" s="141">
        <v>233.4</v>
      </c>
      <c r="G105" s="141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1">
        <v>6648.8</v>
      </c>
      <c r="E106" s="141">
        <v>6739.7</v>
      </c>
      <c r="F106" s="141">
        <v>233.2</v>
      </c>
      <c r="G106" s="141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1">
        <v>6659</v>
      </c>
      <c r="E107" s="141">
        <v>6759.5</v>
      </c>
      <c r="F107" s="141">
        <v>236.1</v>
      </c>
      <c r="G107" s="141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1">
        <v>6653.4</v>
      </c>
      <c r="E108" s="141">
        <v>6708.4</v>
      </c>
      <c r="F108" s="141">
        <v>237.4</v>
      </c>
      <c r="G108" s="141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1">
        <v>6647</v>
      </c>
      <c r="E109" s="141">
        <v>6675.7</v>
      </c>
      <c r="F109" s="141">
        <v>237.4</v>
      </c>
      <c r="G109" s="141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1">
        <v>6642.9</v>
      </c>
      <c r="E110" s="141">
        <v>6644.1</v>
      </c>
      <c r="F110" s="141">
        <v>235.2</v>
      </c>
      <c r="G110" s="141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1">
        <v>6643.1</v>
      </c>
      <c r="E111" s="141">
        <v>6644.7</v>
      </c>
      <c r="F111" s="141">
        <v>235.3</v>
      </c>
      <c r="G111" s="141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1">
        <v>6646.5</v>
      </c>
      <c r="E112" s="141">
        <v>6611.1</v>
      </c>
      <c r="F112" s="141">
        <v>235</v>
      </c>
      <c r="G112" s="141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1">
        <v>6641.1</v>
      </c>
      <c r="E113" s="141">
        <v>6571.2</v>
      </c>
      <c r="F113" s="141">
        <v>235.2</v>
      </c>
      <c r="G113" s="141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1">
        <v>6644.1</v>
      </c>
      <c r="E114" s="141">
        <v>6541.5</v>
      </c>
      <c r="F114" s="141">
        <v>235.6</v>
      </c>
      <c r="G114" s="141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1">
        <v>6654.6</v>
      </c>
      <c r="E115" s="141">
        <v>6574.2</v>
      </c>
      <c r="F115" s="141">
        <v>239.9</v>
      </c>
      <c r="G115" s="141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1">
        <v>6655.4</v>
      </c>
      <c r="E116" s="141">
        <v>6626.1</v>
      </c>
      <c r="F116" s="141">
        <v>242.7</v>
      </c>
      <c r="G116" s="141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1">
        <v>6655.3</v>
      </c>
      <c r="E117" s="141">
        <v>6702</v>
      </c>
      <c r="F117" s="141">
        <v>243.3</v>
      </c>
      <c r="G117" s="141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1">
        <v>6654</v>
      </c>
      <c r="E118" s="141">
        <v>6741.1</v>
      </c>
      <c r="F118" s="141">
        <v>242</v>
      </c>
      <c r="G118" s="141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1">
        <v>6661.5</v>
      </c>
      <c r="E119" s="141">
        <v>6758.8</v>
      </c>
      <c r="F119" s="141">
        <v>242.1</v>
      </c>
      <c r="G119" s="141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1">
        <v>6671.5</v>
      </c>
      <c r="E120" s="141">
        <v>6722.8</v>
      </c>
      <c r="F120" s="141">
        <v>243.1</v>
      </c>
      <c r="G120" s="141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1">
        <v>6675.2</v>
      </c>
      <c r="E121" s="141">
        <v>6699.2</v>
      </c>
      <c r="F121" s="141">
        <v>241.3</v>
      </c>
      <c r="G121" s="141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1">
        <v>6686.6</v>
      </c>
      <c r="E122" s="141">
        <v>6685.6</v>
      </c>
      <c r="F122" s="141">
        <v>241.4</v>
      </c>
      <c r="G122" s="141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1">
        <v>6697</v>
      </c>
      <c r="E123" s="141">
        <v>6700.5</v>
      </c>
      <c r="F123" s="141">
        <v>239.5</v>
      </c>
      <c r="G123" s="141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1">
        <v>6711.6</v>
      </c>
      <c r="E124" s="141">
        <v>6680.9</v>
      </c>
      <c r="F124" s="141">
        <v>240.9</v>
      </c>
      <c r="G124" s="141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1">
        <v>6728.5</v>
      </c>
      <c r="E125" s="141">
        <v>6660.8</v>
      </c>
      <c r="F125" s="141">
        <v>238.9</v>
      </c>
      <c r="G125" s="141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1">
        <v>6735.1</v>
      </c>
      <c r="E126" s="141">
        <v>6634.8</v>
      </c>
      <c r="F126" s="141">
        <v>239.6</v>
      </c>
      <c r="G126" s="141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1">
        <v>6742.7</v>
      </c>
      <c r="E127" s="141">
        <v>6662.1</v>
      </c>
      <c r="F127" s="141">
        <v>237.9</v>
      </c>
      <c r="G127" s="141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1">
        <v>6754.1</v>
      </c>
      <c r="E128" s="141">
        <v>6726.6</v>
      </c>
      <c r="F128" s="141">
        <v>237.4</v>
      </c>
      <c r="G128" s="141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1">
        <v>6766.1</v>
      </c>
      <c r="E129" s="141">
        <v>6812.7</v>
      </c>
      <c r="F129" s="141">
        <v>237</v>
      </c>
      <c r="G129" s="141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1">
        <v>6774.7</v>
      </c>
      <c r="E130" s="141">
        <v>6863.4</v>
      </c>
      <c r="F130" s="141">
        <v>236.2</v>
      </c>
      <c r="G130" s="141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1">
        <v>6778.4</v>
      </c>
      <c r="E131" s="141">
        <v>6876.4</v>
      </c>
      <c r="F131" s="141">
        <v>234.8</v>
      </c>
      <c r="G131" s="141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1">
        <v>6782.1</v>
      </c>
      <c r="E132" s="141">
        <v>6841.7</v>
      </c>
      <c r="F132" s="141">
        <v>234.6</v>
      </c>
      <c r="G132" s="141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1">
        <v>6784.2</v>
      </c>
      <c r="E133" s="141">
        <v>6821.6</v>
      </c>
      <c r="F133" s="141">
        <v>234.7</v>
      </c>
      <c r="G133" s="141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1">
        <v>6785.3</v>
      </c>
      <c r="E134" s="141">
        <v>6794.8</v>
      </c>
      <c r="F134" s="141">
        <v>233.8</v>
      </c>
      <c r="G134" s="141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1">
        <v>6781.3</v>
      </c>
      <c r="E135" s="141">
        <v>6783.1</v>
      </c>
      <c r="F135" s="141">
        <v>233.2</v>
      </c>
      <c r="G135" s="141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1">
        <v>6780.9</v>
      </c>
      <c r="E136" s="141">
        <v>6741.6</v>
      </c>
      <c r="F136" s="141">
        <v>231.3</v>
      </c>
      <c r="G136" s="141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1">
        <v>6781.1</v>
      </c>
      <c r="E137" s="141">
        <v>6707.8</v>
      </c>
      <c r="F137" s="141">
        <v>233</v>
      </c>
      <c r="G137" s="141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1">
        <v>6786.1</v>
      </c>
      <c r="E138" s="141">
        <v>6686.4</v>
      </c>
      <c r="F138" s="141">
        <v>233.2</v>
      </c>
      <c r="G138" s="141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1">
        <v>6797.3</v>
      </c>
      <c r="E139" s="141">
        <v>6715.8</v>
      </c>
      <c r="F139" s="141">
        <v>235.9</v>
      </c>
      <c r="G139" s="141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1">
        <v>6798</v>
      </c>
      <c r="E140" s="141">
        <v>6770.1</v>
      </c>
      <c r="F140" s="141">
        <v>237</v>
      </c>
      <c r="G140" s="141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1">
        <v>6790.7</v>
      </c>
      <c r="E141" s="141">
        <v>6837.5</v>
      </c>
      <c r="F141" s="141">
        <v>237.6</v>
      </c>
      <c r="G141" s="141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1">
        <v>6792</v>
      </c>
      <c r="E142" s="141">
        <v>6884</v>
      </c>
      <c r="F142" s="141">
        <v>239.2</v>
      </c>
      <c r="G142" s="141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1">
        <v>6796.3</v>
      </c>
      <c r="E143" s="141">
        <v>6897.1</v>
      </c>
      <c r="F143" s="141">
        <v>239.3</v>
      </c>
      <c r="G143" s="141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1">
        <v>6817.7</v>
      </c>
      <c r="E144" s="141">
        <v>6875.4</v>
      </c>
      <c r="F144" s="141">
        <v>239.5</v>
      </c>
      <c r="G144" s="141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1">
        <v>6834</v>
      </c>
      <c r="E145" s="141">
        <v>6869.1</v>
      </c>
      <c r="F145" s="141">
        <v>238.9</v>
      </c>
      <c r="G145" s="141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1">
        <v>6842</v>
      </c>
      <c r="E146" s="141">
        <v>6850</v>
      </c>
      <c r="F146" s="141">
        <v>240.2</v>
      </c>
      <c r="G146" s="141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1">
        <v>6833.4</v>
      </c>
      <c r="E147" s="141">
        <v>6837.3</v>
      </c>
      <c r="F147" s="141">
        <v>242</v>
      </c>
      <c r="G147" s="141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1">
        <v>6815.7</v>
      </c>
      <c r="E148" s="141">
        <v>6777.3</v>
      </c>
      <c r="F148" s="141">
        <v>244.4</v>
      </c>
      <c r="G148" s="141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1">
        <v>6814.3</v>
      </c>
      <c r="E149" s="141">
        <v>6740.1</v>
      </c>
      <c r="F149" s="141">
        <v>244.8</v>
      </c>
      <c r="G149" s="141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1">
        <v>6821.3</v>
      </c>
      <c r="E150" s="141">
        <v>6712.3</v>
      </c>
      <c r="F150" s="141">
        <v>243.3</v>
      </c>
      <c r="G150" s="141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1">
        <v>6825</v>
      </c>
      <c r="E151" s="141">
        <v>6733.1</v>
      </c>
      <c r="F151" s="141">
        <v>240.5</v>
      </c>
      <c r="G151" s="141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1">
        <v>6830.5</v>
      </c>
      <c r="E152" s="141">
        <v>6793.2</v>
      </c>
      <c r="F152" s="141">
        <v>240.6</v>
      </c>
      <c r="G152" s="141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1">
        <v>6841.5</v>
      </c>
      <c r="E153" s="141">
        <v>6885.3</v>
      </c>
      <c r="F153" s="141">
        <v>245.1</v>
      </c>
      <c r="G153" s="141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1">
        <v>6859.4</v>
      </c>
      <c r="E154" s="141">
        <v>6951.4</v>
      </c>
      <c r="F154" s="141">
        <v>247.8</v>
      </c>
      <c r="G154" s="141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1">
        <v>6869.1</v>
      </c>
      <c r="E155" s="141">
        <v>6969.1</v>
      </c>
      <c r="F155" s="141">
        <v>250.9</v>
      </c>
      <c r="G155" s="141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1">
        <v>6860.5</v>
      </c>
      <c r="E156" s="141">
        <v>6917.2</v>
      </c>
      <c r="F156" s="141">
        <v>249</v>
      </c>
      <c r="G156" s="141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1">
        <v>6852.7</v>
      </c>
      <c r="E157" s="141">
        <v>6887.9</v>
      </c>
      <c r="F157" s="141">
        <v>251</v>
      </c>
      <c r="G157" s="141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1">
        <v>6843.8</v>
      </c>
      <c r="E158" s="141">
        <v>6853.9</v>
      </c>
      <c r="F158" s="141">
        <v>250.6</v>
      </c>
      <c r="G158" s="141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1">
        <v>6858.1</v>
      </c>
      <c r="E159" s="141">
        <v>6866.6</v>
      </c>
      <c r="F159" s="141">
        <v>252.1</v>
      </c>
      <c r="G159" s="141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1">
        <v>6871.7</v>
      </c>
      <c r="E160" s="141">
        <v>6837.4</v>
      </c>
      <c r="F160" s="141">
        <v>251.1</v>
      </c>
      <c r="G160" s="141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1">
        <v>6885.9</v>
      </c>
      <c r="E161" s="141">
        <v>6815.5</v>
      </c>
      <c r="F161" s="141">
        <v>248.5</v>
      </c>
      <c r="G161" s="141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1">
        <v>6897.7</v>
      </c>
      <c r="E162" s="141">
        <v>6793.5</v>
      </c>
      <c r="F162" s="141">
        <v>245.6</v>
      </c>
      <c r="G162" s="141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1">
        <v>6905.4</v>
      </c>
      <c r="E163" s="141">
        <v>6814.3</v>
      </c>
      <c r="F163" s="141">
        <v>243.5</v>
      </c>
      <c r="G163" s="141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1">
        <v>6917.8</v>
      </c>
      <c r="E164" s="141">
        <v>6884.3</v>
      </c>
      <c r="F164" s="141">
        <v>242.8</v>
      </c>
      <c r="G164" s="141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1">
        <v>6923.9</v>
      </c>
      <c r="E165" s="141">
        <v>6966.5</v>
      </c>
      <c r="F165" s="141">
        <v>241.2</v>
      </c>
      <c r="G165" s="141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1">
        <v>6918.7</v>
      </c>
      <c r="E166" s="141">
        <v>7011.7</v>
      </c>
      <c r="F166" s="141">
        <v>240.9</v>
      </c>
      <c r="G166" s="141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1">
        <v>6916.3</v>
      </c>
      <c r="E167" s="141">
        <v>7009.1</v>
      </c>
      <c r="F167" s="141">
        <v>242.4</v>
      </c>
      <c r="G167" s="141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1">
        <v>6914.1</v>
      </c>
      <c r="E168" s="141">
        <v>6963.5</v>
      </c>
      <c r="F168" s="141">
        <v>244.5</v>
      </c>
      <c r="G168" s="141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1">
        <v>6929.7</v>
      </c>
      <c r="E169" s="141">
        <v>6956.2</v>
      </c>
      <c r="F169" s="141">
        <v>244.5</v>
      </c>
      <c r="G169" s="141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1">
        <v>6939.8</v>
      </c>
      <c r="E170" s="141">
        <v>6946.2</v>
      </c>
      <c r="F170" s="141">
        <v>241.9</v>
      </c>
      <c r="G170" s="141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1">
        <v>6952.3</v>
      </c>
      <c r="E171" s="141">
        <v>6962</v>
      </c>
      <c r="F171" s="141">
        <v>240.4</v>
      </c>
      <c r="G171" s="141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1">
        <v>6971</v>
      </c>
      <c r="E172" s="141">
        <v>6942.1</v>
      </c>
      <c r="F172" s="141">
        <v>239.8</v>
      </c>
      <c r="G172" s="141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1">
        <v>6987.8</v>
      </c>
      <c r="E173" s="141">
        <v>6920.9</v>
      </c>
      <c r="F173" s="141">
        <v>242.6</v>
      </c>
      <c r="G173" s="141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1">
        <v>7000.6</v>
      </c>
      <c r="E174" s="141">
        <v>6896.8</v>
      </c>
      <c r="F174" s="141">
        <v>246.7</v>
      </c>
      <c r="G174" s="141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1">
        <v>6999.5</v>
      </c>
      <c r="E175" s="141">
        <v>6905.1</v>
      </c>
      <c r="F175" s="141">
        <v>248.2</v>
      </c>
      <c r="G175" s="141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1">
        <v>7006.2</v>
      </c>
      <c r="E176" s="141">
        <v>6969.8</v>
      </c>
      <c r="F176" s="141">
        <v>248.3</v>
      </c>
      <c r="G176" s="141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1">
        <v>7010.4</v>
      </c>
      <c r="E177" s="141">
        <v>7051.6</v>
      </c>
      <c r="F177" s="141">
        <v>246.5</v>
      </c>
      <c r="G177" s="141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1">
        <v>7022.8</v>
      </c>
      <c r="E178" s="141">
        <v>7118.5</v>
      </c>
      <c r="F178" s="141">
        <v>245.3</v>
      </c>
      <c r="G178" s="141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1">
        <v>7041.5</v>
      </c>
      <c r="E179" s="141">
        <v>7139</v>
      </c>
      <c r="F179" s="141">
        <v>241.4</v>
      </c>
      <c r="G179" s="141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1">
        <v>7068.5</v>
      </c>
      <c r="E180" s="141">
        <v>7121.5</v>
      </c>
      <c r="F180" s="141">
        <v>240.1</v>
      </c>
      <c r="G180" s="141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2">
        <v>43009</v>
      </c>
      <c r="B181">
        <f t="shared" si="9"/>
        <v>2017</v>
      </c>
      <c r="C181" s="3" t="str">
        <f t="shared" si="11"/>
        <v>Q4</v>
      </c>
      <c r="D181" s="141">
        <v>7092.3</v>
      </c>
      <c r="E181" s="141">
        <v>7117.9</v>
      </c>
      <c r="F181" s="141">
        <v>240</v>
      </c>
      <c r="G181" s="141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2">
        <v>43040</v>
      </c>
      <c r="B182">
        <f t="shared" si="9"/>
        <v>2017</v>
      </c>
      <c r="C182" s="3" t="str">
        <f t="shared" si="11"/>
        <v>Q4</v>
      </c>
      <c r="D182" s="141">
        <v>7114.4</v>
      </c>
      <c r="E182" s="141">
        <v>7117.8</v>
      </c>
      <c r="F182" s="141">
        <v>244.3</v>
      </c>
      <c r="G182" s="141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2">
        <v>43070</v>
      </c>
      <c r="B183">
        <f t="shared" si="9"/>
        <v>2017</v>
      </c>
      <c r="C183" s="3" t="str">
        <f t="shared" si="11"/>
        <v>Q4</v>
      </c>
      <c r="D183" s="141">
        <v>7131.7</v>
      </c>
      <c r="E183" s="141">
        <v>7140.2</v>
      </c>
      <c r="F183" s="141">
        <v>245.3</v>
      </c>
      <c r="G183" s="141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2">
        <v>43101</v>
      </c>
      <c r="B184">
        <f t="shared" si="9"/>
        <v>2018</v>
      </c>
      <c r="C184" s="3" t="str">
        <f t="shared" si="11"/>
        <v>Q1</v>
      </c>
      <c r="D184" s="141">
        <v>7129.8</v>
      </c>
      <c r="E184" s="141">
        <v>7100.3</v>
      </c>
      <c r="F184" s="141">
        <v>244.7</v>
      </c>
      <c r="G184" s="141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2">
        <v>43132</v>
      </c>
      <c r="B185">
        <f t="shared" si="9"/>
        <v>2018</v>
      </c>
      <c r="C185" s="3" t="str">
        <f t="shared" si="11"/>
        <v>Q1</v>
      </c>
      <c r="D185" s="141">
        <v>7121.1</v>
      </c>
      <c r="E185" s="141">
        <v>7053.7</v>
      </c>
      <c r="F185" s="141">
        <v>246.5</v>
      </c>
      <c r="G185" s="141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2">
        <v>43160</v>
      </c>
      <c r="B186">
        <f t="shared" si="9"/>
        <v>2018</v>
      </c>
      <c r="C186" s="3" t="str">
        <f t="shared" si="11"/>
        <v>Q1</v>
      </c>
      <c r="D186" s="141">
        <v>7120.5</v>
      </c>
      <c r="E186" s="141">
        <v>7013.3</v>
      </c>
      <c r="F186" s="141">
        <v>249.2</v>
      </c>
      <c r="G186" s="141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2">
        <v>43191</v>
      </c>
      <c r="B187">
        <f t="shared" si="9"/>
        <v>2018</v>
      </c>
      <c r="C187" s="3" t="str">
        <f t="shared" si="11"/>
        <v>Q2</v>
      </c>
      <c r="D187" s="141">
        <v>7136.3</v>
      </c>
      <c r="E187" s="141">
        <v>7043.4</v>
      </c>
      <c r="F187" s="141">
        <v>254.1</v>
      </c>
      <c r="G187" s="141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2">
        <v>43221</v>
      </c>
      <c r="B188">
        <f t="shared" si="9"/>
        <v>2018</v>
      </c>
      <c r="C188" s="3" t="str">
        <f t="shared" si="11"/>
        <v>Q2</v>
      </c>
      <c r="D188" s="141">
        <v>7145.7</v>
      </c>
      <c r="E188" s="141">
        <v>7111</v>
      </c>
      <c r="F188" s="141">
        <v>255.6</v>
      </c>
      <c r="G188" s="141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2">
        <v>43252</v>
      </c>
      <c r="B189">
        <f t="shared" si="9"/>
        <v>2018</v>
      </c>
      <c r="C189" s="3" t="str">
        <f t="shared" si="11"/>
        <v>Q2</v>
      </c>
      <c r="D189" s="141">
        <v>7158.5</v>
      </c>
      <c r="E189" s="141">
        <v>7203.7</v>
      </c>
      <c r="F189" s="141">
        <v>256.3</v>
      </c>
      <c r="G189" s="141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2">
        <v>43282</v>
      </c>
      <c r="B190">
        <f t="shared" si="9"/>
        <v>2018</v>
      </c>
      <c r="C190" s="3" t="str">
        <f t="shared" si="11"/>
        <v>Q3</v>
      </c>
      <c r="D190" s="141">
        <v>7189.2</v>
      </c>
      <c r="E190" s="141">
        <v>7285.2</v>
      </c>
      <c r="F190" s="141">
        <v>257.60000000000002</v>
      </c>
      <c r="G190" s="141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2">
        <v>43313</v>
      </c>
      <c r="B191">
        <f t="shared" si="9"/>
        <v>2018</v>
      </c>
      <c r="C191" s="3" t="str">
        <f t="shared" si="11"/>
        <v>Q3</v>
      </c>
      <c r="D191" s="141">
        <v>7191.8</v>
      </c>
      <c r="E191" s="141">
        <v>7290.7</v>
      </c>
      <c r="F191" s="141">
        <v>258.5</v>
      </c>
      <c r="G191" s="141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2">
        <v>43344</v>
      </c>
      <c r="B192">
        <f t="shared" si="9"/>
        <v>2018</v>
      </c>
      <c r="C192" s="3" t="str">
        <f t="shared" si="11"/>
        <v>Q3</v>
      </c>
      <c r="D192" s="141">
        <v>7195.6</v>
      </c>
      <c r="E192" s="141">
        <v>7249.1</v>
      </c>
      <c r="F192" s="141">
        <v>259.10000000000002</v>
      </c>
      <c r="G192" s="141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2">
        <v>43374</v>
      </c>
      <c r="B193">
        <f t="shared" si="9"/>
        <v>2018</v>
      </c>
      <c r="C193" s="3" t="str">
        <f t="shared" si="11"/>
        <v>Q4</v>
      </c>
      <c r="D193" s="141">
        <v>7181.8</v>
      </c>
      <c r="E193" s="141">
        <v>7206.5</v>
      </c>
      <c r="F193" s="141">
        <v>257.8</v>
      </c>
      <c r="G193" s="141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2">
        <v>43405</v>
      </c>
      <c r="B194">
        <f t="shared" si="9"/>
        <v>2018</v>
      </c>
      <c r="C194" s="3" t="str">
        <f t="shared" si="11"/>
        <v>Q4</v>
      </c>
      <c r="D194" s="141">
        <v>7204.8</v>
      </c>
      <c r="E194" s="141">
        <v>7207.4</v>
      </c>
      <c r="F194" s="141">
        <v>254</v>
      </c>
      <c r="G194" s="141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2">
        <v>43435</v>
      </c>
      <c r="B195">
        <f t="shared" si="9"/>
        <v>2018</v>
      </c>
      <c r="C195" s="3" t="str">
        <f t="shared" si="11"/>
        <v>Q4</v>
      </c>
      <c r="D195" s="141">
        <v>7216.7</v>
      </c>
      <c r="E195" s="141">
        <v>7227.2</v>
      </c>
      <c r="F195" s="141">
        <v>252.9</v>
      </c>
      <c r="G195" s="141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2">
        <v>43466</v>
      </c>
      <c r="B196">
        <f t="shared" si="9"/>
        <v>2019</v>
      </c>
      <c r="C196" s="3" t="str">
        <f t="shared" si="11"/>
        <v>Q1</v>
      </c>
      <c r="D196" s="141">
        <v>7241.7</v>
      </c>
      <c r="E196" s="141">
        <v>7214.9</v>
      </c>
      <c r="F196" s="141">
        <v>253.2</v>
      </c>
      <c r="G196" s="141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2">
        <v>43497</v>
      </c>
      <c r="B197">
        <f t="shared" ref="B197:B257" si="12">YEAR(A197)</f>
        <v>2019</v>
      </c>
      <c r="C197" s="3" t="str">
        <f t="shared" si="11"/>
        <v>Q1</v>
      </c>
      <c r="D197" s="141">
        <v>7272.4</v>
      </c>
      <c r="E197" s="141">
        <v>7205</v>
      </c>
      <c r="F197" s="141">
        <v>252.5</v>
      </c>
      <c r="G197" s="141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2">
        <v>43525</v>
      </c>
      <c r="B198">
        <f t="shared" si="12"/>
        <v>2019</v>
      </c>
      <c r="C198" s="3" t="str">
        <f t="shared" si="11"/>
        <v>Q1</v>
      </c>
      <c r="D198" s="141">
        <v>7293.4</v>
      </c>
      <c r="E198" s="141">
        <v>7185</v>
      </c>
      <c r="F198" s="141">
        <v>250.2</v>
      </c>
      <c r="G198" s="141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2">
        <v>43556</v>
      </c>
      <c r="B199">
        <f t="shared" si="12"/>
        <v>2019</v>
      </c>
      <c r="C199" s="3" t="str">
        <f t="shared" si="11"/>
        <v>Q2</v>
      </c>
      <c r="D199" s="141">
        <v>7315.9</v>
      </c>
      <c r="E199" s="141">
        <v>7222.7</v>
      </c>
      <c r="F199" s="141">
        <v>248.6</v>
      </c>
      <c r="G199" s="141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2">
        <v>43586</v>
      </c>
      <c r="B200">
        <f t="shared" si="12"/>
        <v>2019</v>
      </c>
      <c r="C200" s="3" t="str">
        <f t="shared" si="11"/>
        <v>Q2</v>
      </c>
      <c r="D200" s="141">
        <v>7336.7</v>
      </c>
      <c r="E200" s="141">
        <v>7297.7</v>
      </c>
      <c r="F200" s="141">
        <v>245.5</v>
      </c>
      <c r="G200" s="141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2">
        <v>43617</v>
      </c>
      <c r="B201">
        <f t="shared" si="12"/>
        <v>2019</v>
      </c>
      <c r="C201" s="3" t="str">
        <f t="shared" si="11"/>
        <v>Q2</v>
      </c>
      <c r="D201" s="141">
        <v>7361.4</v>
      </c>
      <c r="E201" s="141">
        <v>7398.9</v>
      </c>
      <c r="F201" s="141">
        <v>245.4</v>
      </c>
      <c r="G201" s="141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2">
        <v>43647</v>
      </c>
      <c r="B202">
        <f t="shared" si="12"/>
        <v>2019</v>
      </c>
      <c r="C202" s="3" t="str">
        <f t="shared" si="11"/>
        <v>Q3</v>
      </c>
      <c r="D202" s="141">
        <v>7363.9</v>
      </c>
      <c r="E202" s="141">
        <v>7452.4</v>
      </c>
      <c r="F202" s="141">
        <v>244.1</v>
      </c>
      <c r="G202" s="141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2">
        <v>43678</v>
      </c>
      <c r="B203">
        <f t="shared" si="12"/>
        <v>2019</v>
      </c>
      <c r="C203" s="3" t="str">
        <f t="shared" si="11"/>
        <v>Q3</v>
      </c>
      <c r="D203" s="141">
        <v>7372.9</v>
      </c>
      <c r="E203" s="141">
        <v>7472.4</v>
      </c>
      <c r="F203" s="141">
        <v>249.4</v>
      </c>
      <c r="G203" s="141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2">
        <v>43709</v>
      </c>
      <c r="B204">
        <f t="shared" si="12"/>
        <v>2019</v>
      </c>
      <c r="C204" s="3" t="str">
        <f t="shared" si="11"/>
        <v>Q3</v>
      </c>
      <c r="D204" s="141">
        <v>7397.8</v>
      </c>
      <c r="E204" s="141">
        <v>7464.3</v>
      </c>
      <c r="F204" s="141">
        <v>253.2</v>
      </c>
      <c r="G204" s="141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2">
        <v>43739</v>
      </c>
      <c r="B205">
        <f t="shared" si="12"/>
        <v>2019</v>
      </c>
      <c r="C205" s="3" t="str">
        <f t="shared" si="11"/>
        <v>Q4</v>
      </c>
      <c r="D205" s="141">
        <v>7423.9</v>
      </c>
      <c r="E205" s="141">
        <v>7466.9</v>
      </c>
      <c r="F205" s="141">
        <v>258.60000000000002</v>
      </c>
      <c r="G205" s="141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2">
        <v>43770</v>
      </c>
      <c r="B206">
        <f t="shared" si="12"/>
        <v>2019</v>
      </c>
      <c r="C206" s="3" t="str">
        <f t="shared" si="11"/>
        <v>Q4</v>
      </c>
      <c r="D206" s="141">
        <v>7435.1</v>
      </c>
      <c r="E206" s="141">
        <v>7455</v>
      </c>
      <c r="F206" s="141">
        <v>264.10000000000002</v>
      </c>
      <c r="G206" s="141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2">
        <v>43800</v>
      </c>
      <c r="B207">
        <f t="shared" si="12"/>
        <v>2019</v>
      </c>
      <c r="C207" s="3" t="str">
        <f t="shared" si="11"/>
        <v>Q4</v>
      </c>
      <c r="D207" s="141">
        <v>7444.9</v>
      </c>
      <c r="E207" s="141">
        <v>7459.6</v>
      </c>
      <c r="F207" s="141">
        <v>265.89999999999998</v>
      </c>
      <c r="G207" s="141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2">
        <v>43831</v>
      </c>
      <c r="B208">
        <f t="shared" si="12"/>
        <v>2020</v>
      </c>
      <c r="C208" s="3" t="str">
        <f t="shared" si="11"/>
        <v>Q1</v>
      </c>
      <c r="D208" s="141">
        <v>7466.4</v>
      </c>
      <c r="E208" s="141">
        <v>7437.3</v>
      </c>
      <c r="F208" s="141">
        <v>269.10000000000002</v>
      </c>
      <c r="G208" s="141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2">
        <v>43862</v>
      </c>
      <c r="B209">
        <f t="shared" si="12"/>
        <v>2020</v>
      </c>
      <c r="C209" s="3" t="str">
        <f t="shared" ref="C209:C255" si="14">C197</f>
        <v>Q1</v>
      </c>
      <c r="D209" s="141">
        <v>7486</v>
      </c>
      <c r="E209" s="141">
        <v>7414.9</v>
      </c>
      <c r="F209" s="141">
        <v>269.39999999999998</v>
      </c>
      <c r="G209" s="141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2">
        <v>43891</v>
      </c>
      <c r="B210">
        <f t="shared" si="12"/>
        <v>2020</v>
      </c>
      <c r="C210" s="3" t="str">
        <f t="shared" si="14"/>
        <v>Q1</v>
      </c>
      <c r="D210" s="141">
        <v>7360.7</v>
      </c>
      <c r="E210" s="141">
        <v>7246.6</v>
      </c>
      <c r="F210" s="141">
        <v>266.10000000000002</v>
      </c>
      <c r="G210" s="141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2">
        <v>43922</v>
      </c>
      <c r="B211">
        <f t="shared" si="12"/>
        <v>2020</v>
      </c>
      <c r="C211" s="3" t="str">
        <f t="shared" si="14"/>
        <v>Q2</v>
      </c>
      <c r="D211" s="141">
        <v>6998.7</v>
      </c>
      <c r="E211" s="141">
        <v>6905.7</v>
      </c>
      <c r="F211" s="141">
        <v>249.8</v>
      </c>
      <c r="G211" s="141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2">
        <v>43952</v>
      </c>
      <c r="B212">
        <f t="shared" si="12"/>
        <v>2020</v>
      </c>
      <c r="C212" s="3" t="str">
        <f t="shared" si="14"/>
        <v>Q2</v>
      </c>
      <c r="D212" s="141">
        <v>6624.5</v>
      </c>
      <c r="E212" s="141">
        <v>6577.9</v>
      </c>
      <c r="F212" s="141">
        <v>238.2</v>
      </c>
      <c r="G212" s="141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2">
        <v>43983</v>
      </c>
      <c r="B213">
        <f t="shared" si="12"/>
        <v>2020</v>
      </c>
      <c r="C213" s="3" t="str">
        <f t="shared" si="14"/>
        <v>Q2</v>
      </c>
      <c r="D213" s="141">
        <v>6504.8</v>
      </c>
      <c r="E213" s="141">
        <v>6533.5</v>
      </c>
      <c r="F213" s="141">
        <v>236.1</v>
      </c>
      <c r="G213" s="141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2">
        <v>44013</v>
      </c>
      <c r="B214">
        <f t="shared" si="12"/>
        <v>2020</v>
      </c>
      <c r="C214" s="3" t="str">
        <f t="shared" si="14"/>
        <v>Q3</v>
      </c>
      <c r="D214" s="141">
        <v>6664.4</v>
      </c>
      <c r="E214" s="141">
        <v>6731.6</v>
      </c>
      <c r="F214" s="141">
        <v>248</v>
      </c>
      <c r="G214" s="141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2">
        <v>44044</v>
      </c>
      <c r="B215">
        <f t="shared" si="12"/>
        <v>2020</v>
      </c>
      <c r="C215" s="3" t="str">
        <f t="shared" si="14"/>
        <v>Q3</v>
      </c>
      <c r="D215" s="141">
        <v>6873.3</v>
      </c>
      <c r="E215" s="141">
        <v>6953.8</v>
      </c>
      <c r="F215" s="141">
        <v>256.10000000000002</v>
      </c>
      <c r="G215" s="141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2">
        <v>44075</v>
      </c>
      <c r="B216">
        <f t="shared" si="12"/>
        <v>2020</v>
      </c>
      <c r="C216" s="3" t="str">
        <f t="shared" si="14"/>
        <v>Q3</v>
      </c>
      <c r="D216" s="141">
        <v>7018.3</v>
      </c>
      <c r="E216" s="141">
        <v>7070.2</v>
      </c>
      <c r="F216" s="141">
        <v>261.3</v>
      </c>
      <c r="G216" s="141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2">
        <v>44105</v>
      </c>
      <c r="B217">
        <f t="shared" si="12"/>
        <v>2020</v>
      </c>
      <c r="C217" s="3" t="str">
        <f t="shared" si="14"/>
        <v>Q4</v>
      </c>
      <c r="D217" s="141">
        <v>7123.3</v>
      </c>
      <c r="E217" s="141">
        <v>7157.8</v>
      </c>
      <c r="F217" s="141">
        <v>261.5</v>
      </c>
      <c r="G217" s="141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2">
        <v>44136</v>
      </c>
      <c r="B218">
        <f t="shared" si="12"/>
        <v>2020</v>
      </c>
      <c r="C218" s="3" t="str">
        <f t="shared" si="14"/>
        <v>Q4</v>
      </c>
      <c r="D218" s="141">
        <v>7198.7</v>
      </c>
      <c r="E218" s="141">
        <v>7216.9</v>
      </c>
      <c r="F218" s="141">
        <v>262.10000000000002</v>
      </c>
      <c r="G218" s="141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2">
        <v>44166</v>
      </c>
      <c r="B219">
        <f t="shared" si="12"/>
        <v>2020</v>
      </c>
      <c r="C219" s="3" t="str">
        <f t="shared" si="14"/>
        <v>Q4</v>
      </c>
      <c r="D219" s="141">
        <v>7219.1</v>
      </c>
      <c r="E219" s="141">
        <v>7236.4</v>
      </c>
      <c r="F219" s="141">
        <v>265.10000000000002</v>
      </c>
      <c r="G219" s="141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2">
        <v>44197</v>
      </c>
      <c r="B220">
        <f t="shared" si="12"/>
        <v>2021</v>
      </c>
      <c r="C220" s="3" t="str">
        <f t="shared" si="14"/>
        <v>Q1</v>
      </c>
      <c r="D220" s="141">
        <v>7181.1</v>
      </c>
      <c r="E220" s="141">
        <v>7159</v>
      </c>
      <c r="F220" s="141">
        <v>267.5</v>
      </c>
      <c r="G220" s="141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2">
        <v>44228</v>
      </c>
      <c r="B221">
        <f t="shared" si="12"/>
        <v>2021</v>
      </c>
      <c r="C221" s="3" t="str">
        <f t="shared" si="14"/>
        <v>Q1</v>
      </c>
      <c r="D221" s="141">
        <v>7171.8</v>
      </c>
      <c r="E221" s="141">
        <v>7107.3</v>
      </c>
      <c r="F221" s="141">
        <v>271.39999999999998</v>
      </c>
      <c r="G221" s="141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2">
        <v>44256</v>
      </c>
      <c r="B222">
        <f t="shared" si="12"/>
        <v>2021</v>
      </c>
      <c r="C222" s="3" t="str">
        <f t="shared" si="14"/>
        <v>Q1</v>
      </c>
      <c r="D222" s="141">
        <v>7217</v>
      </c>
      <c r="E222" s="141">
        <v>7105.6</v>
      </c>
      <c r="F222" s="141">
        <v>273.5</v>
      </c>
      <c r="G222" s="141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2">
        <v>44287</v>
      </c>
      <c r="B223">
        <f t="shared" si="12"/>
        <v>2021</v>
      </c>
      <c r="C223" s="3" t="str">
        <f t="shared" si="14"/>
        <v>Q2</v>
      </c>
      <c r="D223" s="141">
        <v>7260.1</v>
      </c>
      <c r="E223" s="141">
        <v>7163.1</v>
      </c>
      <c r="F223" s="141">
        <v>277.3</v>
      </c>
      <c r="G223" s="141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2">
        <v>44317</v>
      </c>
      <c r="B224">
        <f t="shared" si="12"/>
        <v>2021</v>
      </c>
      <c r="C224" s="3" t="str">
        <f t="shared" si="14"/>
        <v>Q2</v>
      </c>
      <c r="D224" s="141">
        <v>7263</v>
      </c>
      <c r="E224" s="141">
        <v>7211.3</v>
      </c>
      <c r="F224" s="141">
        <v>279.2</v>
      </c>
      <c r="G224" s="141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2">
        <v>44348</v>
      </c>
      <c r="B225">
        <f t="shared" si="12"/>
        <v>2021</v>
      </c>
      <c r="C225" s="3" t="str">
        <f t="shared" si="14"/>
        <v>Q2</v>
      </c>
      <c r="D225" s="141">
        <v>7244</v>
      </c>
      <c r="E225" s="141">
        <v>7273.4</v>
      </c>
      <c r="F225" s="141">
        <v>280.60000000000002</v>
      </c>
      <c r="G225" s="141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2">
        <v>44378</v>
      </c>
      <c r="B226">
        <f t="shared" si="12"/>
        <v>2021</v>
      </c>
      <c r="C226" s="3" t="str">
        <f t="shared" si="14"/>
        <v>Q3</v>
      </c>
      <c r="D226" s="141">
        <v>7295</v>
      </c>
      <c r="E226" s="141">
        <v>7372.5</v>
      </c>
      <c r="F226" s="141">
        <v>282.5</v>
      </c>
      <c r="G226" s="141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2">
        <v>44409</v>
      </c>
      <c r="B227">
        <f t="shared" si="12"/>
        <v>2021</v>
      </c>
      <c r="C227" s="3" t="str">
        <f t="shared" si="14"/>
        <v>Q3</v>
      </c>
      <c r="D227" s="141">
        <v>7365</v>
      </c>
      <c r="E227" s="141">
        <v>7458.5</v>
      </c>
      <c r="F227" s="141">
        <v>284.8</v>
      </c>
      <c r="G227" s="141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2">
        <v>44440</v>
      </c>
      <c r="B228">
        <f t="shared" si="12"/>
        <v>2021</v>
      </c>
      <c r="C228" s="3" t="str">
        <f t="shared" si="14"/>
        <v>Q3</v>
      </c>
      <c r="D228" s="141">
        <v>7427.9</v>
      </c>
      <c r="E228" s="141">
        <v>7485</v>
      </c>
      <c r="F228" s="141">
        <v>285.89999999999998</v>
      </c>
      <c r="G228" s="141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2">
        <v>44470</v>
      </c>
      <c r="B229">
        <f t="shared" si="12"/>
        <v>2021</v>
      </c>
      <c r="C229" s="3" t="str">
        <f t="shared" si="14"/>
        <v>Q4</v>
      </c>
      <c r="D229" s="141">
        <v>7481.8</v>
      </c>
      <c r="E229" s="141">
        <v>7514.2</v>
      </c>
      <c r="F229" s="141">
        <v>288.3</v>
      </c>
      <c r="G229" s="141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2">
        <v>44501</v>
      </c>
      <c r="B230">
        <f t="shared" si="12"/>
        <v>2021</v>
      </c>
      <c r="C230" s="3" t="str">
        <f t="shared" si="14"/>
        <v>Q4</v>
      </c>
      <c r="D230" s="141">
        <v>7538.6</v>
      </c>
      <c r="E230" s="141">
        <v>7552.6</v>
      </c>
      <c r="F230" s="141">
        <v>290.3</v>
      </c>
      <c r="G230" s="141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2">
        <v>44531</v>
      </c>
      <c r="B231">
        <f t="shared" si="12"/>
        <v>2021</v>
      </c>
      <c r="C231" s="3" t="str">
        <f t="shared" si="14"/>
        <v>Q4</v>
      </c>
      <c r="D231" s="141">
        <v>7585.1</v>
      </c>
      <c r="E231" s="141">
        <v>7601.7</v>
      </c>
      <c r="F231" s="141">
        <v>292.3</v>
      </c>
      <c r="G231" s="141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3">
        <v>44562</v>
      </c>
      <c r="B232" s="90">
        <f t="shared" si="12"/>
        <v>2022</v>
      </c>
      <c r="C232" s="143" t="str">
        <f t="shared" si="14"/>
        <v>Q1</v>
      </c>
      <c r="D232" s="144">
        <f>D220*(1+$AB$12)</f>
        <v>7497.068400000001</v>
      </c>
      <c r="E232" s="144">
        <f t="shared" ref="E232:G232" si="15">E220*(1+$AB$12)</f>
        <v>7473.9960000000001</v>
      </c>
      <c r="F232" s="144">
        <f t="shared" si="15"/>
        <v>279.27000000000004</v>
      </c>
      <c r="G232" s="144">
        <f t="shared" si="15"/>
        <v>278.74799999999999</v>
      </c>
      <c r="H232" s="145">
        <f t="shared" ref="H232:S232" si="16">H220*(1+$AB$7)</f>
        <v>769263.09750000003</v>
      </c>
      <c r="I232" s="145">
        <f t="shared" si="16"/>
        <v>10140.841350000001</v>
      </c>
      <c r="J232" s="145">
        <f t="shared" si="16"/>
        <v>9467.6156999999985</v>
      </c>
      <c r="K232" s="145">
        <f t="shared" si="16"/>
        <v>453.21390000000002</v>
      </c>
      <c r="L232" s="145">
        <f t="shared" si="16"/>
        <v>6214.22415</v>
      </c>
      <c r="M232" s="145">
        <f t="shared" si="16"/>
        <v>258.86159999999995</v>
      </c>
      <c r="N232" s="145">
        <f t="shared" si="16"/>
        <v>1011.02355</v>
      </c>
      <c r="O232" s="145">
        <f t="shared" si="13"/>
        <v>16355.065500000001</v>
      </c>
      <c r="P232" s="145">
        <f t="shared" si="16"/>
        <v>766990.84499999997</v>
      </c>
      <c r="Q232" s="145">
        <f t="shared" si="16"/>
        <v>9425.9835000000003</v>
      </c>
      <c r="R232" s="145">
        <f t="shared" si="16"/>
        <v>7071.2910000000002</v>
      </c>
      <c r="S232" s="145">
        <f t="shared" si="16"/>
        <v>3186.306</v>
      </c>
    </row>
    <row r="233" spans="1:19">
      <c r="A233" s="143">
        <v>44593</v>
      </c>
      <c r="B233" s="90">
        <f t="shared" si="12"/>
        <v>2022</v>
      </c>
      <c r="C233" s="143" t="str">
        <f t="shared" si="14"/>
        <v>Q1</v>
      </c>
      <c r="D233" s="144">
        <f t="shared" ref="D233:G233" si="17">D221*(1+$AB$12)</f>
        <v>7487.3592000000008</v>
      </c>
      <c r="E233" s="144">
        <f t="shared" si="17"/>
        <v>7420.0212000000001</v>
      </c>
      <c r="F233" s="144">
        <f t="shared" si="17"/>
        <v>283.34159999999997</v>
      </c>
      <c r="G233" s="144">
        <f t="shared" si="17"/>
        <v>282.71520000000004</v>
      </c>
      <c r="H233" s="145">
        <f t="shared" ref="H233:N233" si="18">H221*(1+$AB$7)</f>
        <v>769263.09750000003</v>
      </c>
      <c r="I233" s="145">
        <f t="shared" si="18"/>
        <v>10140.841350000001</v>
      </c>
      <c r="J233" s="145">
        <f t="shared" si="18"/>
        <v>9467.6156999999985</v>
      </c>
      <c r="K233" s="145">
        <f t="shared" si="18"/>
        <v>453.21390000000002</v>
      </c>
      <c r="L233" s="145">
        <f t="shared" si="18"/>
        <v>6214.22415</v>
      </c>
      <c r="M233" s="145">
        <f t="shared" si="18"/>
        <v>258.86159999999995</v>
      </c>
      <c r="N233" s="145">
        <f t="shared" si="18"/>
        <v>1011.02355</v>
      </c>
      <c r="O233" s="145">
        <f t="shared" ref="O233:O255" si="19">L233+I233</f>
        <v>16355.065500000001</v>
      </c>
      <c r="P233" s="145">
        <f t="shared" ref="P233:S233" si="20">P221*(1+$AB$7)</f>
        <v>766990.84499999997</v>
      </c>
      <c r="Q233" s="145">
        <f t="shared" si="20"/>
        <v>9425.9835000000003</v>
      </c>
      <c r="R233" s="145">
        <f t="shared" si="20"/>
        <v>7071.2910000000002</v>
      </c>
      <c r="S233" s="145">
        <f t="shared" si="20"/>
        <v>3186.306</v>
      </c>
    </row>
    <row r="234" spans="1:19">
      <c r="A234" s="143">
        <v>44621</v>
      </c>
      <c r="B234" s="90">
        <f t="shared" si="12"/>
        <v>2022</v>
      </c>
      <c r="C234" s="143" t="str">
        <f t="shared" si="14"/>
        <v>Q1</v>
      </c>
      <c r="D234" s="144">
        <f t="shared" ref="D234:G234" si="21">D222*(1+$AB$12)</f>
        <v>7534.5480000000007</v>
      </c>
      <c r="E234" s="144">
        <f t="shared" si="21"/>
        <v>7418.2464000000009</v>
      </c>
      <c r="F234" s="144">
        <f t="shared" si="21"/>
        <v>285.53399999999999</v>
      </c>
      <c r="G234" s="144">
        <f t="shared" si="21"/>
        <v>285.012</v>
      </c>
      <c r="H234" s="145">
        <f t="shared" ref="H234:N234" si="22">H222*(1+$AB$7)</f>
        <v>769263.09750000003</v>
      </c>
      <c r="I234" s="145">
        <f t="shared" si="22"/>
        <v>10140.841350000001</v>
      </c>
      <c r="J234" s="145">
        <f t="shared" si="22"/>
        <v>9467.6156999999985</v>
      </c>
      <c r="K234" s="145">
        <f t="shared" si="22"/>
        <v>453.21390000000002</v>
      </c>
      <c r="L234" s="145">
        <f t="shared" si="22"/>
        <v>6214.22415</v>
      </c>
      <c r="M234" s="145">
        <f t="shared" si="22"/>
        <v>258.86159999999995</v>
      </c>
      <c r="N234" s="145">
        <f t="shared" si="22"/>
        <v>1011.02355</v>
      </c>
      <c r="O234" s="145">
        <f t="shared" si="19"/>
        <v>16355.065500000001</v>
      </c>
      <c r="P234" s="145">
        <f t="shared" ref="P234:S234" si="23">P222*(1+$AB$7)</f>
        <v>766990.84499999997</v>
      </c>
      <c r="Q234" s="145">
        <f t="shared" si="23"/>
        <v>9425.9835000000003</v>
      </c>
      <c r="R234" s="145">
        <f t="shared" si="23"/>
        <v>7071.2910000000002</v>
      </c>
      <c r="S234" s="145">
        <f t="shared" si="23"/>
        <v>3186.306</v>
      </c>
    </row>
    <row r="235" spans="1:19">
      <c r="A235" s="143">
        <v>44652</v>
      </c>
      <c r="B235" s="90">
        <f t="shared" si="12"/>
        <v>2022</v>
      </c>
      <c r="C235" s="143" t="str">
        <f t="shared" si="14"/>
        <v>Q2</v>
      </c>
      <c r="D235" s="144">
        <f t="shared" ref="D235:G235" si="24">D223*(1+$AB$12)</f>
        <v>7579.5444000000007</v>
      </c>
      <c r="E235" s="144">
        <f t="shared" si="24"/>
        <v>7478.2764000000006</v>
      </c>
      <c r="F235" s="144">
        <f t="shared" si="24"/>
        <v>289.50120000000004</v>
      </c>
      <c r="G235" s="144">
        <f t="shared" si="24"/>
        <v>288.666</v>
      </c>
      <c r="H235" s="145">
        <f t="shared" ref="H235:N235" si="25">H223*(1+$AB$7)</f>
        <v>769263.09750000003</v>
      </c>
      <c r="I235" s="145">
        <f t="shared" si="25"/>
        <v>10140.841350000001</v>
      </c>
      <c r="J235" s="145">
        <f t="shared" si="25"/>
        <v>9467.6156999999985</v>
      </c>
      <c r="K235" s="145">
        <f t="shared" si="25"/>
        <v>453.21390000000002</v>
      </c>
      <c r="L235" s="145">
        <f t="shared" si="25"/>
        <v>6214.22415</v>
      </c>
      <c r="M235" s="145">
        <f t="shared" si="25"/>
        <v>258.86159999999995</v>
      </c>
      <c r="N235" s="145">
        <f t="shared" si="25"/>
        <v>1011.02355</v>
      </c>
      <c r="O235" s="145">
        <f t="shared" si="19"/>
        <v>16355.065500000001</v>
      </c>
      <c r="P235" s="145">
        <f t="shared" ref="P235:S235" si="26">P223*(1+$AB$7)</f>
        <v>756492.11100000003</v>
      </c>
      <c r="Q235" s="145">
        <f t="shared" si="26"/>
        <v>9068.4</v>
      </c>
      <c r="R235" s="145">
        <f t="shared" si="26"/>
        <v>7187.7375000000002</v>
      </c>
      <c r="S235" s="145">
        <f t="shared" si="26"/>
        <v>3113.1405</v>
      </c>
    </row>
    <row r="236" spans="1:19">
      <c r="A236" s="143">
        <v>44682</v>
      </c>
      <c r="B236" s="90">
        <f t="shared" si="12"/>
        <v>2022</v>
      </c>
      <c r="C236" s="143" t="str">
        <f t="shared" si="14"/>
        <v>Q2</v>
      </c>
      <c r="D236" s="144">
        <f t="shared" ref="D236:G236" si="27">D224*(1+$AB$12)</f>
        <v>7582.5720000000001</v>
      </c>
      <c r="E236" s="144">
        <f t="shared" si="27"/>
        <v>7528.5972000000002</v>
      </c>
      <c r="F236" s="144">
        <f t="shared" si="27"/>
        <v>291.48480000000001</v>
      </c>
      <c r="G236" s="144">
        <f t="shared" si="27"/>
        <v>290.02320000000003</v>
      </c>
      <c r="H236" s="145">
        <f t="shared" ref="H236:N236" si="28">H224*(1+$AB$7)</f>
        <v>769263.09750000003</v>
      </c>
      <c r="I236" s="145">
        <f t="shared" si="28"/>
        <v>10140.841350000001</v>
      </c>
      <c r="J236" s="145">
        <f t="shared" si="28"/>
        <v>9467.6156999999985</v>
      </c>
      <c r="K236" s="145">
        <f t="shared" si="28"/>
        <v>453.21390000000002</v>
      </c>
      <c r="L236" s="145">
        <f t="shared" si="28"/>
        <v>6214.22415</v>
      </c>
      <c r="M236" s="145">
        <f t="shared" si="28"/>
        <v>258.86159999999995</v>
      </c>
      <c r="N236" s="145">
        <f t="shared" si="28"/>
        <v>1011.02355</v>
      </c>
      <c r="O236" s="145">
        <f t="shared" si="19"/>
        <v>16355.065500000001</v>
      </c>
      <c r="P236" s="145">
        <f t="shared" ref="P236:S236" si="29">P224*(1+$AB$7)</f>
        <v>756492.11100000003</v>
      </c>
      <c r="Q236" s="145">
        <f t="shared" si="29"/>
        <v>9068.4</v>
      </c>
      <c r="R236" s="145">
        <f t="shared" si="29"/>
        <v>7187.7375000000002</v>
      </c>
      <c r="S236" s="145">
        <f t="shared" si="29"/>
        <v>3113.1405</v>
      </c>
    </row>
    <row r="237" spans="1:19">
      <c r="A237" s="143">
        <v>44713</v>
      </c>
      <c r="B237" s="90">
        <f t="shared" si="12"/>
        <v>2022</v>
      </c>
      <c r="C237" s="143" t="str">
        <f t="shared" si="14"/>
        <v>Q2</v>
      </c>
      <c r="D237" s="144">
        <f t="shared" ref="D237:G237" si="30">D225*(1+$AB$12)</f>
        <v>7562.7359999999999</v>
      </c>
      <c r="E237" s="144">
        <f t="shared" si="30"/>
        <v>7593.4295999999995</v>
      </c>
      <c r="F237" s="144">
        <f t="shared" si="30"/>
        <v>292.94640000000004</v>
      </c>
      <c r="G237" s="144">
        <f t="shared" si="30"/>
        <v>294.09480000000002</v>
      </c>
      <c r="H237" s="145">
        <f t="shared" ref="H237:N237" si="31">H225*(1+$AB$7)</f>
        <v>769263.09750000003</v>
      </c>
      <c r="I237" s="145">
        <f t="shared" si="31"/>
        <v>10140.841350000001</v>
      </c>
      <c r="J237" s="145">
        <f t="shared" si="31"/>
        <v>9467.6156999999985</v>
      </c>
      <c r="K237" s="145">
        <f t="shared" si="31"/>
        <v>453.21390000000002</v>
      </c>
      <c r="L237" s="145">
        <f t="shared" si="31"/>
        <v>6214.22415</v>
      </c>
      <c r="M237" s="145">
        <f t="shared" si="31"/>
        <v>258.86159999999995</v>
      </c>
      <c r="N237" s="145">
        <f t="shared" si="31"/>
        <v>1011.02355</v>
      </c>
      <c r="O237" s="145">
        <f t="shared" si="19"/>
        <v>16355.065500000001</v>
      </c>
      <c r="P237" s="145">
        <f t="shared" ref="P237:S237" si="32">P225*(1+$AB$7)</f>
        <v>756492.11100000003</v>
      </c>
      <c r="Q237" s="145">
        <f t="shared" si="32"/>
        <v>9068.4</v>
      </c>
      <c r="R237" s="145">
        <f t="shared" si="32"/>
        <v>7187.7375000000002</v>
      </c>
      <c r="S237" s="145">
        <f t="shared" si="32"/>
        <v>3113.1405</v>
      </c>
    </row>
    <row r="238" spans="1:19">
      <c r="A238" s="143">
        <v>44743</v>
      </c>
      <c r="B238" s="90">
        <f t="shared" si="12"/>
        <v>2022</v>
      </c>
      <c r="C238" s="143" t="str">
        <f t="shared" si="14"/>
        <v>Q3</v>
      </c>
      <c r="D238" s="144">
        <f t="shared" ref="D238:G238" si="33">D226*(1+$AB$12)</f>
        <v>7615.9800000000005</v>
      </c>
      <c r="E238" s="144">
        <f t="shared" si="33"/>
        <v>7696.89</v>
      </c>
      <c r="F238" s="144">
        <f t="shared" si="33"/>
        <v>294.93</v>
      </c>
      <c r="G238" s="144">
        <f t="shared" si="33"/>
        <v>296.28720000000004</v>
      </c>
      <c r="H238" s="145">
        <f t="shared" ref="H238:N238" si="34">H226*(1+$AB$7)</f>
        <v>769263.09750000003</v>
      </c>
      <c r="I238" s="145">
        <f t="shared" si="34"/>
        <v>10140.841350000001</v>
      </c>
      <c r="J238" s="145">
        <f t="shared" si="34"/>
        <v>9467.6156999999985</v>
      </c>
      <c r="K238" s="145">
        <f t="shared" si="34"/>
        <v>453.21390000000002</v>
      </c>
      <c r="L238" s="145">
        <f t="shared" si="34"/>
        <v>6214.22415</v>
      </c>
      <c r="M238" s="145">
        <f t="shared" si="34"/>
        <v>258.86159999999995</v>
      </c>
      <c r="N238" s="145">
        <f t="shared" si="34"/>
        <v>1011.02355</v>
      </c>
      <c r="O238" s="145">
        <f t="shared" si="19"/>
        <v>16355.065500000001</v>
      </c>
      <c r="P238" s="145">
        <f t="shared" ref="P238:S238" si="35">P226*(1+$AB$7)</f>
        <v>769598.01</v>
      </c>
      <c r="Q238" s="145">
        <f t="shared" si="35"/>
        <v>7937.9414999999999</v>
      </c>
      <c r="R238" s="145">
        <f t="shared" si="35"/>
        <v>7405.1729999999998</v>
      </c>
      <c r="S238" s="145">
        <f t="shared" si="35"/>
        <v>3275.9594999999999</v>
      </c>
    </row>
    <row r="239" spans="1:19">
      <c r="A239" s="143">
        <v>44774</v>
      </c>
      <c r="B239" s="90">
        <f t="shared" si="12"/>
        <v>2022</v>
      </c>
      <c r="C239" s="143" t="str">
        <f t="shared" si="14"/>
        <v>Q3</v>
      </c>
      <c r="D239" s="144">
        <f t="shared" ref="D239:G239" si="36">D227*(1+$AB$12)</f>
        <v>7689.06</v>
      </c>
      <c r="E239" s="144">
        <f t="shared" si="36"/>
        <v>7786.674</v>
      </c>
      <c r="F239" s="144">
        <f t="shared" si="36"/>
        <v>297.33120000000002</v>
      </c>
      <c r="G239" s="144">
        <f t="shared" si="36"/>
        <v>299.73240000000004</v>
      </c>
      <c r="H239" s="145">
        <f t="shared" ref="H239:N239" si="37">H227*(1+$AB$7)</f>
        <v>769263.09750000003</v>
      </c>
      <c r="I239" s="145">
        <f t="shared" si="37"/>
        <v>10140.841350000001</v>
      </c>
      <c r="J239" s="145">
        <f t="shared" si="37"/>
        <v>9467.6156999999985</v>
      </c>
      <c r="K239" s="145">
        <f t="shared" si="37"/>
        <v>453.21390000000002</v>
      </c>
      <c r="L239" s="145">
        <f t="shared" si="37"/>
        <v>6214.22415</v>
      </c>
      <c r="M239" s="145">
        <f t="shared" si="37"/>
        <v>258.86159999999995</v>
      </c>
      <c r="N239" s="145">
        <f t="shared" si="37"/>
        <v>1011.02355</v>
      </c>
      <c r="O239" s="145">
        <f t="shared" si="19"/>
        <v>16355.065500000001</v>
      </c>
      <c r="P239" s="145">
        <f t="shared" ref="P239:S239" si="38">P227*(1+$AB$7)</f>
        <v>769598.01</v>
      </c>
      <c r="Q239" s="145">
        <f t="shared" si="38"/>
        <v>7937.9414999999999</v>
      </c>
      <c r="R239" s="145">
        <f t="shared" si="38"/>
        <v>7405.1729999999998</v>
      </c>
      <c r="S239" s="145">
        <f t="shared" si="38"/>
        <v>3275.9594999999999</v>
      </c>
    </row>
    <row r="240" spans="1:19">
      <c r="A240" s="143">
        <v>44805</v>
      </c>
      <c r="B240" s="90">
        <f t="shared" si="12"/>
        <v>2022</v>
      </c>
      <c r="C240" s="143" t="str">
        <f t="shared" si="14"/>
        <v>Q3</v>
      </c>
      <c r="D240" s="144">
        <f t="shared" ref="D240:G240" si="39">D228*(1+$AB$12)</f>
        <v>7754.7276000000002</v>
      </c>
      <c r="E240" s="144">
        <f t="shared" si="39"/>
        <v>7814.34</v>
      </c>
      <c r="F240" s="144">
        <f t="shared" si="39"/>
        <v>298.4796</v>
      </c>
      <c r="G240" s="144">
        <f t="shared" si="39"/>
        <v>297.43559999999997</v>
      </c>
      <c r="H240" s="145">
        <f t="shared" ref="H240:N240" si="40">H228*(1+$AB$7)</f>
        <v>769263.09750000003</v>
      </c>
      <c r="I240" s="145">
        <f t="shared" si="40"/>
        <v>10140.841350000001</v>
      </c>
      <c r="J240" s="145">
        <f t="shared" si="40"/>
        <v>9467.6156999999985</v>
      </c>
      <c r="K240" s="145">
        <f t="shared" si="40"/>
        <v>453.21390000000002</v>
      </c>
      <c r="L240" s="145">
        <f t="shared" si="40"/>
        <v>6214.22415</v>
      </c>
      <c r="M240" s="145">
        <f t="shared" si="40"/>
        <v>258.86159999999995</v>
      </c>
      <c r="N240" s="145">
        <f t="shared" si="40"/>
        <v>1011.02355</v>
      </c>
      <c r="O240" s="145">
        <f t="shared" si="19"/>
        <v>16355.065500000001</v>
      </c>
      <c r="P240" s="145">
        <f t="shared" ref="P240:S240" si="41">P228*(1+$AB$7)</f>
        <v>769598.01</v>
      </c>
      <c r="Q240" s="145">
        <f t="shared" si="41"/>
        <v>7937.9414999999999</v>
      </c>
      <c r="R240" s="145">
        <f t="shared" si="41"/>
        <v>7405.1729999999998</v>
      </c>
      <c r="S240" s="145">
        <f t="shared" si="41"/>
        <v>3275.9594999999999</v>
      </c>
    </row>
    <row r="241" spans="1:19">
      <c r="A241" s="143">
        <v>44835</v>
      </c>
      <c r="B241" s="90">
        <f t="shared" si="12"/>
        <v>2022</v>
      </c>
      <c r="C241" s="143" t="str">
        <f t="shared" si="14"/>
        <v>Q4</v>
      </c>
      <c r="D241" s="144">
        <f t="shared" ref="D241:G241" si="42">D229*(1+$AB$12)</f>
        <v>7810.9992000000002</v>
      </c>
      <c r="E241" s="144">
        <f t="shared" si="42"/>
        <v>7844.8248000000003</v>
      </c>
      <c r="F241" s="144">
        <f t="shared" si="42"/>
        <v>300.98520000000002</v>
      </c>
      <c r="G241" s="144">
        <f t="shared" si="42"/>
        <v>299.52359999999999</v>
      </c>
      <c r="H241" s="145">
        <f t="shared" ref="H241:N241" si="43">H229*(1+$AB$7)</f>
        <v>769263.09750000003</v>
      </c>
      <c r="I241" s="145">
        <f t="shared" si="43"/>
        <v>10140.841350000001</v>
      </c>
      <c r="J241" s="145">
        <f t="shared" si="43"/>
        <v>9467.6156999999985</v>
      </c>
      <c r="K241" s="145">
        <f t="shared" si="43"/>
        <v>453.21390000000002</v>
      </c>
      <c r="L241" s="145">
        <f t="shared" si="43"/>
        <v>6214.22415</v>
      </c>
      <c r="M241" s="145">
        <f t="shared" si="43"/>
        <v>258.86159999999995</v>
      </c>
      <c r="N241" s="145">
        <f t="shared" si="43"/>
        <v>1011.02355</v>
      </c>
      <c r="O241" s="145">
        <f t="shared" si="19"/>
        <v>16355.065500000001</v>
      </c>
      <c r="P241" s="145">
        <f t="shared" ref="P241:S241" si="44">P229*(1+$AB$7)</f>
        <v>783051.1875</v>
      </c>
      <c r="Q241" s="145">
        <f t="shared" si="44"/>
        <v>8556.2415000000001</v>
      </c>
      <c r="R241" s="145">
        <f t="shared" si="44"/>
        <v>7445.3625000000002</v>
      </c>
      <c r="S241" s="145">
        <f t="shared" si="44"/>
        <v>3320.2709999999997</v>
      </c>
    </row>
    <row r="242" spans="1:19">
      <c r="A242" s="143">
        <v>44866</v>
      </c>
      <c r="B242" s="90">
        <f t="shared" si="12"/>
        <v>2022</v>
      </c>
      <c r="C242" s="143" t="str">
        <f t="shared" si="14"/>
        <v>Q4</v>
      </c>
      <c r="D242" s="144">
        <f t="shared" ref="D242:G242" si="45">D230*(1+$AB$12)</f>
        <v>7870.2984000000006</v>
      </c>
      <c r="E242" s="144">
        <f t="shared" si="45"/>
        <v>7884.9144000000006</v>
      </c>
      <c r="F242" s="144">
        <f t="shared" si="45"/>
        <v>303.07320000000004</v>
      </c>
      <c r="G242" s="144">
        <f t="shared" si="45"/>
        <v>300.98520000000002</v>
      </c>
      <c r="H242" s="145">
        <f t="shared" ref="H242:N242" si="46">H230*(1+$AB$7)</f>
        <v>769263.09750000003</v>
      </c>
      <c r="I242" s="145">
        <f t="shared" si="46"/>
        <v>10140.841350000001</v>
      </c>
      <c r="J242" s="145">
        <f t="shared" si="46"/>
        <v>9467.6156999999985</v>
      </c>
      <c r="K242" s="145">
        <f t="shared" si="46"/>
        <v>453.21390000000002</v>
      </c>
      <c r="L242" s="145">
        <f t="shared" si="46"/>
        <v>6214.22415</v>
      </c>
      <c r="M242" s="145">
        <f t="shared" si="46"/>
        <v>258.86159999999995</v>
      </c>
      <c r="N242" s="145">
        <f t="shared" si="46"/>
        <v>1011.02355</v>
      </c>
      <c r="O242" s="145">
        <f t="shared" si="19"/>
        <v>16355.065500000001</v>
      </c>
      <c r="P242" s="145">
        <f t="shared" ref="P242:S242" si="47">P230*(1+$AB$7)</f>
        <v>783051.1875</v>
      </c>
      <c r="Q242" s="145">
        <f t="shared" si="47"/>
        <v>8556.2415000000001</v>
      </c>
      <c r="R242" s="145">
        <f t="shared" si="47"/>
        <v>7445.3625000000002</v>
      </c>
      <c r="S242" s="145">
        <f t="shared" si="47"/>
        <v>3320.2709999999997</v>
      </c>
    </row>
    <row r="243" spans="1:19">
      <c r="A243" s="143">
        <v>44896</v>
      </c>
      <c r="B243" s="90">
        <f t="shared" si="12"/>
        <v>2022</v>
      </c>
      <c r="C243" s="143" t="str">
        <f t="shared" si="14"/>
        <v>Q4</v>
      </c>
      <c r="D243" s="144">
        <f t="shared" ref="D243:G243" si="48">D231*(1+$AB$12)</f>
        <v>7918.8444000000009</v>
      </c>
      <c r="E243" s="144">
        <f t="shared" si="48"/>
        <v>7936.1747999999998</v>
      </c>
      <c r="F243" s="144">
        <f t="shared" si="48"/>
        <v>305.16120000000001</v>
      </c>
      <c r="G243" s="144">
        <f t="shared" si="48"/>
        <v>303.90840000000003</v>
      </c>
      <c r="H243" s="145">
        <f t="shared" ref="H243:N243" si="49">H231*(1+$AB$7)</f>
        <v>769263.09750000003</v>
      </c>
      <c r="I243" s="145">
        <f t="shared" si="49"/>
        <v>10140.841350000001</v>
      </c>
      <c r="J243" s="145">
        <f t="shared" si="49"/>
        <v>9467.6156999999985</v>
      </c>
      <c r="K243" s="145">
        <f t="shared" si="49"/>
        <v>453.21390000000002</v>
      </c>
      <c r="L243" s="145">
        <f t="shared" si="49"/>
        <v>6214.22415</v>
      </c>
      <c r="M243" s="145">
        <f t="shared" si="49"/>
        <v>258.86159999999995</v>
      </c>
      <c r="N243" s="145">
        <f t="shared" si="49"/>
        <v>1011.02355</v>
      </c>
      <c r="O243" s="145">
        <f t="shared" si="19"/>
        <v>16355.065500000001</v>
      </c>
      <c r="P243" s="145">
        <f t="shared" ref="P243:S243" si="50">P231*(1+$AB$7)</f>
        <v>783051.1875</v>
      </c>
      <c r="Q243" s="145">
        <f t="shared" si="50"/>
        <v>8556.2415000000001</v>
      </c>
      <c r="R243" s="145">
        <f t="shared" si="50"/>
        <v>7445.3625000000002</v>
      </c>
      <c r="S243" s="145">
        <f t="shared" si="50"/>
        <v>3320.2709999999997</v>
      </c>
    </row>
    <row r="244" spans="1:19">
      <c r="A244" s="143">
        <v>44927</v>
      </c>
      <c r="B244" s="90">
        <f t="shared" si="12"/>
        <v>2023</v>
      </c>
      <c r="C244" s="143" t="str">
        <f t="shared" si="14"/>
        <v>Q1</v>
      </c>
      <c r="D244" s="144">
        <f>D232*(1+$AB$13)</f>
        <v>7564.5420156</v>
      </c>
      <c r="E244" s="144">
        <f t="shared" ref="E244:G244" si="51">E232*(1+$AB$13)</f>
        <v>7541.2619639999994</v>
      </c>
      <c r="F244" s="144">
        <f t="shared" si="51"/>
        <v>281.78343000000001</v>
      </c>
      <c r="G244" s="144">
        <f t="shared" si="51"/>
        <v>281.25673199999994</v>
      </c>
      <c r="H244" s="145">
        <f>H232*(1+$AB$8)</f>
        <v>775801.83382874995</v>
      </c>
      <c r="I244" s="145">
        <f t="shared" ref="I244:S244" si="52">I232*(1+$AB$8)</f>
        <v>10227.038501475001</v>
      </c>
      <c r="J244" s="145">
        <f t="shared" si="52"/>
        <v>9548.0904334499974</v>
      </c>
      <c r="K244" s="145">
        <f t="shared" si="52"/>
        <v>457.06621815</v>
      </c>
      <c r="L244" s="145">
        <f t="shared" si="52"/>
        <v>6267.0450552749999</v>
      </c>
      <c r="M244" s="145">
        <f t="shared" si="52"/>
        <v>261.06192359999994</v>
      </c>
      <c r="N244" s="145">
        <f t="shared" si="52"/>
        <v>1019.617250175</v>
      </c>
      <c r="O244" s="145">
        <f t="shared" si="19"/>
        <v>16494.08355675</v>
      </c>
      <c r="P244" s="145">
        <f t="shared" si="52"/>
        <v>773510.26718249999</v>
      </c>
      <c r="Q244" s="145">
        <f t="shared" si="52"/>
        <v>9506.1043597499993</v>
      </c>
      <c r="R244" s="145">
        <f t="shared" si="52"/>
        <v>7131.3969735000001</v>
      </c>
      <c r="S244" s="145">
        <f t="shared" si="52"/>
        <v>3213.3896009999999</v>
      </c>
    </row>
    <row r="245" spans="1:19">
      <c r="A245" s="143">
        <v>44958</v>
      </c>
      <c r="B245" s="90">
        <f t="shared" si="12"/>
        <v>2023</v>
      </c>
      <c r="C245" s="143" t="str">
        <f t="shared" si="14"/>
        <v>Q1</v>
      </c>
      <c r="D245" s="144">
        <f t="shared" ref="D245:G245" si="53">D233*(1+$AB$13)</f>
        <v>7554.7454328000003</v>
      </c>
      <c r="E245" s="144">
        <f t="shared" si="53"/>
        <v>7486.8013907999994</v>
      </c>
      <c r="F245" s="144">
        <f t="shared" si="53"/>
        <v>285.89167439999994</v>
      </c>
      <c r="G245" s="144">
        <f t="shared" si="53"/>
        <v>285.25963680000001</v>
      </c>
      <c r="H245" s="145">
        <f t="shared" ref="H245:N245" si="54">H233*(1+$AB$8)</f>
        <v>775801.83382874995</v>
      </c>
      <c r="I245" s="145">
        <f t="shared" si="54"/>
        <v>10227.038501475001</v>
      </c>
      <c r="J245" s="145">
        <f t="shared" si="54"/>
        <v>9548.0904334499974</v>
      </c>
      <c r="K245" s="145">
        <f t="shared" si="54"/>
        <v>457.06621815</v>
      </c>
      <c r="L245" s="145">
        <f t="shared" si="54"/>
        <v>6267.0450552749999</v>
      </c>
      <c r="M245" s="145">
        <f t="shared" si="54"/>
        <v>261.06192359999994</v>
      </c>
      <c r="N245" s="145">
        <f t="shared" si="54"/>
        <v>1019.617250175</v>
      </c>
      <c r="O245" s="145">
        <f t="shared" si="19"/>
        <v>16494.08355675</v>
      </c>
      <c r="P245" s="145">
        <f t="shared" ref="P245:S245" si="55">P233*(1+$AB$8)</f>
        <v>773510.26718249999</v>
      </c>
      <c r="Q245" s="145">
        <f t="shared" si="55"/>
        <v>9506.1043597499993</v>
      </c>
      <c r="R245" s="145">
        <f t="shared" si="55"/>
        <v>7131.3969735000001</v>
      </c>
      <c r="S245" s="145">
        <f t="shared" si="55"/>
        <v>3213.3896009999999</v>
      </c>
    </row>
    <row r="246" spans="1:19">
      <c r="A246" s="143">
        <v>44986</v>
      </c>
      <c r="B246" s="90">
        <f t="shared" si="12"/>
        <v>2023</v>
      </c>
      <c r="C246" s="143" t="str">
        <f t="shared" si="14"/>
        <v>Q1</v>
      </c>
      <c r="D246" s="144">
        <f t="shared" ref="D246:G246" si="56">D234*(1+$AB$13)</f>
        <v>7602.3589320000001</v>
      </c>
      <c r="E246" s="144">
        <f t="shared" si="56"/>
        <v>7485.0106175999999</v>
      </c>
      <c r="F246" s="144">
        <f t="shared" si="56"/>
        <v>288.10380599999996</v>
      </c>
      <c r="G246" s="144">
        <f t="shared" si="56"/>
        <v>287.57710799999995</v>
      </c>
      <c r="H246" s="145">
        <f t="shared" ref="H246:N246" si="57">H234*(1+$AB$8)</f>
        <v>775801.83382874995</v>
      </c>
      <c r="I246" s="145">
        <f t="shared" si="57"/>
        <v>10227.038501475001</v>
      </c>
      <c r="J246" s="145">
        <f t="shared" si="57"/>
        <v>9548.0904334499974</v>
      </c>
      <c r="K246" s="145">
        <f t="shared" si="57"/>
        <v>457.06621815</v>
      </c>
      <c r="L246" s="145">
        <f t="shared" si="57"/>
        <v>6267.0450552749999</v>
      </c>
      <c r="M246" s="145">
        <f t="shared" si="57"/>
        <v>261.06192359999994</v>
      </c>
      <c r="N246" s="145">
        <f t="shared" si="57"/>
        <v>1019.617250175</v>
      </c>
      <c r="O246" s="145">
        <f t="shared" si="19"/>
        <v>16494.08355675</v>
      </c>
      <c r="P246" s="145">
        <f t="shared" ref="P246:S246" si="58">P234*(1+$AB$8)</f>
        <v>773510.26718249999</v>
      </c>
      <c r="Q246" s="145">
        <f t="shared" si="58"/>
        <v>9506.1043597499993</v>
      </c>
      <c r="R246" s="145">
        <f t="shared" si="58"/>
        <v>7131.3969735000001</v>
      </c>
      <c r="S246" s="145">
        <f t="shared" si="58"/>
        <v>3213.3896009999999</v>
      </c>
    </row>
    <row r="247" spans="1:19">
      <c r="A247" s="143">
        <v>45017</v>
      </c>
      <c r="B247" s="90">
        <f t="shared" si="12"/>
        <v>2023</v>
      </c>
      <c r="C247" s="143" t="str">
        <f t="shared" si="14"/>
        <v>Q2</v>
      </c>
      <c r="D247" s="144">
        <f t="shared" ref="D247:G247" si="59">D235*(1+$AB$13)</f>
        <v>7647.7602995999996</v>
      </c>
      <c r="E247" s="144">
        <f t="shared" si="59"/>
        <v>7545.5808876000001</v>
      </c>
      <c r="F247" s="144">
        <f t="shared" si="59"/>
        <v>292.10671080000003</v>
      </c>
      <c r="G247" s="144">
        <f t="shared" si="59"/>
        <v>291.26399399999997</v>
      </c>
      <c r="H247" s="145">
        <f t="shared" ref="H247:N247" si="60">H235*(1+$AB$8)</f>
        <v>775801.83382874995</v>
      </c>
      <c r="I247" s="145">
        <f t="shared" si="60"/>
        <v>10227.038501475001</v>
      </c>
      <c r="J247" s="145">
        <f t="shared" si="60"/>
        <v>9548.0904334499974</v>
      </c>
      <c r="K247" s="145">
        <f t="shared" si="60"/>
        <v>457.06621815</v>
      </c>
      <c r="L247" s="145">
        <f t="shared" si="60"/>
        <v>6267.0450552749999</v>
      </c>
      <c r="M247" s="145">
        <f t="shared" si="60"/>
        <v>261.06192359999994</v>
      </c>
      <c r="N247" s="145">
        <f t="shared" si="60"/>
        <v>1019.617250175</v>
      </c>
      <c r="O247" s="145">
        <f t="shared" si="19"/>
        <v>16494.08355675</v>
      </c>
      <c r="P247" s="145">
        <f t="shared" ref="P247:S247" si="61">P235*(1+$AB$8)</f>
        <v>762922.29394350003</v>
      </c>
      <c r="Q247" s="145">
        <f t="shared" si="61"/>
        <v>9145.4813999999988</v>
      </c>
      <c r="R247" s="145">
        <f t="shared" si="61"/>
        <v>7248.8332687499997</v>
      </c>
      <c r="S247" s="145">
        <f t="shared" si="61"/>
        <v>3139.6021942499997</v>
      </c>
    </row>
    <row r="248" spans="1:19">
      <c r="A248" s="143">
        <v>45047</v>
      </c>
      <c r="B248" s="90">
        <f t="shared" si="12"/>
        <v>2023</v>
      </c>
      <c r="C248" s="143" t="str">
        <f t="shared" si="14"/>
        <v>Q2</v>
      </c>
      <c r="D248" s="144">
        <f t="shared" ref="D248:G248" si="62">D236*(1+$AB$13)</f>
        <v>7650.8151479999997</v>
      </c>
      <c r="E248" s="144">
        <f t="shared" si="62"/>
        <v>7596.3545747999997</v>
      </c>
      <c r="F248" s="144">
        <f t="shared" si="62"/>
        <v>294.10816319999998</v>
      </c>
      <c r="G248" s="144">
        <f t="shared" si="62"/>
        <v>292.63340879999998</v>
      </c>
      <c r="H248" s="145">
        <f t="shared" ref="H248:N248" si="63">H236*(1+$AB$8)</f>
        <v>775801.83382874995</v>
      </c>
      <c r="I248" s="145">
        <f t="shared" si="63"/>
        <v>10227.038501475001</v>
      </c>
      <c r="J248" s="145">
        <f t="shared" si="63"/>
        <v>9548.0904334499974</v>
      </c>
      <c r="K248" s="145">
        <f t="shared" si="63"/>
        <v>457.06621815</v>
      </c>
      <c r="L248" s="145">
        <f t="shared" si="63"/>
        <v>6267.0450552749999</v>
      </c>
      <c r="M248" s="145">
        <f t="shared" si="63"/>
        <v>261.06192359999994</v>
      </c>
      <c r="N248" s="145">
        <f t="shared" si="63"/>
        <v>1019.617250175</v>
      </c>
      <c r="O248" s="145">
        <f t="shared" si="19"/>
        <v>16494.08355675</v>
      </c>
      <c r="P248" s="145">
        <f t="shared" ref="P248:S248" si="64">P236*(1+$AB$8)</f>
        <v>762922.29394350003</v>
      </c>
      <c r="Q248" s="145">
        <f t="shared" si="64"/>
        <v>9145.4813999999988</v>
      </c>
      <c r="R248" s="145">
        <f t="shared" si="64"/>
        <v>7248.8332687499997</v>
      </c>
      <c r="S248" s="145">
        <f t="shared" si="64"/>
        <v>3139.6021942499997</v>
      </c>
    </row>
    <row r="249" spans="1:19">
      <c r="A249" s="143">
        <v>45078</v>
      </c>
      <c r="B249" s="90">
        <f t="shared" si="12"/>
        <v>2023</v>
      </c>
      <c r="C249" s="143" t="str">
        <f t="shared" si="14"/>
        <v>Q2</v>
      </c>
      <c r="D249" s="144">
        <f t="shared" ref="D249:G249" si="65">D237*(1+$AB$13)</f>
        <v>7630.8006239999995</v>
      </c>
      <c r="E249" s="144">
        <f t="shared" si="65"/>
        <v>7661.7704663999984</v>
      </c>
      <c r="F249" s="144">
        <f t="shared" si="65"/>
        <v>295.58291760000003</v>
      </c>
      <c r="G249" s="144">
        <f t="shared" si="65"/>
        <v>296.74165319999997</v>
      </c>
      <c r="H249" s="145">
        <f t="shared" ref="H249:N249" si="66">H237*(1+$AB$8)</f>
        <v>775801.83382874995</v>
      </c>
      <c r="I249" s="145">
        <f t="shared" si="66"/>
        <v>10227.038501475001</v>
      </c>
      <c r="J249" s="145">
        <f t="shared" si="66"/>
        <v>9548.0904334499974</v>
      </c>
      <c r="K249" s="145">
        <f t="shared" si="66"/>
        <v>457.06621815</v>
      </c>
      <c r="L249" s="145">
        <f t="shared" si="66"/>
        <v>6267.0450552749999</v>
      </c>
      <c r="M249" s="145">
        <f t="shared" si="66"/>
        <v>261.06192359999994</v>
      </c>
      <c r="N249" s="145">
        <f t="shared" si="66"/>
        <v>1019.617250175</v>
      </c>
      <c r="O249" s="145">
        <f t="shared" si="19"/>
        <v>16494.08355675</v>
      </c>
      <c r="P249" s="145">
        <f t="shared" ref="P249:S249" si="67">P237*(1+$AB$8)</f>
        <v>762922.29394350003</v>
      </c>
      <c r="Q249" s="145">
        <f t="shared" si="67"/>
        <v>9145.4813999999988</v>
      </c>
      <c r="R249" s="145">
        <f t="shared" si="67"/>
        <v>7248.8332687499997</v>
      </c>
      <c r="S249" s="145">
        <f t="shared" si="67"/>
        <v>3139.6021942499997</v>
      </c>
    </row>
    <row r="250" spans="1:19">
      <c r="A250" s="143">
        <v>45108</v>
      </c>
      <c r="B250" s="90">
        <f t="shared" si="12"/>
        <v>2023</v>
      </c>
      <c r="C250" s="143" t="str">
        <f t="shared" si="14"/>
        <v>Q3</v>
      </c>
      <c r="D250" s="144">
        <f t="shared" ref="D250:G250" si="68">D238*(1+$AB$13)</f>
        <v>7684.5238199999994</v>
      </c>
      <c r="E250" s="144">
        <f t="shared" si="68"/>
        <v>7766.1620099999991</v>
      </c>
      <c r="F250" s="144">
        <f t="shared" si="68"/>
        <v>297.58436999999998</v>
      </c>
      <c r="G250" s="144">
        <f t="shared" si="68"/>
        <v>298.95378479999999</v>
      </c>
      <c r="H250" s="145">
        <f t="shared" ref="H250:N250" si="69">H238*(1+$AB$8)</f>
        <v>775801.83382874995</v>
      </c>
      <c r="I250" s="145">
        <f t="shared" si="69"/>
        <v>10227.038501475001</v>
      </c>
      <c r="J250" s="145">
        <f t="shared" si="69"/>
        <v>9548.0904334499974</v>
      </c>
      <c r="K250" s="145">
        <f t="shared" si="69"/>
        <v>457.06621815</v>
      </c>
      <c r="L250" s="145">
        <f t="shared" si="69"/>
        <v>6267.0450552749999</v>
      </c>
      <c r="M250" s="145">
        <f t="shared" si="69"/>
        <v>261.06192359999994</v>
      </c>
      <c r="N250" s="145">
        <f t="shared" si="69"/>
        <v>1019.617250175</v>
      </c>
      <c r="O250" s="145">
        <f t="shared" si="19"/>
        <v>16494.08355675</v>
      </c>
      <c r="P250" s="145">
        <f t="shared" ref="P250:S250" si="70">P238*(1+$AB$8)</f>
        <v>776139.59308499994</v>
      </c>
      <c r="Q250" s="145">
        <f t="shared" si="70"/>
        <v>8005.4140027499998</v>
      </c>
      <c r="R250" s="145">
        <f t="shared" si="70"/>
        <v>7468.1169704999993</v>
      </c>
      <c r="S250" s="145">
        <f t="shared" si="70"/>
        <v>3303.8051557499998</v>
      </c>
    </row>
    <row r="251" spans="1:19">
      <c r="A251" s="143">
        <v>45139</v>
      </c>
      <c r="B251" s="90">
        <f t="shared" si="12"/>
        <v>2023</v>
      </c>
      <c r="C251" s="143" t="str">
        <f t="shared" si="14"/>
        <v>Q3</v>
      </c>
      <c r="D251" s="144">
        <f t="shared" ref="D251:G251" si="71">D239*(1+$AB$13)</f>
        <v>7758.2615399999995</v>
      </c>
      <c r="E251" s="144">
        <f t="shared" si="71"/>
        <v>7856.7540659999995</v>
      </c>
      <c r="F251" s="144">
        <f t="shared" si="71"/>
        <v>300.00718080000001</v>
      </c>
      <c r="G251" s="144">
        <f t="shared" si="71"/>
        <v>302.42999159999999</v>
      </c>
      <c r="H251" s="145">
        <f t="shared" ref="H251:N251" si="72">H239*(1+$AB$8)</f>
        <v>775801.83382874995</v>
      </c>
      <c r="I251" s="145">
        <f t="shared" si="72"/>
        <v>10227.038501475001</v>
      </c>
      <c r="J251" s="145">
        <f t="shared" si="72"/>
        <v>9548.0904334499974</v>
      </c>
      <c r="K251" s="145">
        <f t="shared" si="72"/>
        <v>457.06621815</v>
      </c>
      <c r="L251" s="145">
        <f t="shared" si="72"/>
        <v>6267.0450552749999</v>
      </c>
      <c r="M251" s="145">
        <f t="shared" si="72"/>
        <v>261.06192359999994</v>
      </c>
      <c r="N251" s="145">
        <f t="shared" si="72"/>
        <v>1019.617250175</v>
      </c>
      <c r="O251" s="145">
        <f t="shared" si="19"/>
        <v>16494.08355675</v>
      </c>
      <c r="P251" s="145">
        <f t="shared" ref="P251:S251" si="73">P239*(1+$AB$8)</f>
        <v>776139.59308499994</v>
      </c>
      <c r="Q251" s="145">
        <f t="shared" si="73"/>
        <v>8005.4140027499998</v>
      </c>
      <c r="R251" s="145">
        <f t="shared" si="73"/>
        <v>7468.1169704999993</v>
      </c>
      <c r="S251" s="145">
        <f t="shared" si="73"/>
        <v>3303.8051557499998</v>
      </c>
    </row>
    <row r="252" spans="1:19">
      <c r="A252" s="143">
        <v>45170</v>
      </c>
      <c r="B252" s="90">
        <f t="shared" si="12"/>
        <v>2023</v>
      </c>
      <c r="C252" s="143" t="str">
        <f t="shared" si="14"/>
        <v>Q3</v>
      </c>
      <c r="D252" s="144">
        <f t="shared" ref="D252:G252" si="74">D240*(1+$AB$13)</f>
        <v>7824.520148399999</v>
      </c>
      <c r="E252" s="144">
        <f t="shared" si="74"/>
        <v>7884.6690599999993</v>
      </c>
      <c r="F252" s="144">
        <f t="shared" si="74"/>
        <v>301.16591639999996</v>
      </c>
      <c r="G252" s="144">
        <f t="shared" si="74"/>
        <v>300.11252039999994</v>
      </c>
      <c r="H252" s="145">
        <f t="shared" ref="H252:N252" si="75">H240*(1+$AB$8)</f>
        <v>775801.83382874995</v>
      </c>
      <c r="I252" s="145">
        <f t="shared" si="75"/>
        <v>10227.038501475001</v>
      </c>
      <c r="J252" s="145">
        <f t="shared" si="75"/>
        <v>9548.0904334499974</v>
      </c>
      <c r="K252" s="145">
        <f t="shared" si="75"/>
        <v>457.06621815</v>
      </c>
      <c r="L252" s="145">
        <f t="shared" si="75"/>
        <v>6267.0450552749999</v>
      </c>
      <c r="M252" s="145">
        <f t="shared" si="75"/>
        <v>261.06192359999994</v>
      </c>
      <c r="N252" s="145">
        <f t="shared" si="75"/>
        <v>1019.617250175</v>
      </c>
      <c r="O252" s="145">
        <f t="shared" si="19"/>
        <v>16494.08355675</v>
      </c>
      <c r="P252" s="145">
        <f t="shared" ref="P252:S252" si="76">P240*(1+$AB$8)</f>
        <v>776139.59308499994</v>
      </c>
      <c r="Q252" s="145">
        <f t="shared" si="76"/>
        <v>8005.4140027499998</v>
      </c>
      <c r="R252" s="145">
        <f t="shared" si="76"/>
        <v>7468.1169704999993</v>
      </c>
      <c r="S252" s="145">
        <f t="shared" si="76"/>
        <v>3303.8051557499998</v>
      </c>
    </row>
    <row r="253" spans="1:19">
      <c r="A253" s="143">
        <v>45200</v>
      </c>
      <c r="B253" s="90">
        <f t="shared" si="12"/>
        <v>2023</v>
      </c>
      <c r="C253" s="143" t="str">
        <f t="shared" si="14"/>
        <v>Q4</v>
      </c>
      <c r="D253" s="144">
        <f t="shared" ref="D253:G253" si="77">D241*(1+$AB$13)</f>
        <v>7881.298192799999</v>
      </c>
      <c r="E253" s="144">
        <f t="shared" si="77"/>
        <v>7915.4282231999996</v>
      </c>
      <c r="F253" s="144">
        <f t="shared" si="77"/>
        <v>303.69406679999997</v>
      </c>
      <c r="G253" s="144">
        <f t="shared" si="77"/>
        <v>302.21931239999998</v>
      </c>
      <c r="H253" s="145">
        <f t="shared" ref="H253:N253" si="78">H241*(1+$AB$8)</f>
        <v>775801.83382874995</v>
      </c>
      <c r="I253" s="145">
        <f t="shared" si="78"/>
        <v>10227.038501475001</v>
      </c>
      <c r="J253" s="145">
        <f t="shared" si="78"/>
        <v>9548.0904334499974</v>
      </c>
      <c r="K253" s="145">
        <f t="shared" si="78"/>
        <v>457.06621815</v>
      </c>
      <c r="L253" s="145">
        <f t="shared" si="78"/>
        <v>6267.0450552749999</v>
      </c>
      <c r="M253" s="145">
        <f t="shared" si="78"/>
        <v>261.06192359999994</v>
      </c>
      <c r="N253" s="145">
        <f t="shared" si="78"/>
        <v>1019.617250175</v>
      </c>
      <c r="O253" s="145">
        <f t="shared" si="19"/>
        <v>16494.08355675</v>
      </c>
      <c r="P253" s="145">
        <f t="shared" ref="P253:S253" si="79">P241*(1+$AB$8)</f>
        <v>789707.12259375001</v>
      </c>
      <c r="Q253" s="145">
        <f t="shared" si="79"/>
        <v>8628.9695527499989</v>
      </c>
      <c r="R253" s="145">
        <f t="shared" si="79"/>
        <v>7508.6480812499994</v>
      </c>
      <c r="S253" s="145">
        <f t="shared" si="79"/>
        <v>3348.4933034999995</v>
      </c>
    </row>
    <row r="254" spans="1:19">
      <c r="A254" s="143">
        <v>45231</v>
      </c>
      <c r="B254" s="90">
        <f t="shared" si="12"/>
        <v>2023</v>
      </c>
      <c r="C254" s="143" t="str">
        <f t="shared" si="14"/>
        <v>Q4</v>
      </c>
      <c r="D254" s="144">
        <f t="shared" ref="D254:G254" si="80">D242*(1+$AB$13)</f>
        <v>7941.1310856</v>
      </c>
      <c r="E254" s="144">
        <f t="shared" si="80"/>
        <v>7955.8786295999998</v>
      </c>
      <c r="F254" s="144">
        <f t="shared" si="80"/>
        <v>305.80085880000001</v>
      </c>
      <c r="G254" s="144">
        <f t="shared" si="80"/>
        <v>303.69406679999997</v>
      </c>
      <c r="H254" s="145">
        <f t="shared" ref="H254:N254" si="81">H242*(1+$AB$8)</f>
        <v>775801.83382874995</v>
      </c>
      <c r="I254" s="145">
        <f t="shared" si="81"/>
        <v>10227.038501475001</v>
      </c>
      <c r="J254" s="145">
        <f t="shared" si="81"/>
        <v>9548.0904334499974</v>
      </c>
      <c r="K254" s="145">
        <f t="shared" si="81"/>
        <v>457.06621815</v>
      </c>
      <c r="L254" s="145">
        <f t="shared" si="81"/>
        <v>6267.0450552749999</v>
      </c>
      <c r="M254" s="145">
        <f t="shared" si="81"/>
        <v>261.06192359999994</v>
      </c>
      <c r="N254" s="145">
        <f t="shared" si="81"/>
        <v>1019.617250175</v>
      </c>
      <c r="O254" s="145">
        <f t="shared" si="19"/>
        <v>16494.08355675</v>
      </c>
      <c r="P254" s="145">
        <f t="shared" ref="P254:S254" si="82">P242*(1+$AB$8)</f>
        <v>789707.12259375001</v>
      </c>
      <c r="Q254" s="145">
        <f t="shared" si="82"/>
        <v>8628.9695527499989</v>
      </c>
      <c r="R254" s="145">
        <f t="shared" si="82"/>
        <v>7508.6480812499994</v>
      </c>
      <c r="S254" s="145">
        <f t="shared" si="82"/>
        <v>3348.4933034999995</v>
      </c>
    </row>
    <row r="255" spans="1:19">
      <c r="A255" s="143">
        <v>45261</v>
      </c>
      <c r="B255" s="90">
        <f t="shared" si="12"/>
        <v>2023</v>
      </c>
      <c r="C255" s="143" t="str">
        <f t="shared" si="14"/>
        <v>Q4</v>
      </c>
      <c r="D255" s="144">
        <f t="shared" ref="D255:G255" si="83">D243*(1+$AB$13)</f>
        <v>7990.1139996000002</v>
      </c>
      <c r="E255" s="144">
        <f t="shared" si="83"/>
        <v>8007.600373199999</v>
      </c>
      <c r="F255" s="144">
        <f t="shared" si="83"/>
        <v>307.9076508</v>
      </c>
      <c r="G255" s="144">
        <f t="shared" si="83"/>
        <v>306.64357560000002</v>
      </c>
      <c r="H255" s="145">
        <f t="shared" ref="H255:N255" si="84">H243*(1+$AB$8)</f>
        <v>775801.83382874995</v>
      </c>
      <c r="I255" s="145">
        <f t="shared" si="84"/>
        <v>10227.038501475001</v>
      </c>
      <c r="J255" s="145">
        <f t="shared" si="84"/>
        <v>9548.0904334499974</v>
      </c>
      <c r="K255" s="145">
        <f t="shared" si="84"/>
        <v>457.06621815</v>
      </c>
      <c r="L255" s="145">
        <f t="shared" si="84"/>
        <v>6267.0450552749999</v>
      </c>
      <c r="M255" s="145">
        <f t="shared" si="84"/>
        <v>261.06192359999994</v>
      </c>
      <c r="N255" s="145">
        <f t="shared" si="84"/>
        <v>1019.617250175</v>
      </c>
      <c r="O255" s="145">
        <f t="shared" si="19"/>
        <v>16494.08355675</v>
      </c>
      <c r="P255" s="145">
        <f t="shared" ref="P255:S255" si="85">P243*(1+$AB$8)</f>
        <v>789707.12259375001</v>
      </c>
      <c r="Q255" s="145">
        <f t="shared" si="85"/>
        <v>8628.9695527499989</v>
      </c>
      <c r="R255" s="145">
        <f t="shared" si="85"/>
        <v>7508.6480812499994</v>
      </c>
      <c r="S255" s="145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192</v>
      </c>
      <c r="I257" s="48" t="s">
        <v>193</v>
      </c>
      <c r="J257" s="48" t="s">
        <v>194</v>
      </c>
      <c r="K257" s="48" t="s">
        <v>195</v>
      </c>
      <c r="L257" s="48" t="s">
        <v>196</v>
      </c>
      <c r="M257" s="48" t="s">
        <v>197</v>
      </c>
      <c r="N257" s="48" t="s">
        <v>198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F147"/>
  <sheetViews>
    <sheetView topLeftCell="R1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">
        <v>182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  <c r="Y1" t="s">
        <v>83</v>
      </c>
    </row>
    <row r="2" spans="1:32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N2" s="6">
        <f>$AC$7</f>
        <v>-12119271.4176256</v>
      </c>
      <c r="O2" s="6">
        <f>E2*$AC$8</f>
        <v>5485861.4503476527</v>
      </c>
      <c r="P2" s="6">
        <f>F2*$AC$9</f>
        <v>0</v>
      </c>
      <c r="Q2" s="6">
        <f>G2*$AC$10</f>
        <v>8700425.0413710028</v>
      </c>
      <c r="R2" s="6">
        <f>H2*$AC$11</f>
        <v>0</v>
      </c>
      <c r="S2" s="6">
        <f>I2*$AC$12</f>
        <v>19921730.990378197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21988746.064471252</v>
      </c>
      <c r="X2" s="6">
        <f>W2-D2</f>
        <v>-951696.01105458289</v>
      </c>
      <c r="Y2" s="15">
        <f t="shared" ref="Y2:Y21" si="3">ABS(W2-D2)/D2</f>
        <v>4.1485513135333441E-2</v>
      </c>
      <c r="AB2" t="s">
        <v>337</v>
      </c>
    </row>
    <row r="3" spans="1:32">
      <c r="A3" s="256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N3" s="6">
        <f t="shared" ref="N3:N66" si="4">$AC$7</f>
        <v>-12119271.4176256</v>
      </c>
      <c r="O3" s="6">
        <f t="shared" ref="O3:O66" si="5">E3*$AC$8</f>
        <v>4558452.2080252701</v>
      </c>
      <c r="P3" s="6">
        <f t="shared" ref="P3:P66" si="6">F3*$AC$9</f>
        <v>0</v>
      </c>
      <c r="Q3" s="6">
        <f t="shared" ref="Q3:Q66" si="7">G3*$AC$10</f>
        <v>8647915.3290461693</v>
      </c>
      <c r="R3" s="6">
        <f t="shared" ref="R3:R66" si="8">H3*$AC$11</f>
        <v>0</v>
      </c>
      <c r="S3" s="6">
        <f t="shared" ref="S3:S66" si="9">I3*$AC$12</f>
        <v>18636458.023257025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19723554.142702863</v>
      </c>
      <c r="X3" s="6">
        <f t="shared" ref="X3:X21" si="14">W3-D3</f>
        <v>-26628.460818573833</v>
      </c>
      <c r="Y3" s="15">
        <f t="shared" si="3"/>
        <v>1.3482640314336136E-3</v>
      </c>
      <c r="AB3" t="s">
        <v>84</v>
      </c>
    </row>
    <row r="4" spans="1:32">
      <c r="A4" s="256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N4" s="6">
        <f t="shared" si="4"/>
        <v>-12119271.4176256</v>
      </c>
      <c r="O4" s="6">
        <f t="shared" si="5"/>
        <v>2427431.9393474469</v>
      </c>
      <c r="P4" s="6">
        <f t="shared" si="6"/>
        <v>830839.13657961949</v>
      </c>
      <c r="Q4" s="6">
        <f t="shared" si="7"/>
        <v>8608829.1522028726</v>
      </c>
      <c r="R4" s="6">
        <f t="shared" si="8"/>
        <v>0</v>
      </c>
      <c r="S4" s="6">
        <f t="shared" si="9"/>
        <v>19921730.990378197</v>
      </c>
      <c r="T4" s="6">
        <f t="shared" si="10"/>
        <v>-756046.97485114005</v>
      </c>
      <c r="U4" s="6">
        <f t="shared" si="11"/>
        <v>0</v>
      </c>
      <c r="V4" s="6">
        <f t="shared" si="12"/>
        <v>0</v>
      </c>
      <c r="W4" s="6">
        <f t="shared" si="13"/>
        <v>18913512.826031398</v>
      </c>
      <c r="X4" s="6">
        <f t="shared" si="14"/>
        <v>245980.34166385978</v>
      </c>
      <c r="Y4" s="15">
        <f t="shared" si="3"/>
        <v>1.3176907117737563E-2</v>
      </c>
      <c r="AB4" t="s">
        <v>347</v>
      </c>
    </row>
    <row r="5" spans="1:32">
      <c r="A5" s="256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N5" s="6">
        <f t="shared" si="4"/>
        <v>-12119271.4176256</v>
      </c>
      <c r="O5" s="6">
        <f t="shared" si="5"/>
        <v>2512762.5718129445</v>
      </c>
      <c r="P5" s="6">
        <f t="shared" si="6"/>
        <v>124938.21602701041</v>
      </c>
      <c r="Q5" s="6">
        <f t="shared" si="7"/>
        <v>8651863.4277172089</v>
      </c>
      <c r="R5" s="6">
        <f t="shared" si="8"/>
        <v>0</v>
      </c>
      <c r="S5" s="6">
        <f t="shared" si="9"/>
        <v>19279094.506817613</v>
      </c>
      <c r="T5" s="6">
        <f t="shared" si="10"/>
        <v>-756046.97485114005</v>
      </c>
      <c r="U5" s="6">
        <f t="shared" si="11"/>
        <v>0</v>
      </c>
      <c r="V5" s="6">
        <f t="shared" si="12"/>
        <v>0</v>
      </c>
      <c r="W5" s="6">
        <f t="shared" si="13"/>
        <v>17693340.329898037</v>
      </c>
      <c r="X5" s="6">
        <f t="shared" si="14"/>
        <v>507408.08093570173</v>
      </c>
      <c r="Y5" s="15">
        <f t="shared" si="3"/>
        <v>2.9524617785359791E-2</v>
      </c>
    </row>
    <row r="6" spans="1:32">
      <c r="A6" s="256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N6" s="6">
        <f t="shared" si="4"/>
        <v>-12119271.4176256</v>
      </c>
      <c r="O6" s="6">
        <f t="shared" si="5"/>
        <v>376128.44573607529</v>
      </c>
      <c r="P6" s="6">
        <f t="shared" si="6"/>
        <v>2942294.9874360948</v>
      </c>
      <c r="Q6" s="6">
        <f t="shared" si="7"/>
        <v>8720165.5347262025</v>
      </c>
      <c r="R6" s="6">
        <f t="shared" si="8"/>
        <v>0</v>
      </c>
      <c r="S6" s="6">
        <f t="shared" si="9"/>
        <v>19921730.990378197</v>
      </c>
      <c r="T6" s="6">
        <f t="shared" si="10"/>
        <v>-756046.97485114005</v>
      </c>
      <c r="U6" s="6">
        <f t="shared" si="11"/>
        <v>0</v>
      </c>
      <c r="V6" s="6">
        <f t="shared" si="12"/>
        <v>0</v>
      </c>
      <c r="W6" s="6">
        <f t="shared" si="13"/>
        <v>19085001.565799832</v>
      </c>
      <c r="X6" s="6">
        <f t="shared" si="14"/>
        <v>242763.00394599512</v>
      </c>
      <c r="Y6" s="15">
        <f t="shared" si="3"/>
        <v>1.2883978893965893E-2</v>
      </c>
      <c r="AC6" s="6" t="s">
        <v>85</v>
      </c>
      <c r="AD6" t="s">
        <v>86</v>
      </c>
      <c r="AE6" t="s">
        <v>87</v>
      </c>
      <c r="AF6" s="22" t="s">
        <v>88</v>
      </c>
    </row>
    <row r="7" spans="1:32">
      <c r="A7" s="256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N7" s="6">
        <f t="shared" si="4"/>
        <v>-12119271.4176256</v>
      </c>
      <c r="O7" s="6">
        <f t="shared" si="5"/>
        <v>31437.601434657026</v>
      </c>
      <c r="P7" s="6">
        <f t="shared" si="6"/>
        <v>8708193.6570826266</v>
      </c>
      <c r="Q7" s="6">
        <f t="shared" si="7"/>
        <v>8820052.4311035164</v>
      </c>
      <c r="R7" s="6">
        <f t="shared" si="8"/>
        <v>0</v>
      </c>
      <c r="S7" s="6">
        <f t="shared" si="9"/>
        <v>19279094.506817613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24719506.778812811</v>
      </c>
      <c r="X7" s="6">
        <f t="shared" si="14"/>
        <v>388542.69352597371</v>
      </c>
      <c r="Y7" s="15">
        <f t="shared" si="3"/>
        <v>1.5969062802609173E-2</v>
      </c>
      <c r="AB7" t="s">
        <v>81</v>
      </c>
      <c r="AC7" s="6">
        <v>-12119271.4176256</v>
      </c>
      <c r="AD7" s="70">
        <v>3032547.1364151398</v>
      </c>
      <c r="AE7" s="86">
        <v>-3.99640001373634</v>
      </c>
      <c r="AF7" s="251">
        <v>1.16072755361663E-4</v>
      </c>
    </row>
    <row r="8" spans="1:32">
      <c r="A8" s="256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N8" s="6">
        <f t="shared" si="4"/>
        <v>-12119271.4176256</v>
      </c>
      <c r="O8" s="6">
        <f t="shared" si="5"/>
        <v>0</v>
      </c>
      <c r="P8" s="6">
        <f t="shared" si="6"/>
        <v>13487080.420115774</v>
      </c>
      <c r="Q8" s="6">
        <f t="shared" si="7"/>
        <v>8871509.3171160724</v>
      </c>
      <c r="R8" s="6">
        <f t="shared" si="8"/>
        <v>0</v>
      </c>
      <c r="S8" s="6">
        <f t="shared" si="9"/>
        <v>19921730.990378197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30161049.309984446</v>
      </c>
      <c r="X8" s="6">
        <f t="shared" si="14"/>
        <v>-324649.45469409227</v>
      </c>
      <c r="Y8" s="15">
        <f t="shared" si="3"/>
        <v>1.0649237768833395E-2</v>
      </c>
      <c r="AB8" t="s">
        <v>174</v>
      </c>
      <c r="AC8" s="6">
        <v>11227.7147980918</v>
      </c>
      <c r="AD8" s="70">
        <v>560.87587382991603</v>
      </c>
      <c r="AE8" s="86">
        <v>20.018181066380802</v>
      </c>
      <c r="AF8" s="251">
        <v>1.24196073972768E-38</v>
      </c>
    </row>
    <row r="9" spans="1:32">
      <c r="A9" s="256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N9" s="6">
        <f t="shared" si="4"/>
        <v>-12119271.4176256</v>
      </c>
      <c r="O9" s="6">
        <f t="shared" si="5"/>
        <v>0</v>
      </c>
      <c r="P9" s="6">
        <f t="shared" si="6"/>
        <v>9214193.4319920186</v>
      </c>
      <c r="Q9" s="6">
        <f t="shared" si="7"/>
        <v>8894803.099275209</v>
      </c>
      <c r="R9" s="6">
        <f t="shared" si="8"/>
        <v>0</v>
      </c>
      <c r="S9" s="6">
        <f t="shared" si="9"/>
        <v>19921730.990378197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25911456.104019824</v>
      </c>
      <c r="X9" s="6">
        <f t="shared" si="14"/>
        <v>81880.13577729091</v>
      </c>
      <c r="Y9" s="15">
        <f t="shared" si="3"/>
        <v>3.1700147101896888E-3</v>
      </c>
      <c r="AB9" t="s">
        <v>173</v>
      </c>
      <c r="AC9" s="6">
        <v>62469.108013505203</v>
      </c>
      <c r="AD9" s="70">
        <v>1937.56734404079</v>
      </c>
      <c r="AE9" s="86">
        <v>32.240999625451003</v>
      </c>
      <c r="AF9" s="251">
        <v>3.4396644302800698E-58</v>
      </c>
    </row>
    <row r="10" spans="1:32">
      <c r="A10" s="256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N10" s="6">
        <f t="shared" si="4"/>
        <v>-12119271.4176256</v>
      </c>
      <c r="O10" s="6">
        <f t="shared" si="5"/>
        <v>296411.67066962348</v>
      </c>
      <c r="P10" s="6">
        <f t="shared" si="6"/>
        <v>3260887.4383049714</v>
      </c>
      <c r="Q10" s="6">
        <f t="shared" si="7"/>
        <v>8847425.9152227286</v>
      </c>
      <c r="R10" s="6">
        <f t="shared" si="8"/>
        <v>0</v>
      </c>
      <c r="S10" s="6">
        <f t="shared" si="9"/>
        <v>19279094.506817613</v>
      </c>
      <c r="T10" s="6">
        <f t="shared" si="10"/>
        <v>-756046.97485114005</v>
      </c>
      <c r="U10" s="6">
        <f t="shared" si="11"/>
        <v>0</v>
      </c>
      <c r="V10" s="6">
        <f t="shared" si="12"/>
        <v>0</v>
      </c>
      <c r="W10" s="6">
        <f t="shared" si="13"/>
        <v>18808501.138538197</v>
      </c>
      <c r="X10" s="6">
        <f t="shared" si="14"/>
        <v>-929716.73123304173</v>
      </c>
      <c r="Y10" s="15">
        <f t="shared" si="3"/>
        <v>4.7102364426572063E-2</v>
      </c>
      <c r="AB10" t="s">
        <v>187</v>
      </c>
      <c r="AC10" s="6">
        <v>1316.03289034669</v>
      </c>
      <c r="AD10" s="70">
        <v>336.57878871226899</v>
      </c>
      <c r="AE10" s="86">
        <v>3.9100291951901101</v>
      </c>
      <c r="AF10" s="251">
        <v>1.5925716075390999E-4</v>
      </c>
    </row>
    <row r="11" spans="1:32">
      <c r="A11" s="256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N11" s="6">
        <f t="shared" si="4"/>
        <v>-12119271.4176256</v>
      </c>
      <c r="O11" s="6">
        <f t="shared" si="5"/>
        <v>1328238.6606142598</v>
      </c>
      <c r="P11" s="6">
        <f t="shared" si="6"/>
        <v>612197.258532351</v>
      </c>
      <c r="Q11" s="6">
        <f t="shared" si="7"/>
        <v>8816367.5390105452</v>
      </c>
      <c r="R11" s="6">
        <f t="shared" si="8"/>
        <v>0</v>
      </c>
      <c r="S11" s="6">
        <f t="shared" si="9"/>
        <v>19921730.990378197</v>
      </c>
      <c r="T11" s="6">
        <f t="shared" si="10"/>
        <v>-756046.97485114005</v>
      </c>
      <c r="U11" s="6">
        <f t="shared" si="11"/>
        <v>0</v>
      </c>
      <c r="V11" s="6">
        <f t="shared" si="12"/>
        <v>0</v>
      </c>
      <c r="W11" s="6">
        <f t="shared" si="13"/>
        <v>17803216.056058615</v>
      </c>
      <c r="X11" s="6">
        <f t="shared" si="14"/>
        <v>-347661.13883581758</v>
      </c>
      <c r="Y11" s="15">
        <f t="shared" si="3"/>
        <v>1.9153957965932875E-2</v>
      </c>
      <c r="AB11" t="s">
        <v>39</v>
      </c>
      <c r="AC11" s="6">
        <v>678520.979466822</v>
      </c>
      <c r="AD11" s="70">
        <v>208515.94013347101</v>
      </c>
      <c r="AE11" s="86">
        <v>3.2540484868087298</v>
      </c>
      <c r="AF11" s="251">
        <v>1.50813708836307E-3</v>
      </c>
    </row>
    <row r="12" spans="1:32">
      <c r="A12" s="256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N12" s="6">
        <f t="shared" si="4"/>
        <v>-12119271.4176256</v>
      </c>
      <c r="O12" s="6">
        <f t="shared" si="5"/>
        <v>3486205.4448075034</v>
      </c>
      <c r="P12" s="6">
        <f t="shared" si="6"/>
        <v>0</v>
      </c>
      <c r="Q12" s="6">
        <f t="shared" si="7"/>
        <v>8798469.491701832</v>
      </c>
      <c r="R12" s="6">
        <f t="shared" si="8"/>
        <v>0</v>
      </c>
      <c r="S12" s="6">
        <f t="shared" si="9"/>
        <v>19279094.506817613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19444498.025701348</v>
      </c>
      <c r="X12" s="6">
        <f t="shared" si="14"/>
        <v>-203634.11131038517</v>
      </c>
      <c r="Y12" s="15">
        <f t="shared" si="3"/>
        <v>1.036404427099683E-2</v>
      </c>
      <c r="AB12" t="s">
        <v>89</v>
      </c>
      <c r="AC12" s="6">
        <v>642636.48356058705</v>
      </c>
      <c r="AD12" s="70">
        <v>69071.979274970203</v>
      </c>
      <c r="AE12" s="86">
        <v>9.3038666374725008</v>
      </c>
      <c r="AF12" s="251">
        <v>1.4341155190929401E-15</v>
      </c>
    </row>
    <row r="13" spans="1:32">
      <c r="A13" s="256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N13" s="6">
        <f t="shared" si="4"/>
        <v>-12119271.4176256</v>
      </c>
      <c r="O13" s="6">
        <f t="shared" si="5"/>
        <v>4409123.6012106501</v>
      </c>
      <c r="P13" s="6">
        <f t="shared" si="6"/>
        <v>0</v>
      </c>
      <c r="Q13" s="6">
        <f t="shared" si="7"/>
        <v>8818078.3817679957</v>
      </c>
      <c r="R13" s="6">
        <f t="shared" si="8"/>
        <v>678520.979466822</v>
      </c>
      <c r="S13" s="6">
        <f t="shared" si="9"/>
        <v>19921730.990378197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21708182.535198063</v>
      </c>
      <c r="X13" s="6">
        <f t="shared" si="14"/>
        <v>-591329.55378007144</v>
      </c>
      <c r="Y13" s="15">
        <f t="shared" si="3"/>
        <v>2.6517600538549221E-2</v>
      </c>
      <c r="AB13" t="s">
        <v>63</v>
      </c>
      <c r="AC13" s="6">
        <v>-756046.97485114005</v>
      </c>
      <c r="AD13" s="70">
        <v>171058.186102737</v>
      </c>
      <c r="AE13" s="86">
        <v>-4.4198234067386899</v>
      </c>
      <c r="AF13" s="251">
        <v>2.3106277532497199E-5</v>
      </c>
    </row>
    <row r="14" spans="1:32">
      <c r="A14" s="256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N14" s="6">
        <f t="shared" si="4"/>
        <v>-12119271.4176256</v>
      </c>
      <c r="O14" s="6">
        <f t="shared" si="5"/>
        <v>5839534.4664875437</v>
      </c>
      <c r="P14" s="6">
        <f t="shared" si="6"/>
        <v>0</v>
      </c>
      <c r="Q14" s="6">
        <f t="shared" si="7"/>
        <v>8792284.1371172015</v>
      </c>
      <c r="R14" s="6">
        <f t="shared" si="8"/>
        <v>0</v>
      </c>
      <c r="S14" s="6">
        <f t="shared" si="9"/>
        <v>19921730.990378197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22434278.176357344</v>
      </c>
      <c r="X14" s="6">
        <f t="shared" si="14"/>
        <v>-786365.67150714993</v>
      </c>
      <c r="Y14" s="15">
        <f t="shared" si="3"/>
        <v>3.3864938313476985E-2</v>
      </c>
      <c r="AB14" t="s">
        <v>329</v>
      </c>
      <c r="AC14" s="6">
        <v>3561.6604034826801</v>
      </c>
      <c r="AD14" s="70">
        <v>813.82170872495794</v>
      </c>
      <c r="AE14" s="86">
        <v>4.3764627624186296</v>
      </c>
      <c r="AF14" s="251">
        <v>2.73875627876327E-5</v>
      </c>
    </row>
    <row r="15" spans="1:32">
      <c r="A15" s="256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N15" s="6">
        <f t="shared" si="4"/>
        <v>-12119271.4176256</v>
      </c>
      <c r="O15" s="6">
        <f t="shared" si="5"/>
        <v>5694696.9455921603</v>
      </c>
      <c r="P15" s="6">
        <f t="shared" si="6"/>
        <v>0</v>
      </c>
      <c r="Q15" s="6">
        <f t="shared" si="7"/>
        <v>8765831.8760212325</v>
      </c>
      <c r="R15" s="6">
        <f t="shared" si="8"/>
        <v>0</v>
      </c>
      <c r="S15" s="6">
        <f t="shared" si="9"/>
        <v>17993821.539696436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20335078.943684228</v>
      </c>
      <c r="X15" s="6">
        <f t="shared" si="14"/>
        <v>-735661.17145826668</v>
      </c>
      <c r="Y15" s="15">
        <f t="shared" si="3"/>
        <v>3.4913874284348632E-2</v>
      </c>
      <c r="AB15" t="s">
        <v>328</v>
      </c>
      <c r="AC15" s="6">
        <v>23770.086378942498</v>
      </c>
      <c r="AD15" s="70">
        <v>2250.49297653126</v>
      </c>
      <c r="AE15" s="86">
        <v>10.562168656744699</v>
      </c>
      <c r="AF15" s="251">
        <v>1.8059273342771401E-18</v>
      </c>
    </row>
    <row r="16" spans="1:32">
      <c r="A16" s="256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N16" s="6">
        <f t="shared" si="4"/>
        <v>-12119271.4176256</v>
      </c>
      <c r="O16" s="6">
        <f t="shared" si="5"/>
        <v>4888547.0230891714</v>
      </c>
      <c r="P16" s="6">
        <f t="shared" si="6"/>
        <v>0</v>
      </c>
      <c r="Q16" s="6">
        <f t="shared" si="7"/>
        <v>8731615.0208722185</v>
      </c>
      <c r="R16" s="6">
        <f t="shared" si="8"/>
        <v>0</v>
      </c>
      <c r="S16" s="6">
        <f t="shared" si="9"/>
        <v>19921730.990378197</v>
      </c>
      <c r="T16" s="6">
        <f t="shared" si="10"/>
        <v>-756046.97485114005</v>
      </c>
      <c r="U16" s="6">
        <f t="shared" si="11"/>
        <v>0</v>
      </c>
      <c r="V16" s="6">
        <f t="shared" si="12"/>
        <v>0</v>
      </c>
      <c r="W16" s="6">
        <f t="shared" si="13"/>
        <v>20666574.641862847</v>
      </c>
      <c r="X16" s="6">
        <f t="shared" si="14"/>
        <v>-423565.35341864824</v>
      </c>
      <c r="Y16" s="15">
        <f t="shared" si="3"/>
        <v>2.0083572395129319E-2</v>
      </c>
      <c r="AE16" s="22"/>
    </row>
    <row r="17" spans="1:31">
      <c r="A17" s="256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N17" s="6">
        <f t="shared" si="4"/>
        <v>-12119271.4176256</v>
      </c>
      <c r="O17" s="6">
        <f t="shared" si="5"/>
        <v>2731703.0103757349</v>
      </c>
      <c r="P17" s="6">
        <f t="shared" si="6"/>
        <v>12493.821602700997</v>
      </c>
      <c r="Q17" s="6">
        <f t="shared" si="7"/>
        <v>8767542.7187786847</v>
      </c>
      <c r="R17" s="6">
        <f t="shared" si="8"/>
        <v>0</v>
      </c>
      <c r="S17" s="6">
        <f t="shared" si="9"/>
        <v>19279094.506817613</v>
      </c>
      <c r="T17" s="6">
        <f t="shared" si="10"/>
        <v>-756046.97485114005</v>
      </c>
      <c r="U17" s="6">
        <f t="shared" si="11"/>
        <v>0</v>
      </c>
      <c r="V17" s="6">
        <f t="shared" si="12"/>
        <v>0</v>
      </c>
      <c r="W17" s="6">
        <f t="shared" si="13"/>
        <v>17915515.665097993</v>
      </c>
      <c r="X17" s="6">
        <f t="shared" si="14"/>
        <v>-526498.74863770232</v>
      </c>
      <c r="Y17" s="15">
        <f t="shared" si="3"/>
        <v>2.8548874153658817E-2</v>
      </c>
      <c r="AB17" t="s">
        <v>185</v>
      </c>
      <c r="AE17" s="22"/>
    </row>
    <row r="18" spans="1:31">
      <c r="A18" s="256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N18" s="6">
        <f t="shared" si="4"/>
        <v>-12119271.4176256</v>
      </c>
      <c r="O18" s="6">
        <f t="shared" si="5"/>
        <v>747765.80555291392</v>
      </c>
      <c r="P18" s="6">
        <f t="shared" si="6"/>
        <v>3679430.4619954568</v>
      </c>
      <c r="Q18" s="6">
        <f t="shared" si="7"/>
        <v>8852426.8402060457</v>
      </c>
      <c r="R18" s="6">
        <f t="shared" si="8"/>
        <v>0</v>
      </c>
      <c r="S18" s="6">
        <f t="shared" si="9"/>
        <v>19921730.990378197</v>
      </c>
      <c r="T18" s="6">
        <f t="shared" si="10"/>
        <v>-756046.97485114005</v>
      </c>
      <c r="U18" s="6">
        <f t="shared" si="11"/>
        <v>0</v>
      </c>
      <c r="V18" s="6">
        <f t="shared" si="12"/>
        <v>0</v>
      </c>
      <c r="W18" s="6">
        <f t="shared" si="13"/>
        <v>20326035.705655873</v>
      </c>
      <c r="X18" s="6">
        <f t="shared" si="14"/>
        <v>1567268.9024669752</v>
      </c>
      <c r="Y18" s="15">
        <f t="shared" si="3"/>
        <v>8.3548610572873439E-2</v>
      </c>
      <c r="AB18" t="s">
        <v>90</v>
      </c>
      <c r="AC18" s="6">
        <v>22136740.221478801</v>
      </c>
      <c r="AD18" t="s">
        <v>91</v>
      </c>
      <c r="AE18" s="6">
        <v>3755519.4506308702</v>
      </c>
    </row>
    <row r="19" spans="1:31">
      <c r="A19" s="256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N19" s="6">
        <f t="shared" si="4"/>
        <v>-12119271.4176256</v>
      </c>
      <c r="O19" s="6">
        <f t="shared" si="5"/>
        <v>89821.718384734399</v>
      </c>
      <c r="P19" s="6">
        <f t="shared" si="6"/>
        <v>5578491.3456060141</v>
      </c>
      <c r="Q19" s="6">
        <f t="shared" si="7"/>
        <v>8965737.2720648944</v>
      </c>
      <c r="R19" s="6">
        <f t="shared" si="8"/>
        <v>0</v>
      </c>
      <c r="S19" s="6">
        <f t="shared" si="9"/>
        <v>19279094.506817613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21793873.425247654</v>
      </c>
      <c r="X19" s="6">
        <f t="shared" si="14"/>
        <v>262575.35622286052</v>
      </c>
      <c r="Y19" s="15">
        <f t="shared" si="3"/>
        <v>1.2195054630756557E-2</v>
      </c>
      <c r="AB19" t="s">
        <v>92</v>
      </c>
      <c r="AC19" s="252">
        <v>44359746588848</v>
      </c>
      <c r="AD19" t="s">
        <v>93</v>
      </c>
      <c r="AE19" s="6">
        <v>632168.77228813502</v>
      </c>
    </row>
    <row r="20" spans="1:31">
      <c r="A20" s="256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N20" s="6">
        <f t="shared" si="4"/>
        <v>-12119271.4176256</v>
      </c>
      <c r="O20" s="6">
        <f t="shared" si="5"/>
        <v>0</v>
      </c>
      <c r="P20" s="6">
        <f t="shared" si="6"/>
        <v>10838390.240343153</v>
      </c>
      <c r="Q20" s="6">
        <f t="shared" si="7"/>
        <v>9032460.1396054719</v>
      </c>
      <c r="R20" s="6">
        <f t="shared" si="8"/>
        <v>0</v>
      </c>
      <c r="S20" s="6">
        <f t="shared" si="9"/>
        <v>19921730.990378197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27673309.952701222</v>
      </c>
      <c r="X20" s="6">
        <f t="shared" si="14"/>
        <v>571848.01057232544</v>
      </c>
      <c r="Y20" s="15">
        <f t="shared" si="3"/>
        <v>2.1100264324980734E-2</v>
      </c>
      <c r="AB20" t="s">
        <v>94</v>
      </c>
      <c r="AC20" s="253">
        <v>0.97391845257874099</v>
      </c>
      <c r="AD20" t="s">
        <v>95</v>
      </c>
      <c r="AE20" s="123">
        <v>0.972038701413245</v>
      </c>
    </row>
    <row r="21" spans="1:31">
      <c r="A21" s="256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N21" s="6">
        <f t="shared" si="4"/>
        <v>-12119271.4176256</v>
      </c>
      <c r="O21" s="6">
        <f t="shared" si="5"/>
        <v>0</v>
      </c>
      <c r="P21" s="6">
        <f t="shared" si="6"/>
        <v>7877354.5205030078</v>
      </c>
      <c r="Q21" s="6">
        <f t="shared" si="7"/>
        <v>9049568.5671799779</v>
      </c>
      <c r="R21" s="6">
        <f t="shared" si="8"/>
        <v>0</v>
      </c>
      <c r="S21" s="6">
        <f t="shared" si="9"/>
        <v>19921730.990378197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24729382.660435583</v>
      </c>
      <c r="X21" s="6">
        <f t="shared" si="14"/>
        <v>638081.62638888881</v>
      </c>
      <c r="Y21" s="15">
        <f t="shared" si="3"/>
        <v>2.6485976223829873E-2</v>
      </c>
      <c r="AB21" t="s">
        <v>338</v>
      </c>
      <c r="AC21" s="255">
        <v>398.86301034222203</v>
      </c>
      <c r="AD21" t="s">
        <v>96</v>
      </c>
      <c r="AE21" s="123">
        <v>4.7969960816177397E-78</v>
      </c>
    </row>
    <row r="22" spans="1:31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N22" s="6">
        <f t="shared" si="4"/>
        <v>-12119271.4176256</v>
      </c>
      <c r="O22" s="6">
        <f t="shared" si="5"/>
        <v>269465.15515420318</v>
      </c>
      <c r="P22" s="6">
        <f t="shared" si="6"/>
        <v>3654442.8187900539</v>
      </c>
      <c r="Q22" s="6">
        <f t="shared" si="7"/>
        <v>9003902.2258849479</v>
      </c>
      <c r="R22" s="6">
        <f t="shared" si="8"/>
        <v>0</v>
      </c>
      <c r="S22" s="6">
        <f t="shared" si="9"/>
        <v>19279094.506817613</v>
      </c>
      <c r="T22" s="6">
        <f t="shared" si="10"/>
        <v>-756046.97485114005</v>
      </c>
      <c r="U22" s="6">
        <f t="shared" si="11"/>
        <v>0</v>
      </c>
      <c r="V22" s="6">
        <f t="shared" si="12"/>
        <v>0</v>
      </c>
      <c r="W22" s="6">
        <f t="shared" si="13"/>
        <v>19331586.314170077</v>
      </c>
      <c r="X22" s="6">
        <f t="shared" ref="X22:X85" si="17">W22-D22</f>
        <v>-411762.9033408165</v>
      </c>
      <c r="Y22" s="15">
        <f t="shared" ref="Y22:Y85" si="18">ABS(W22-D22)/D22</f>
        <v>2.0855777751001496E-2</v>
      </c>
      <c r="AB22" t="s">
        <v>97</v>
      </c>
      <c r="AC22" s="254">
        <v>-1.35833933476509E-2</v>
      </c>
      <c r="AD22" t="s">
        <v>98</v>
      </c>
      <c r="AE22" s="123">
        <v>2.0088248825746602</v>
      </c>
    </row>
    <row r="23" spans="1:31">
      <c r="A23" s="256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N23" s="6">
        <f t="shared" si="4"/>
        <v>-12119271.4176256</v>
      </c>
      <c r="O23" s="6">
        <f t="shared" si="5"/>
        <v>1250767.4285074265</v>
      </c>
      <c r="P23" s="6">
        <f t="shared" si="6"/>
        <v>893308.24459312472</v>
      </c>
      <c r="Q23" s="6">
        <f t="shared" si="7"/>
        <v>8977449.9647889808</v>
      </c>
      <c r="R23" s="6">
        <f t="shared" si="8"/>
        <v>0</v>
      </c>
      <c r="S23" s="6">
        <f t="shared" si="9"/>
        <v>19921730.990378197</v>
      </c>
      <c r="T23" s="6">
        <f t="shared" si="10"/>
        <v>-756046.97485114005</v>
      </c>
      <c r="U23" s="6">
        <f t="shared" si="11"/>
        <v>0</v>
      </c>
      <c r="V23" s="6">
        <f t="shared" si="12"/>
        <v>0</v>
      </c>
      <c r="W23" s="6">
        <f t="shared" si="13"/>
        <v>18167938.23579099</v>
      </c>
      <c r="X23" s="6">
        <f t="shared" si="17"/>
        <v>-468102.48466590792</v>
      </c>
      <c r="Y23" s="15">
        <f t="shared" si="18"/>
        <v>2.51181295258745E-2</v>
      </c>
    </row>
    <row r="24" spans="1:31">
      <c r="A24" s="256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N24" s="6">
        <f t="shared" si="4"/>
        <v>-12119271.4176256</v>
      </c>
      <c r="O24" s="6">
        <f t="shared" si="5"/>
        <v>3881421.0057003358</v>
      </c>
      <c r="P24" s="6">
        <f t="shared" si="6"/>
        <v>0</v>
      </c>
      <c r="Q24" s="6">
        <f t="shared" si="7"/>
        <v>8942180.2833276894</v>
      </c>
      <c r="R24" s="6">
        <f t="shared" si="8"/>
        <v>0</v>
      </c>
      <c r="S24" s="6">
        <f t="shared" si="9"/>
        <v>19279094.506817613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19983424.378220037</v>
      </c>
      <c r="X24" s="6">
        <f t="shared" si="17"/>
        <v>-316233.51438885927</v>
      </c>
      <c r="Y24" s="15">
        <f t="shared" si="18"/>
        <v>1.557826816894288E-2</v>
      </c>
    </row>
    <row r="25" spans="1:31">
      <c r="A25" s="256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N25" s="6">
        <f t="shared" si="4"/>
        <v>-12119271.4176256</v>
      </c>
      <c r="O25" s="6">
        <f t="shared" si="5"/>
        <v>6170752.0530312536</v>
      </c>
      <c r="P25" s="6">
        <f t="shared" si="6"/>
        <v>0</v>
      </c>
      <c r="Q25" s="6">
        <f t="shared" si="7"/>
        <v>8926782.6985106338</v>
      </c>
      <c r="R25" s="6">
        <f t="shared" si="8"/>
        <v>678520.979466822</v>
      </c>
      <c r="S25" s="6">
        <f t="shared" si="9"/>
        <v>19921730.990378197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23578515.303761307</v>
      </c>
      <c r="X25" s="6">
        <f t="shared" si="17"/>
        <v>-283132.05608488992</v>
      </c>
      <c r="Y25" s="15">
        <f t="shared" si="18"/>
        <v>1.1865570378067765E-2</v>
      </c>
    </row>
    <row r="26" spans="1:31">
      <c r="A26" s="256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N26" s="6">
        <f t="shared" si="4"/>
        <v>-12119271.4176256</v>
      </c>
      <c r="O26" s="6">
        <f t="shared" si="5"/>
        <v>7885224.1026998721</v>
      </c>
      <c r="P26" s="6">
        <f t="shared" si="6"/>
        <v>0</v>
      </c>
      <c r="Q26" s="6">
        <f t="shared" si="7"/>
        <v>8872167.3335612454</v>
      </c>
      <c r="R26" s="6">
        <f t="shared" si="8"/>
        <v>0</v>
      </c>
      <c r="S26" s="6">
        <f t="shared" si="9"/>
        <v>19921730.990378197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24559851.009013712</v>
      </c>
      <c r="X26" s="6">
        <f t="shared" si="17"/>
        <v>-833351.28444419429</v>
      </c>
      <c r="Y26" s="15">
        <f t="shared" si="18"/>
        <v>3.2817888614973624E-2</v>
      </c>
    </row>
    <row r="27" spans="1:31">
      <c r="A27" s="256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N27" s="6">
        <f t="shared" si="4"/>
        <v>-12119271.4176256</v>
      </c>
      <c r="O27" s="6">
        <f t="shared" si="5"/>
        <v>7317101.7339164261</v>
      </c>
      <c r="P27" s="6">
        <f t="shared" si="6"/>
        <v>0</v>
      </c>
      <c r="Q27" s="6">
        <f t="shared" si="7"/>
        <v>8827685.4218675271</v>
      </c>
      <c r="R27" s="6">
        <f t="shared" si="8"/>
        <v>0</v>
      </c>
      <c r="S27" s="6">
        <f t="shared" si="9"/>
        <v>17993821.539696436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22019337.277854789</v>
      </c>
      <c r="X27" s="6">
        <f t="shared" si="17"/>
        <v>133058.45968098193</v>
      </c>
      <c r="Y27" s="15">
        <f t="shared" si="18"/>
        <v>6.0795378139153373E-3</v>
      </c>
    </row>
    <row r="28" spans="1:31">
      <c r="A28" s="256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N28" s="6">
        <f t="shared" si="4"/>
        <v>-12119271.4176256</v>
      </c>
      <c r="O28" s="6">
        <f t="shared" si="5"/>
        <v>6302116.3161689276</v>
      </c>
      <c r="P28" s="6">
        <f t="shared" si="6"/>
        <v>0</v>
      </c>
      <c r="Q28" s="6">
        <f t="shared" si="7"/>
        <v>8799522.3180141076</v>
      </c>
      <c r="R28" s="6">
        <f t="shared" si="8"/>
        <v>0</v>
      </c>
      <c r="S28" s="6">
        <f t="shared" si="9"/>
        <v>19921730.990378197</v>
      </c>
      <c r="T28" s="6">
        <f t="shared" si="10"/>
        <v>-756046.97485114005</v>
      </c>
      <c r="U28" s="6">
        <f t="shared" si="11"/>
        <v>0</v>
      </c>
      <c r="V28" s="6">
        <f t="shared" si="12"/>
        <v>0</v>
      </c>
      <c r="W28" s="6">
        <f t="shared" si="13"/>
        <v>22148051.232084494</v>
      </c>
      <c r="X28" s="6">
        <f t="shared" si="17"/>
        <v>22168.706000983715</v>
      </c>
      <c r="Y28" s="15">
        <f t="shared" si="18"/>
        <v>1.0019354470878041E-3</v>
      </c>
    </row>
    <row r="29" spans="1:31">
      <c r="A29" s="256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N29" s="6">
        <f t="shared" si="4"/>
        <v>-12119271.4176256</v>
      </c>
      <c r="O29" s="6">
        <f t="shared" si="5"/>
        <v>2546445.7162072202</v>
      </c>
      <c r="P29" s="6">
        <f t="shared" si="6"/>
        <v>0</v>
      </c>
      <c r="Q29" s="6">
        <f t="shared" si="7"/>
        <v>8838213.6849903017</v>
      </c>
      <c r="R29" s="6">
        <f t="shared" si="8"/>
        <v>0</v>
      </c>
      <c r="S29" s="6">
        <f t="shared" si="9"/>
        <v>19279094.506817613</v>
      </c>
      <c r="T29" s="6">
        <f t="shared" si="10"/>
        <v>-756046.97485114005</v>
      </c>
      <c r="U29" s="6">
        <f t="shared" si="11"/>
        <v>0</v>
      </c>
      <c r="V29" s="6">
        <f t="shared" si="12"/>
        <v>0</v>
      </c>
      <c r="W29" s="6">
        <f t="shared" si="13"/>
        <v>17788435.515538394</v>
      </c>
      <c r="X29" s="6">
        <f t="shared" si="17"/>
        <v>-59258.433116212487</v>
      </c>
      <c r="Y29" s="15">
        <f t="shared" si="18"/>
        <v>3.3202291168086453E-3</v>
      </c>
    </row>
    <row r="30" spans="1:31">
      <c r="A30" s="256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N30" s="6">
        <f t="shared" si="4"/>
        <v>-12119271.4176256</v>
      </c>
      <c r="O30" s="6">
        <f t="shared" si="5"/>
        <v>831973.66653860232</v>
      </c>
      <c r="P30" s="6">
        <f t="shared" si="6"/>
        <v>1717900.4703713933</v>
      </c>
      <c r="Q30" s="6">
        <f t="shared" si="7"/>
        <v>8909674.2709361259</v>
      </c>
      <c r="R30" s="6">
        <f t="shared" si="8"/>
        <v>0</v>
      </c>
      <c r="S30" s="6">
        <f t="shared" si="9"/>
        <v>19921730.990378197</v>
      </c>
      <c r="T30" s="6">
        <f t="shared" si="10"/>
        <v>-756046.97485114005</v>
      </c>
      <c r="U30" s="6">
        <f t="shared" si="11"/>
        <v>0</v>
      </c>
      <c r="V30" s="6">
        <f t="shared" si="12"/>
        <v>0</v>
      </c>
      <c r="W30" s="6">
        <f t="shared" si="13"/>
        <v>18505961.005747579</v>
      </c>
      <c r="X30" s="6">
        <f t="shared" si="17"/>
        <v>684198.42070766911</v>
      </c>
      <c r="Y30" s="15">
        <f t="shared" si="18"/>
        <v>3.8391175813440842E-2</v>
      </c>
    </row>
    <row r="31" spans="1:31">
      <c r="A31" s="256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N31" s="6">
        <f t="shared" si="4"/>
        <v>-12119271.4176256</v>
      </c>
      <c r="O31" s="6">
        <f t="shared" si="5"/>
        <v>37051.458833702949</v>
      </c>
      <c r="P31" s="6">
        <f t="shared" si="6"/>
        <v>6028268.9233032512</v>
      </c>
      <c r="Q31" s="6">
        <f t="shared" si="7"/>
        <v>8998374.8877454922</v>
      </c>
      <c r="R31" s="6">
        <f t="shared" si="8"/>
        <v>0</v>
      </c>
      <c r="S31" s="6">
        <f t="shared" si="9"/>
        <v>19279094.506817613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22223518.359074458</v>
      </c>
      <c r="X31" s="6">
        <f t="shared" si="17"/>
        <v>1225103.9893856496</v>
      </c>
      <c r="Y31" s="15">
        <f t="shared" si="18"/>
        <v>5.8342690444002573E-2</v>
      </c>
    </row>
    <row r="32" spans="1:31">
      <c r="A32" s="256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N32" s="6">
        <f t="shared" si="4"/>
        <v>-12119271.4176256</v>
      </c>
      <c r="O32" s="6">
        <f t="shared" si="5"/>
        <v>0</v>
      </c>
      <c r="P32" s="6">
        <f t="shared" si="6"/>
        <v>6846614.2382801715</v>
      </c>
      <c r="Q32" s="6">
        <f t="shared" si="7"/>
        <v>9059570.4171466138</v>
      </c>
      <c r="R32" s="6">
        <f t="shared" si="8"/>
        <v>0</v>
      </c>
      <c r="S32" s="6">
        <f t="shared" si="9"/>
        <v>19921730.990378197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23708644.22817938</v>
      </c>
      <c r="X32" s="6">
        <f t="shared" si="17"/>
        <v>621764.22857447341</v>
      </c>
      <c r="Y32" s="15">
        <f t="shared" si="18"/>
        <v>2.6931496528985892E-2</v>
      </c>
    </row>
    <row r="33" spans="1:25">
      <c r="A33" s="256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N33" s="6">
        <f t="shared" si="4"/>
        <v>-12119271.4176256</v>
      </c>
      <c r="O33" s="6">
        <f t="shared" si="5"/>
        <v>0</v>
      </c>
      <c r="P33" s="6">
        <f t="shared" si="6"/>
        <v>7083996.8487314899</v>
      </c>
      <c r="Q33" s="6">
        <f t="shared" si="7"/>
        <v>9076810.4480101559</v>
      </c>
      <c r="R33" s="6">
        <f t="shared" si="8"/>
        <v>0</v>
      </c>
      <c r="S33" s="6">
        <f t="shared" si="9"/>
        <v>19921730.990378197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23963266.869494244</v>
      </c>
      <c r="X33" s="6">
        <f t="shared" si="17"/>
        <v>1064749.219974637</v>
      </c>
      <c r="Y33" s="15">
        <f t="shared" si="18"/>
        <v>4.6498609048475879E-2</v>
      </c>
    </row>
    <row r="34" spans="1:25">
      <c r="A34" s="256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N34" s="6">
        <f t="shared" si="4"/>
        <v>-12119271.4176256</v>
      </c>
      <c r="O34" s="6">
        <f t="shared" si="5"/>
        <v>249255.26851763797</v>
      </c>
      <c r="P34" s="6">
        <f t="shared" si="6"/>
        <v>2967282.6306414972</v>
      </c>
      <c r="Q34" s="6">
        <f t="shared" si="7"/>
        <v>9048252.534289632</v>
      </c>
      <c r="R34" s="6">
        <f t="shared" si="8"/>
        <v>0</v>
      </c>
      <c r="S34" s="6">
        <f t="shared" si="9"/>
        <v>19279094.506817613</v>
      </c>
      <c r="T34" s="6">
        <f t="shared" si="10"/>
        <v>-756046.97485114005</v>
      </c>
      <c r="U34" s="6">
        <f t="shared" si="11"/>
        <v>0</v>
      </c>
      <c r="V34" s="6">
        <f t="shared" si="12"/>
        <v>0</v>
      </c>
      <c r="W34" s="6">
        <f t="shared" si="13"/>
        <v>18668566.547789641</v>
      </c>
      <c r="X34" s="6">
        <f t="shared" si="17"/>
        <v>-829163.37234736606</v>
      </c>
      <c r="Y34" s="15">
        <f t="shared" si="18"/>
        <v>4.2526149236020376E-2</v>
      </c>
    </row>
    <row r="35" spans="1:25">
      <c r="A35" s="256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N35" s="6">
        <f t="shared" si="4"/>
        <v>-12119271.4176256</v>
      </c>
      <c r="O35" s="6">
        <f t="shared" si="5"/>
        <v>1313642.631376741</v>
      </c>
      <c r="P35" s="6">
        <f t="shared" si="6"/>
        <v>262370.25365672179</v>
      </c>
      <c r="Q35" s="6">
        <f t="shared" si="7"/>
        <v>9039961.5270804483</v>
      </c>
      <c r="R35" s="6">
        <f t="shared" si="8"/>
        <v>0</v>
      </c>
      <c r="S35" s="6">
        <f t="shared" si="9"/>
        <v>19921730.990378197</v>
      </c>
      <c r="T35" s="6">
        <f t="shared" si="10"/>
        <v>-756046.97485114005</v>
      </c>
      <c r="U35" s="6">
        <f t="shared" si="11"/>
        <v>0</v>
      </c>
      <c r="V35" s="6">
        <f t="shared" si="12"/>
        <v>0</v>
      </c>
      <c r="W35" s="6">
        <f t="shared" si="13"/>
        <v>17662387.010015368</v>
      </c>
      <c r="X35" s="6">
        <f t="shared" si="17"/>
        <v>-376546.06643663719</v>
      </c>
      <c r="Y35" s="15">
        <f t="shared" si="18"/>
        <v>2.0874076356998065E-2</v>
      </c>
    </row>
    <row r="36" spans="1:25">
      <c r="A36" s="256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N36" s="6">
        <f t="shared" si="4"/>
        <v>-12119271.4176256</v>
      </c>
      <c r="O36" s="6">
        <f t="shared" si="5"/>
        <v>4083519.8720659874</v>
      </c>
      <c r="P36" s="6">
        <f t="shared" si="6"/>
        <v>0</v>
      </c>
      <c r="Q36" s="6">
        <f t="shared" si="7"/>
        <v>9014825.2988748271</v>
      </c>
      <c r="R36" s="6">
        <f t="shared" si="8"/>
        <v>0</v>
      </c>
      <c r="S36" s="6">
        <f t="shared" si="9"/>
        <v>19279094.506817613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20258168.260132827</v>
      </c>
      <c r="X36" s="6">
        <f t="shared" si="17"/>
        <v>38434.192814718932</v>
      </c>
      <c r="Y36" s="15">
        <f t="shared" si="18"/>
        <v>1.9008258311785375E-3</v>
      </c>
    </row>
    <row r="37" spans="1:25">
      <c r="A37" s="256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N37" s="6">
        <f t="shared" si="4"/>
        <v>-12119271.4176256</v>
      </c>
      <c r="O37" s="6">
        <f t="shared" si="5"/>
        <v>4698798.6430014167</v>
      </c>
      <c r="P37" s="6">
        <f t="shared" si="6"/>
        <v>0</v>
      </c>
      <c r="Q37" s="6">
        <f t="shared" si="7"/>
        <v>8998111.6811674237</v>
      </c>
      <c r="R37" s="6">
        <f t="shared" si="8"/>
        <v>678520.979466822</v>
      </c>
      <c r="S37" s="6">
        <f t="shared" si="9"/>
        <v>19921730.990378197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22177890.876388259</v>
      </c>
      <c r="X37" s="6">
        <f t="shared" si="17"/>
        <v>-168083.36957255006</v>
      </c>
      <c r="Y37" s="15">
        <f t="shared" si="18"/>
        <v>7.5218635680175056E-3</v>
      </c>
    </row>
    <row r="38" spans="1:25">
      <c r="A38" s="256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N38" s="6">
        <f t="shared" si="4"/>
        <v>-12119271.4176256</v>
      </c>
      <c r="O38" s="6">
        <f t="shared" si="5"/>
        <v>7374363.0793866934</v>
      </c>
      <c r="P38" s="6">
        <f t="shared" si="6"/>
        <v>0</v>
      </c>
      <c r="Q38" s="6">
        <f t="shared" si="7"/>
        <v>8919149.7077466231</v>
      </c>
      <c r="R38" s="6">
        <f t="shared" si="8"/>
        <v>0</v>
      </c>
      <c r="S38" s="6">
        <f t="shared" si="9"/>
        <v>19921730.990378197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24095972.359885912</v>
      </c>
      <c r="X38" s="6">
        <f t="shared" si="17"/>
        <v>-271205.86991932616</v>
      </c>
      <c r="Y38" s="15">
        <f t="shared" si="18"/>
        <v>1.1129966193114427E-2</v>
      </c>
    </row>
    <row r="39" spans="1:25">
      <c r="A39" s="256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N39" s="6">
        <f t="shared" si="4"/>
        <v>-12119271.4176256</v>
      </c>
      <c r="O39" s="6">
        <f t="shared" si="5"/>
        <v>8186126.8592887316</v>
      </c>
      <c r="P39" s="6">
        <f t="shared" si="6"/>
        <v>0</v>
      </c>
      <c r="Q39" s="6">
        <f t="shared" si="7"/>
        <v>8870193.2842257265</v>
      </c>
      <c r="R39" s="6">
        <f t="shared" si="8"/>
        <v>0</v>
      </c>
      <c r="S39" s="6">
        <f t="shared" si="9"/>
        <v>17993821.539696436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22930870.265585296</v>
      </c>
      <c r="X39" s="6">
        <f t="shared" si="17"/>
        <v>464387.95358985662</v>
      </c>
      <c r="Y39" s="15">
        <f t="shared" si="18"/>
        <v>2.0670256568911451E-2</v>
      </c>
    </row>
    <row r="40" spans="1:25">
      <c r="A40" s="256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N40" s="6">
        <f t="shared" si="4"/>
        <v>-12119271.4176256</v>
      </c>
      <c r="O40" s="6">
        <f t="shared" si="5"/>
        <v>5329796.2146541765</v>
      </c>
      <c r="P40" s="6">
        <f t="shared" si="6"/>
        <v>0</v>
      </c>
      <c r="Q40" s="6">
        <f t="shared" si="7"/>
        <v>8833607.5698740873</v>
      </c>
      <c r="R40" s="6">
        <f t="shared" si="8"/>
        <v>0</v>
      </c>
      <c r="S40" s="6">
        <f t="shared" si="9"/>
        <v>19921730.990378197</v>
      </c>
      <c r="T40" s="6">
        <f t="shared" si="10"/>
        <v>-756046.97485114005</v>
      </c>
      <c r="U40" s="6">
        <f t="shared" si="11"/>
        <v>0</v>
      </c>
      <c r="V40" s="6">
        <f t="shared" si="12"/>
        <v>0</v>
      </c>
      <c r="W40" s="6">
        <f t="shared" si="13"/>
        <v>21209816.382429723</v>
      </c>
      <c r="X40" s="6">
        <f t="shared" si="17"/>
        <v>196782.49800288305</v>
      </c>
      <c r="Y40" s="15">
        <f t="shared" si="18"/>
        <v>9.3647827860175066E-3</v>
      </c>
    </row>
    <row r="41" spans="1:25">
      <c r="A41" s="256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N41" s="6">
        <f t="shared" si="4"/>
        <v>-12119271.4176256</v>
      </c>
      <c r="O41" s="6">
        <f t="shared" si="5"/>
        <v>2365679.5079579428</v>
      </c>
      <c r="P41" s="6">
        <f t="shared" si="6"/>
        <v>0</v>
      </c>
      <c r="Q41" s="6">
        <f t="shared" si="7"/>
        <v>8860981.0539932996</v>
      </c>
      <c r="R41" s="6">
        <f t="shared" si="8"/>
        <v>0</v>
      </c>
      <c r="S41" s="6">
        <f t="shared" si="9"/>
        <v>19279094.506817613</v>
      </c>
      <c r="T41" s="6">
        <f t="shared" si="10"/>
        <v>-756046.97485114005</v>
      </c>
      <c r="U41" s="6">
        <f t="shared" si="11"/>
        <v>0</v>
      </c>
      <c r="V41" s="6">
        <f t="shared" si="12"/>
        <v>0</v>
      </c>
      <c r="W41" s="6">
        <f t="shared" si="13"/>
        <v>17630436.676292114</v>
      </c>
      <c r="X41" s="6">
        <f t="shared" si="17"/>
        <v>74248.003854177892</v>
      </c>
      <c r="Y41" s="15">
        <f t="shared" si="18"/>
        <v>4.2291641562694294E-3</v>
      </c>
    </row>
    <row r="42" spans="1:25">
      <c r="A42" s="256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N42" s="6">
        <f t="shared" si="4"/>
        <v>-12119271.4176256</v>
      </c>
      <c r="O42" s="6">
        <f t="shared" si="5"/>
        <v>673662.88788550801</v>
      </c>
      <c r="P42" s="6">
        <f t="shared" si="6"/>
        <v>3342097.2787225288</v>
      </c>
      <c r="Q42" s="6">
        <f t="shared" si="7"/>
        <v>8940074.6307031345</v>
      </c>
      <c r="R42" s="6">
        <f t="shared" si="8"/>
        <v>0</v>
      </c>
      <c r="S42" s="6">
        <f t="shared" si="9"/>
        <v>19921730.990378197</v>
      </c>
      <c r="T42" s="6">
        <f t="shared" si="10"/>
        <v>-756046.97485114005</v>
      </c>
      <c r="U42" s="6">
        <f t="shared" si="11"/>
        <v>0</v>
      </c>
      <c r="V42" s="6">
        <f t="shared" si="12"/>
        <v>0</v>
      </c>
      <c r="W42" s="6">
        <f t="shared" si="13"/>
        <v>20002247.395212628</v>
      </c>
      <c r="X42" s="6">
        <f t="shared" si="17"/>
        <v>1795189.7655537911</v>
      </c>
      <c r="Y42" s="15">
        <f t="shared" si="18"/>
        <v>9.8598565571049346E-2</v>
      </c>
    </row>
    <row r="43" spans="1:25">
      <c r="A43" s="256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N43" s="6">
        <f t="shared" si="4"/>
        <v>-12119271.4176256</v>
      </c>
      <c r="O43" s="6">
        <f t="shared" si="5"/>
        <v>133609.80609729243</v>
      </c>
      <c r="P43" s="6">
        <f t="shared" si="6"/>
        <v>4029257.4668710856</v>
      </c>
      <c r="Q43" s="6">
        <f t="shared" si="7"/>
        <v>9061281.2599040642</v>
      </c>
      <c r="R43" s="6">
        <f t="shared" si="8"/>
        <v>0</v>
      </c>
      <c r="S43" s="6">
        <f t="shared" si="9"/>
        <v>19279094.506817613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20383971.622064456</v>
      </c>
      <c r="X43" s="6">
        <f t="shared" si="17"/>
        <v>550248.44334631786</v>
      </c>
      <c r="Y43" s="15">
        <f t="shared" si="18"/>
        <v>2.7743073672458134E-2</v>
      </c>
    </row>
    <row r="44" spans="1:25">
      <c r="A44" s="256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N44" s="6">
        <f t="shared" si="4"/>
        <v>-12119271.4176256</v>
      </c>
      <c r="O44" s="6">
        <f t="shared" si="5"/>
        <v>0</v>
      </c>
      <c r="P44" s="6">
        <f t="shared" si="6"/>
        <v>8626983.8166650683</v>
      </c>
      <c r="Q44" s="6">
        <f t="shared" si="7"/>
        <v>9148271.0339559801</v>
      </c>
      <c r="R44" s="6">
        <f t="shared" si="8"/>
        <v>0</v>
      </c>
      <c r="S44" s="6">
        <f t="shared" si="9"/>
        <v>19921730.990378197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25577714.423373647</v>
      </c>
      <c r="X44" s="6">
        <f t="shared" si="17"/>
        <v>25235.634600508958</v>
      </c>
      <c r="Y44" s="15">
        <f t="shared" si="18"/>
        <v>9.8760025628498362E-4</v>
      </c>
    </row>
    <row r="45" spans="1:25">
      <c r="A45" s="256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N45" s="6">
        <f t="shared" si="4"/>
        <v>-12119271.4176256</v>
      </c>
      <c r="O45" s="6">
        <f t="shared" si="5"/>
        <v>0</v>
      </c>
      <c r="P45" s="6">
        <f t="shared" si="6"/>
        <v>8283403.7225907883</v>
      </c>
      <c r="Q45" s="6">
        <f t="shared" si="7"/>
        <v>9171564.8161151186</v>
      </c>
      <c r="R45" s="6">
        <f t="shared" si="8"/>
        <v>0</v>
      </c>
      <c r="S45" s="6">
        <f t="shared" si="9"/>
        <v>19921730.990378197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25257428.111458503</v>
      </c>
      <c r="X45" s="6">
        <f t="shared" si="17"/>
        <v>508977.1829322651</v>
      </c>
      <c r="Y45" s="15">
        <f t="shared" si="18"/>
        <v>2.0566021865457199E-2</v>
      </c>
    </row>
    <row r="46" spans="1:25">
      <c r="A46" s="256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N46" s="6">
        <f t="shared" si="4"/>
        <v>-12119271.4176256</v>
      </c>
      <c r="O46" s="6">
        <f t="shared" si="5"/>
        <v>17964.343676946875</v>
      </c>
      <c r="P46" s="6">
        <f t="shared" si="6"/>
        <v>7352614.0131895617</v>
      </c>
      <c r="Q46" s="6">
        <f t="shared" si="7"/>
        <v>9103262.7091061231</v>
      </c>
      <c r="R46" s="6">
        <f t="shared" si="8"/>
        <v>0</v>
      </c>
      <c r="S46" s="6">
        <f t="shared" si="9"/>
        <v>19279094.506817613</v>
      </c>
      <c r="T46" s="6">
        <f t="shared" si="10"/>
        <v>-756046.97485114005</v>
      </c>
      <c r="U46" s="6">
        <f t="shared" si="11"/>
        <v>0</v>
      </c>
      <c r="V46" s="6">
        <f t="shared" si="12"/>
        <v>0</v>
      </c>
      <c r="W46" s="6">
        <f t="shared" si="13"/>
        <v>22877617.180313505</v>
      </c>
      <c r="X46" s="6">
        <f t="shared" si="17"/>
        <v>721412.83056546748</v>
      </c>
      <c r="Y46" s="15">
        <f t="shared" si="18"/>
        <v>3.2560307676241101E-2</v>
      </c>
    </row>
    <row r="47" spans="1:25">
      <c r="A47" s="256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N47" s="6">
        <f t="shared" si="4"/>
        <v>-12119271.4176256</v>
      </c>
      <c r="O47" s="6">
        <f t="shared" si="5"/>
        <v>1153086.3097640278</v>
      </c>
      <c r="P47" s="6">
        <f t="shared" si="6"/>
        <v>106197.4836229588</v>
      </c>
      <c r="Q47" s="6">
        <f t="shared" si="7"/>
        <v>9064702.9454189651</v>
      </c>
      <c r="R47" s="6">
        <f t="shared" si="8"/>
        <v>0</v>
      </c>
      <c r="S47" s="6">
        <f t="shared" si="9"/>
        <v>19921730.990378197</v>
      </c>
      <c r="T47" s="6">
        <f t="shared" si="10"/>
        <v>-756046.97485114005</v>
      </c>
      <c r="U47" s="6">
        <f t="shared" si="11"/>
        <v>0</v>
      </c>
      <c r="V47" s="6">
        <f t="shared" si="12"/>
        <v>0</v>
      </c>
      <c r="W47" s="6">
        <f t="shared" si="13"/>
        <v>17370399.336707409</v>
      </c>
      <c r="X47" s="6">
        <f t="shared" si="17"/>
        <v>-330934.34445482865</v>
      </c>
      <c r="Y47" s="15">
        <f t="shared" si="18"/>
        <v>1.8695446931606574E-2</v>
      </c>
    </row>
    <row r="48" spans="1:25">
      <c r="A48" s="256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N48" s="6">
        <f t="shared" si="4"/>
        <v>-12119271.4176256</v>
      </c>
      <c r="O48" s="6">
        <f t="shared" si="5"/>
        <v>2336487.4494829034</v>
      </c>
      <c r="P48" s="6">
        <f t="shared" si="6"/>
        <v>81209.840417556814</v>
      </c>
      <c r="Q48" s="6">
        <f t="shared" si="7"/>
        <v>9019957.8271471784</v>
      </c>
      <c r="R48" s="6">
        <f t="shared" si="8"/>
        <v>0</v>
      </c>
      <c r="S48" s="6">
        <f t="shared" si="9"/>
        <v>19279094.506817613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18597478.206239648</v>
      </c>
      <c r="X48" s="6">
        <f t="shared" si="17"/>
        <v>522000.28128131106</v>
      </c>
      <c r="Y48" s="15">
        <f t="shared" si="18"/>
        <v>2.8878920017962082E-2</v>
      </c>
    </row>
    <row r="49" spans="1:25">
      <c r="A49" s="256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N49" s="6">
        <f t="shared" si="4"/>
        <v>-12119271.4176256</v>
      </c>
      <c r="O49" s="6">
        <f t="shared" si="5"/>
        <v>3462627.2437315113</v>
      </c>
      <c r="P49" s="6">
        <f t="shared" si="6"/>
        <v>0</v>
      </c>
      <c r="Q49" s="6">
        <f t="shared" si="7"/>
        <v>9036671.4448545817</v>
      </c>
      <c r="R49" s="6">
        <f t="shared" si="8"/>
        <v>678520.979466822</v>
      </c>
      <c r="S49" s="6">
        <f t="shared" si="9"/>
        <v>19921730.990378197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20980279.240805514</v>
      </c>
      <c r="X49" s="6">
        <f t="shared" si="17"/>
        <v>184948.79338427633</v>
      </c>
      <c r="Y49" s="15">
        <f t="shared" si="18"/>
        <v>8.8937655427933464E-3</v>
      </c>
    </row>
    <row r="50" spans="1:25">
      <c r="A50" s="256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N50" s="6">
        <f t="shared" si="4"/>
        <v>-12119271.4176256</v>
      </c>
      <c r="O50" s="6">
        <f t="shared" si="5"/>
        <v>5922619.5559934229</v>
      </c>
      <c r="P50" s="6">
        <f t="shared" si="6"/>
        <v>0</v>
      </c>
      <c r="Q50" s="6">
        <f t="shared" si="7"/>
        <v>8998243.2844564579</v>
      </c>
      <c r="R50" s="6">
        <f t="shared" si="8"/>
        <v>0</v>
      </c>
      <c r="S50" s="6">
        <f t="shared" si="9"/>
        <v>19921730.990378197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22723322.413202479</v>
      </c>
      <c r="X50" s="6">
        <f t="shared" si="17"/>
        <v>154736.88751989231</v>
      </c>
      <c r="Y50" s="15">
        <f t="shared" si="18"/>
        <v>6.8562953289121684E-3</v>
      </c>
    </row>
    <row r="51" spans="1:25">
      <c r="A51" s="256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N51" s="6">
        <f t="shared" si="4"/>
        <v>-12119271.4176256</v>
      </c>
      <c r="O51" s="6">
        <f t="shared" si="5"/>
        <v>5235483.4103502063</v>
      </c>
      <c r="P51" s="6">
        <f t="shared" si="6"/>
        <v>0</v>
      </c>
      <c r="Q51" s="6">
        <f t="shared" si="7"/>
        <v>8969422.1641578656</v>
      </c>
      <c r="R51" s="6">
        <f t="shared" si="8"/>
        <v>0</v>
      </c>
      <c r="S51" s="6">
        <f t="shared" si="9"/>
        <v>18636458.023257025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20722092.180139497</v>
      </c>
      <c r="X51" s="6">
        <f t="shared" si="17"/>
        <v>480711.78089250997</v>
      </c>
      <c r="Y51" s="15">
        <f t="shared" si="18"/>
        <v>2.3748962344010551E-2</v>
      </c>
    </row>
    <row r="52" spans="1:25">
      <c r="A52" s="256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N52" s="6">
        <f t="shared" si="4"/>
        <v>-12119271.4176256</v>
      </c>
      <c r="O52" s="6">
        <f t="shared" si="5"/>
        <v>3558062.8195152916</v>
      </c>
      <c r="P52" s="6">
        <f t="shared" si="6"/>
        <v>0</v>
      </c>
      <c r="Q52" s="6">
        <f t="shared" si="7"/>
        <v>8940469.440570239</v>
      </c>
      <c r="R52" s="6">
        <f t="shared" si="8"/>
        <v>0</v>
      </c>
      <c r="S52" s="6">
        <f t="shared" si="9"/>
        <v>19921730.990378197</v>
      </c>
      <c r="T52" s="6">
        <f t="shared" si="10"/>
        <v>-756046.97485114005</v>
      </c>
      <c r="U52" s="6">
        <f t="shared" si="11"/>
        <v>0</v>
      </c>
      <c r="V52" s="6">
        <f t="shared" si="12"/>
        <v>0</v>
      </c>
      <c r="W52" s="6">
        <f t="shared" si="13"/>
        <v>19544944.857986987</v>
      </c>
      <c r="X52" s="6">
        <f t="shared" si="17"/>
        <v>185572.87122219801</v>
      </c>
      <c r="Y52" s="15">
        <f t="shared" si="18"/>
        <v>9.5856865268701165E-3</v>
      </c>
    </row>
    <row r="53" spans="1:25">
      <c r="A53" s="256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N53" s="6">
        <f t="shared" si="4"/>
        <v>-12119271.4176256</v>
      </c>
      <c r="O53" s="6">
        <f t="shared" si="5"/>
        <v>3060675.0539598251</v>
      </c>
      <c r="P53" s="6">
        <f t="shared" si="6"/>
        <v>0</v>
      </c>
      <c r="Q53" s="6">
        <f t="shared" si="7"/>
        <v>8967842.9246894494</v>
      </c>
      <c r="R53" s="6">
        <f t="shared" si="8"/>
        <v>0</v>
      </c>
      <c r="S53" s="6">
        <f t="shared" si="9"/>
        <v>19279094.506817613</v>
      </c>
      <c r="T53" s="6">
        <f t="shared" si="10"/>
        <v>-756046.97485114005</v>
      </c>
      <c r="U53" s="6">
        <f t="shared" si="11"/>
        <v>0</v>
      </c>
      <c r="V53" s="6">
        <f t="shared" si="12"/>
        <v>0</v>
      </c>
      <c r="W53" s="6">
        <f t="shared" si="13"/>
        <v>18432294.092990149</v>
      </c>
      <c r="X53" s="6">
        <f t="shared" si="17"/>
        <v>458774.7469124645</v>
      </c>
      <c r="Y53" s="15">
        <f t="shared" si="18"/>
        <v>2.552503703247087E-2</v>
      </c>
    </row>
    <row r="54" spans="1:25">
      <c r="A54" s="256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N54" s="6">
        <f t="shared" si="4"/>
        <v>-12119271.4176256</v>
      </c>
      <c r="O54" s="6">
        <f t="shared" si="5"/>
        <v>949864.67191856622</v>
      </c>
      <c r="P54" s="6">
        <f t="shared" si="6"/>
        <v>2986023.3630455486</v>
      </c>
      <c r="Q54" s="6">
        <f t="shared" si="7"/>
        <v>9059965.2270137183</v>
      </c>
      <c r="R54" s="6">
        <f t="shared" si="8"/>
        <v>0</v>
      </c>
      <c r="S54" s="6">
        <f t="shared" si="9"/>
        <v>19921730.990378197</v>
      </c>
      <c r="T54" s="6">
        <f t="shared" si="10"/>
        <v>-756046.97485114005</v>
      </c>
      <c r="U54" s="6">
        <f t="shared" si="11"/>
        <v>0</v>
      </c>
      <c r="V54" s="6">
        <f t="shared" si="12"/>
        <v>0</v>
      </c>
      <c r="W54" s="6">
        <f t="shared" si="13"/>
        <v>20042265.859879293</v>
      </c>
      <c r="X54" s="6">
        <f t="shared" si="17"/>
        <v>995174.59071230888</v>
      </c>
      <c r="Y54" s="15">
        <f t="shared" si="18"/>
        <v>5.2248113722396856E-2</v>
      </c>
    </row>
    <row r="55" spans="1:25">
      <c r="A55" s="256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N55" s="6">
        <f t="shared" si="4"/>
        <v>-12119271.4176256</v>
      </c>
      <c r="O55" s="6">
        <f t="shared" si="5"/>
        <v>38174.230313512126</v>
      </c>
      <c r="P55" s="6">
        <f t="shared" si="6"/>
        <v>5434812.3971749526</v>
      </c>
      <c r="Q55" s="6">
        <f t="shared" si="7"/>
        <v>9168143.1306002159</v>
      </c>
      <c r="R55" s="6">
        <f t="shared" si="8"/>
        <v>0</v>
      </c>
      <c r="S55" s="6">
        <f t="shared" si="9"/>
        <v>19279094.506817613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21800952.847280692</v>
      </c>
      <c r="X55" s="6">
        <f t="shared" si="17"/>
        <v>-324551.30283179507</v>
      </c>
      <c r="Y55" s="15">
        <f t="shared" si="18"/>
        <v>1.4668651192300404E-2</v>
      </c>
    </row>
    <row r="56" spans="1:25">
      <c r="A56" s="256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N56" s="6">
        <f t="shared" si="4"/>
        <v>-12119271.4176256</v>
      </c>
      <c r="O56" s="6">
        <f t="shared" si="5"/>
        <v>0</v>
      </c>
      <c r="P56" s="6">
        <f t="shared" si="6"/>
        <v>12293920.457057826</v>
      </c>
      <c r="Q56" s="6">
        <f t="shared" si="7"/>
        <v>9227627.8172438852</v>
      </c>
      <c r="R56" s="6">
        <f t="shared" si="8"/>
        <v>0</v>
      </c>
      <c r="S56" s="6">
        <f t="shared" si="9"/>
        <v>19921730.990378197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29324007.84705431</v>
      </c>
      <c r="X56" s="6">
        <f t="shared" si="17"/>
        <v>-126108.86092287675</v>
      </c>
      <c r="Y56" s="15">
        <f t="shared" si="18"/>
        <v>4.2821175268455726E-3</v>
      </c>
    </row>
    <row r="57" spans="1:25">
      <c r="A57" s="256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N57" s="6">
        <f t="shared" si="4"/>
        <v>-12119271.4176256</v>
      </c>
      <c r="O57" s="6">
        <f t="shared" si="5"/>
        <v>0</v>
      </c>
      <c r="P57" s="6">
        <f t="shared" si="6"/>
        <v>13905623.443806255</v>
      </c>
      <c r="Q57" s="6">
        <f t="shared" si="7"/>
        <v>9224206.1317289863</v>
      </c>
      <c r="R57" s="6">
        <f t="shared" si="8"/>
        <v>0</v>
      </c>
      <c r="S57" s="6">
        <f t="shared" si="9"/>
        <v>19921730.990378197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30932289.14828784</v>
      </c>
      <c r="X57" s="6">
        <f t="shared" si="17"/>
        <v>154300.25854025409</v>
      </c>
      <c r="Y57" s="15">
        <f t="shared" si="18"/>
        <v>5.0133314133352239E-3</v>
      </c>
    </row>
    <row r="58" spans="1:25">
      <c r="A58" s="256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N58" s="6">
        <f t="shared" si="4"/>
        <v>-12119271.4176256</v>
      </c>
      <c r="O58" s="6">
        <f t="shared" si="5"/>
        <v>7859.4003586642521</v>
      </c>
      <c r="P58" s="6">
        <f t="shared" si="6"/>
        <v>5522269.1483938582</v>
      </c>
      <c r="Q58" s="6">
        <f t="shared" si="7"/>
        <v>9164195.0319291763</v>
      </c>
      <c r="R58" s="6">
        <f t="shared" si="8"/>
        <v>0</v>
      </c>
      <c r="S58" s="6">
        <f t="shared" si="9"/>
        <v>19279094.506817613</v>
      </c>
      <c r="T58" s="6">
        <f t="shared" si="10"/>
        <v>-756046.97485114005</v>
      </c>
      <c r="U58" s="6">
        <f t="shared" si="11"/>
        <v>0</v>
      </c>
      <c r="V58" s="6">
        <f t="shared" si="12"/>
        <v>0</v>
      </c>
      <c r="W58" s="6">
        <f t="shared" si="13"/>
        <v>21098099.695022572</v>
      </c>
      <c r="X58" s="6">
        <f t="shared" si="17"/>
        <v>-828964.00605231524</v>
      </c>
      <c r="Y58" s="15">
        <f t="shared" si="18"/>
        <v>3.7805518210433188E-2</v>
      </c>
    </row>
    <row r="59" spans="1:25">
      <c r="A59" s="256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N59" s="6">
        <f t="shared" si="4"/>
        <v>-12119271.4176256</v>
      </c>
      <c r="O59" s="6">
        <f t="shared" si="5"/>
        <v>1093579.4213341416</v>
      </c>
      <c r="P59" s="6">
        <f t="shared" si="6"/>
        <v>1468024.0383173721</v>
      </c>
      <c r="Q59" s="6">
        <f t="shared" si="7"/>
        <v>9154587.9918296449</v>
      </c>
      <c r="R59" s="6">
        <f t="shared" si="8"/>
        <v>0</v>
      </c>
      <c r="S59" s="6">
        <f t="shared" si="9"/>
        <v>19921730.990378197</v>
      </c>
      <c r="T59" s="6">
        <f t="shared" si="10"/>
        <v>-756046.97485114005</v>
      </c>
      <c r="U59" s="6">
        <f t="shared" si="11"/>
        <v>0</v>
      </c>
      <c r="V59" s="6">
        <f t="shared" si="12"/>
        <v>0</v>
      </c>
      <c r="W59" s="6">
        <f t="shared" si="13"/>
        <v>18762604.049382616</v>
      </c>
      <c r="X59" s="6">
        <f t="shared" si="17"/>
        <v>807249.28389292955</v>
      </c>
      <c r="Y59" s="15">
        <f t="shared" si="18"/>
        <v>4.4958693071577072E-2</v>
      </c>
    </row>
    <row r="60" spans="1:25">
      <c r="A60" s="256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N60" s="6">
        <f t="shared" si="4"/>
        <v>-12119271.4176256</v>
      </c>
      <c r="O60" s="6">
        <f t="shared" si="5"/>
        <v>2394871.5664329808</v>
      </c>
      <c r="P60" s="6">
        <f t="shared" si="6"/>
        <v>0</v>
      </c>
      <c r="Q60" s="6">
        <f t="shared" si="7"/>
        <v>9141427.6629261784</v>
      </c>
      <c r="R60" s="6">
        <f t="shared" si="8"/>
        <v>0</v>
      </c>
      <c r="S60" s="6">
        <f t="shared" si="9"/>
        <v>19279094.506817613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18696122.318551172</v>
      </c>
      <c r="X60" s="6">
        <f t="shared" si="17"/>
        <v>507621.12338968739</v>
      </c>
      <c r="Y60" s="15">
        <f t="shared" si="18"/>
        <v>2.7908903429861777E-2</v>
      </c>
    </row>
    <row r="61" spans="1:25">
      <c r="A61" s="256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N61" s="6">
        <f t="shared" si="4"/>
        <v>-12119271.4176256</v>
      </c>
      <c r="O61" s="6">
        <f t="shared" si="5"/>
        <v>5619471.2564449469</v>
      </c>
      <c r="P61" s="6">
        <f t="shared" si="6"/>
        <v>0</v>
      </c>
      <c r="Q61" s="6">
        <f t="shared" si="7"/>
        <v>9162220.9825936556</v>
      </c>
      <c r="R61" s="6">
        <f t="shared" si="8"/>
        <v>678520.979466822</v>
      </c>
      <c r="S61" s="6">
        <f t="shared" si="9"/>
        <v>19921730.990378197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23262672.791258022</v>
      </c>
      <c r="X61" s="6">
        <f t="shared" si="17"/>
        <v>997843.23304863647</v>
      </c>
      <c r="Y61" s="15">
        <f t="shared" si="18"/>
        <v>4.4817016471644905E-2</v>
      </c>
    </row>
    <row r="62" spans="1:25">
      <c r="A62" s="256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N62" s="6">
        <f t="shared" si="4"/>
        <v>-12119271.4176256</v>
      </c>
      <c r="O62" s="6">
        <f t="shared" si="5"/>
        <v>5325305.1287349407</v>
      </c>
      <c r="P62" s="6">
        <f t="shared" si="6"/>
        <v>0</v>
      </c>
      <c r="Q62" s="6">
        <f t="shared" si="7"/>
        <v>9136031.9280757569</v>
      </c>
      <c r="R62" s="6">
        <f t="shared" si="8"/>
        <v>0</v>
      </c>
      <c r="S62" s="6">
        <f t="shared" si="9"/>
        <v>19921730.990378197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22263796.629563294</v>
      </c>
      <c r="X62" s="6">
        <f t="shared" si="17"/>
        <v>101731.61539581046</v>
      </c>
      <c r="Y62" s="15">
        <f t="shared" si="18"/>
        <v>4.5903491091997409E-3</v>
      </c>
    </row>
    <row r="63" spans="1:25">
      <c r="A63" s="256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N63" s="6">
        <f t="shared" si="4"/>
        <v>-12119271.4176256</v>
      </c>
      <c r="O63" s="6">
        <f t="shared" si="5"/>
        <v>3957769.4663273594</v>
      </c>
      <c r="P63" s="6">
        <f t="shared" si="6"/>
        <v>0</v>
      </c>
      <c r="Q63" s="6">
        <f t="shared" si="7"/>
        <v>9108132.0308004059</v>
      </c>
      <c r="R63" s="6">
        <f t="shared" si="8"/>
        <v>0</v>
      </c>
      <c r="S63" s="6">
        <f t="shared" si="9"/>
        <v>17993821.539696436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18940451.619198602</v>
      </c>
      <c r="X63" s="6">
        <f t="shared" si="17"/>
        <v>302881.39756774157</v>
      </c>
      <c r="Y63" s="15">
        <f t="shared" si="18"/>
        <v>1.6251120396381706E-2</v>
      </c>
    </row>
    <row r="64" spans="1:25">
      <c r="A64" s="256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N64" s="6">
        <f t="shared" si="4"/>
        <v>-12119271.4176256</v>
      </c>
      <c r="O64" s="6">
        <f t="shared" si="5"/>
        <v>4607854.1531368745</v>
      </c>
      <c r="P64" s="6">
        <f t="shared" si="6"/>
        <v>0</v>
      </c>
      <c r="Q64" s="6">
        <f t="shared" si="7"/>
        <v>9076415.6381430514</v>
      </c>
      <c r="R64" s="6">
        <f t="shared" si="8"/>
        <v>0</v>
      </c>
      <c r="S64" s="6">
        <f t="shared" si="9"/>
        <v>19921730.990378197</v>
      </c>
      <c r="T64" s="6">
        <f t="shared" si="10"/>
        <v>-756046.97485114005</v>
      </c>
      <c r="U64" s="6">
        <f t="shared" si="11"/>
        <v>0</v>
      </c>
      <c r="V64" s="6">
        <f t="shared" si="12"/>
        <v>0</v>
      </c>
      <c r="W64" s="6">
        <f t="shared" si="13"/>
        <v>20730682.389181383</v>
      </c>
      <c r="X64" s="6">
        <f t="shared" si="17"/>
        <v>706378.40469013527</v>
      </c>
      <c r="Y64" s="15">
        <f t="shared" si="18"/>
        <v>3.5276052802495551E-2</v>
      </c>
    </row>
    <row r="65" spans="1:25">
      <c r="A65" s="256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N65" s="6">
        <f t="shared" si="4"/>
        <v>-12119271.4176256</v>
      </c>
      <c r="O65" s="6">
        <f t="shared" si="5"/>
        <v>1635878.0460819749</v>
      </c>
      <c r="P65" s="6">
        <f t="shared" si="6"/>
        <v>287357.89686212403</v>
      </c>
      <c r="Q65" s="6">
        <f t="shared" si="7"/>
        <v>9087338.7111329306</v>
      </c>
      <c r="R65" s="6">
        <f t="shared" si="8"/>
        <v>0</v>
      </c>
      <c r="S65" s="6">
        <f t="shared" si="9"/>
        <v>19279094.506817613</v>
      </c>
      <c r="T65" s="6">
        <f t="shared" si="10"/>
        <v>-756046.97485114005</v>
      </c>
      <c r="U65" s="6">
        <f t="shared" si="11"/>
        <v>0</v>
      </c>
      <c r="V65" s="6">
        <f t="shared" si="12"/>
        <v>0</v>
      </c>
      <c r="W65" s="6">
        <f t="shared" si="13"/>
        <v>17414350.768417902</v>
      </c>
      <c r="X65" s="6">
        <f t="shared" si="17"/>
        <v>362316.71899173409</v>
      </c>
      <c r="Y65" s="15">
        <f t="shared" si="18"/>
        <v>2.1247712615488631E-2</v>
      </c>
    </row>
    <row r="66" spans="1:25">
      <c r="A66" s="256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N66" s="6">
        <f t="shared" si="4"/>
        <v>-12119271.4176256</v>
      </c>
      <c r="O66" s="6">
        <f t="shared" si="5"/>
        <v>1034072.532904255</v>
      </c>
      <c r="P66" s="6">
        <f t="shared" si="6"/>
        <v>1580468.4327416816</v>
      </c>
      <c r="Q66" s="6">
        <f t="shared" si="7"/>
        <v>9172486.0391383599</v>
      </c>
      <c r="R66" s="6">
        <f t="shared" si="8"/>
        <v>0</v>
      </c>
      <c r="S66" s="6">
        <f t="shared" si="9"/>
        <v>19921730.990378197</v>
      </c>
      <c r="T66" s="6">
        <f t="shared" si="10"/>
        <v>-756046.97485114005</v>
      </c>
      <c r="U66" s="6">
        <f t="shared" si="11"/>
        <v>0</v>
      </c>
      <c r="V66" s="6">
        <f t="shared" si="12"/>
        <v>0</v>
      </c>
      <c r="W66" s="6">
        <f t="shared" si="13"/>
        <v>18833439.602685753</v>
      </c>
      <c r="X66" s="6">
        <f t="shared" si="17"/>
        <v>-263466.12240980938</v>
      </c>
      <c r="Y66" s="15">
        <f t="shared" si="18"/>
        <v>1.3796272872813325E-2</v>
      </c>
    </row>
    <row r="67" spans="1:25">
      <c r="A67" s="256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N67" s="6">
        <f t="shared" ref="N67:N121" si="19">$AC$7</f>
        <v>-12119271.4176256</v>
      </c>
      <c r="O67" s="6">
        <f t="shared" ref="O67:O121" si="20">E67*$AC$8</f>
        <v>7859.4003586642721</v>
      </c>
      <c r="P67" s="6">
        <f t="shared" ref="P67:P121" si="21">F67*$AC$9</f>
        <v>7671206.4640584392</v>
      </c>
      <c r="Q67" s="6">
        <f t="shared" ref="Q67:Q121" si="22">G67*$AC$10</f>
        <v>9280137.5295687206</v>
      </c>
      <c r="R67" s="6">
        <f t="shared" ref="R67:R121" si="23">H67*$AC$11</f>
        <v>0</v>
      </c>
      <c r="S67" s="6">
        <f t="shared" ref="S67:S121" si="24">I67*$AC$12</f>
        <v>19279094.506817613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24119026.483177837</v>
      </c>
      <c r="X67" s="6">
        <f t="shared" si="17"/>
        <v>1092165.1841852069</v>
      </c>
      <c r="Y67" s="15">
        <f t="shared" si="18"/>
        <v>4.7430050062141405E-2</v>
      </c>
    </row>
    <row r="68" spans="1:25">
      <c r="A68" s="256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N68" s="6">
        <f t="shared" si="19"/>
        <v>-12119271.4176256</v>
      </c>
      <c r="O68" s="6">
        <f t="shared" si="20"/>
        <v>0</v>
      </c>
      <c r="P68" s="6">
        <f t="shared" si="21"/>
        <v>10650982.916302636</v>
      </c>
      <c r="Q68" s="6">
        <f t="shared" si="22"/>
        <v>9368180.1299329121</v>
      </c>
      <c r="R68" s="6">
        <f t="shared" si="23"/>
        <v>0</v>
      </c>
      <c r="S68" s="6">
        <f t="shared" si="24"/>
        <v>19921730.990378197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27821622.618988145</v>
      </c>
      <c r="X68" s="6">
        <f t="shared" si="17"/>
        <v>146794.62198089436</v>
      </c>
      <c r="Y68" s="15">
        <f t="shared" si="18"/>
        <v>5.3042650164535328E-3</v>
      </c>
    </row>
    <row r="69" spans="1:25">
      <c r="A69" s="256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N69" s="6">
        <f t="shared" si="19"/>
        <v>-12119271.4176256</v>
      </c>
      <c r="O69" s="6">
        <f t="shared" si="20"/>
        <v>8982.1718384734486</v>
      </c>
      <c r="P69" s="6">
        <f t="shared" si="21"/>
        <v>7383848.5671963142</v>
      </c>
      <c r="Q69" s="6">
        <f t="shared" si="22"/>
        <v>9395158.8041850198</v>
      </c>
      <c r="R69" s="6">
        <f t="shared" si="23"/>
        <v>0</v>
      </c>
      <c r="S69" s="6">
        <f t="shared" si="24"/>
        <v>19921730.990378197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24590449.115972403</v>
      </c>
      <c r="X69" s="6">
        <f t="shared" si="17"/>
        <v>-1139919.7394127175</v>
      </c>
      <c r="Y69" s="15">
        <f t="shared" si="18"/>
        <v>4.4302502844771427E-2</v>
      </c>
    </row>
    <row r="70" spans="1:25">
      <c r="A70" s="256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N70" s="6">
        <f t="shared" si="19"/>
        <v>-12119271.4176256</v>
      </c>
      <c r="O70" s="6">
        <f t="shared" si="20"/>
        <v>153819.69273385764</v>
      </c>
      <c r="P70" s="6">
        <f t="shared" si="21"/>
        <v>5622219.7212154679</v>
      </c>
      <c r="Q70" s="6">
        <f t="shared" si="22"/>
        <v>9372128.2286039535</v>
      </c>
      <c r="R70" s="6">
        <f t="shared" si="23"/>
        <v>0</v>
      </c>
      <c r="S70" s="6">
        <f t="shared" si="24"/>
        <v>19279094.506817613</v>
      </c>
      <c r="T70" s="6">
        <f t="shared" si="25"/>
        <v>-756046.97485114005</v>
      </c>
      <c r="U70" s="6">
        <f t="shared" si="26"/>
        <v>0</v>
      </c>
      <c r="V70" s="6">
        <f t="shared" si="27"/>
        <v>0</v>
      </c>
      <c r="W70" s="6">
        <f t="shared" si="28"/>
        <v>21551943.756894153</v>
      </c>
      <c r="X70" s="6">
        <f t="shared" si="17"/>
        <v>486924.92147313431</v>
      </c>
      <c r="Y70" s="15">
        <f t="shared" si="18"/>
        <v>2.311533283105191E-2</v>
      </c>
    </row>
    <row r="71" spans="1:25">
      <c r="A71" s="256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N71" s="6">
        <f t="shared" si="19"/>
        <v>-12119271.4176256</v>
      </c>
      <c r="O71" s="6">
        <f t="shared" si="20"/>
        <v>840955.83837707574</v>
      </c>
      <c r="P71" s="6">
        <f t="shared" si="21"/>
        <v>1561727.7003376298</v>
      </c>
      <c r="Q71" s="6">
        <f t="shared" si="22"/>
        <v>9367390.5101987049</v>
      </c>
      <c r="R71" s="6">
        <f t="shared" si="23"/>
        <v>0</v>
      </c>
      <c r="S71" s="6">
        <f t="shared" si="24"/>
        <v>19921730.990378197</v>
      </c>
      <c r="T71" s="6">
        <f t="shared" si="25"/>
        <v>-756046.97485114005</v>
      </c>
      <c r="U71" s="6">
        <f t="shared" si="26"/>
        <v>0</v>
      </c>
      <c r="V71" s="6">
        <f t="shared" si="27"/>
        <v>0</v>
      </c>
      <c r="W71" s="6">
        <f t="shared" si="28"/>
        <v>18816486.646814868</v>
      </c>
      <c r="X71" s="6">
        <f t="shared" si="17"/>
        <v>584893.53305823356</v>
      </c>
      <c r="Y71" s="15">
        <f t="shared" si="18"/>
        <v>3.2081317820596963E-2</v>
      </c>
    </row>
    <row r="72" spans="1:25">
      <c r="A72" s="256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N72" s="6">
        <f t="shared" si="19"/>
        <v>-12119271.4176256</v>
      </c>
      <c r="O72" s="6">
        <f t="shared" si="20"/>
        <v>3500801.4740450233</v>
      </c>
      <c r="P72" s="6">
        <f t="shared" si="21"/>
        <v>0</v>
      </c>
      <c r="Q72" s="6">
        <f t="shared" si="22"/>
        <v>9367258.9069096707</v>
      </c>
      <c r="R72" s="6">
        <f t="shared" si="23"/>
        <v>0</v>
      </c>
      <c r="S72" s="6">
        <f t="shared" si="24"/>
        <v>19279094.506817613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20027883.470146708</v>
      </c>
      <c r="X72" s="6">
        <f t="shared" si="17"/>
        <v>535987.05937118083</v>
      </c>
      <c r="Y72" s="15">
        <f t="shared" si="18"/>
        <v>2.7497943149075839E-2</v>
      </c>
    </row>
    <row r="73" spans="1:25">
      <c r="A73" s="256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N73" s="6">
        <f t="shared" si="19"/>
        <v>-12119271.4176256</v>
      </c>
      <c r="O73" s="6">
        <f t="shared" si="20"/>
        <v>6275169.800653507</v>
      </c>
      <c r="P73" s="6">
        <f t="shared" si="21"/>
        <v>0</v>
      </c>
      <c r="Q73" s="6">
        <f t="shared" si="22"/>
        <v>9396738.043653436</v>
      </c>
      <c r="R73" s="6">
        <f t="shared" si="23"/>
        <v>678520.979466822</v>
      </c>
      <c r="S73" s="6">
        <f t="shared" si="24"/>
        <v>19921730.990378197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24152888.396526363</v>
      </c>
      <c r="X73" s="6">
        <f t="shared" si="17"/>
        <v>428657.2327767238</v>
      </c>
      <c r="Y73" s="15">
        <f t="shared" si="18"/>
        <v>1.8068329794042274E-2</v>
      </c>
    </row>
    <row r="74" spans="1:25">
      <c r="A74" s="256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N74" s="6">
        <f t="shared" si="19"/>
        <v>-12119271.4176256</v>
      </c>
      <c r="O74" s="6">
        <f t="shared" si="20"/>
        <v>6663648.7326674815</v>
      </c>
      <c r="P74" s="6">
        <f t="shared" si="21"/>
        <v>0</v>
      </c>
      <c r="Q74" s="6">
        <f t="shared" si="22"/>
        <v>9344228.3313286025</v>
      </c>
      <c r="R74" s="6">
        <f t="shared" si="23"/>
        <v>0</v>
      </c>
      <c r="S74" s="6">
        <f t="shared" si="24"/>
        <v>19921730.990378197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23810336.636748679</v>
      </c>
      <c r="X74" s="6">
        <f t="shared" si="17"/>
        <v>-263322.92981858552</v>
      </c>
      <c r="Y74" s="15">
        <f t="shared" si="18"/>
        <v>1.0938217726742305E-2</v>
      </c>
    </row>
    <row r="75" spans="1:25">
      <c r="A75" s="256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N75" s="6">
        <f t="shared" si="19"/>
        <v>-12119271.4176256</v>
      </c>
      <c r="O75" s="6">
        <f t="shared" si="20"/>
        <v>5124329.0338490978</v>
      </c>
      <c r="P75" s="6">
        <f t="shared" si="21"/>
        <v>0</v>
      </c>
      <c r="Q75" s="6">
        <f t="shared" si="22"/>
        <v>9282901.1986384466</v>
      </c>
      <c r="R75" s="6">
        <f t="shared" si="23"/>
        <v>0</v>
      </c>
      <c r="S75" s="6">
        <f t="shared" si="24"/>
        <v>17993821.539696436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20281780.354558378</v>
      </c>
      <c r="X75" s="6">
        <f t="shared" si="17"/>
        <v>119736.02739111334</v>
      </c>
      <c r="Y75" s="15">
        <f t="shared" si="18"/>
        <v>5.9386848599363266E-3</v>
      </c>
    </row>
    <row r="76" spans="1:25">
      <c r="A76" s="256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N76" s="6">
        <f t="shared" si="19"/>
        <v>-12119271.4176256</v>
      </c>
      <c r="O76" s="6">
        <f t="shared" si="20"/>
        <v>5065944.9168990199</v>
      </c>
      <c r="P76" s="6">
        <f t="shared" si="21"/>
        <v>0</v>
      </c>
      <c r="Q76" s="6">
        <f t="shared" si="22"/>
        <v>9229733.469868442</v>
      </c>
      <c r="R76" s="6">
        <f t="shared" si="23"/>
        <v>0</v>
      </c>
      <c r="S76" s="6">
        <f t="shared" si="24"/>
        <v>19921730.990378197</v>
      </c>
      <c r="T76" s="6">
        <f t="shared" si="25"/>
        <v>-756046.97485114005</v>
      </c>
      <c r="U76" s="6">
        <f t="shared" si="26"/>
        <v>0</v>
      </c>
      <c r="V76" s="6">
        <f t="shared" si="27"/>
        <v>0</v>
      </c>
      <c r="W76" s="6">
        <f t="shared" si="28"/>
        <v>21342090.984668918</v>
      </c>
      <c r="X76" s="6">
        <f t="shared" si="17"/>
        <v>394441.43120165169</v>
      </c>
      <c r="Y76" s="15">
        <f t="shared" si="18"/>
        <v>1.8829865861316339E-2</v>
      </c>
    </row>
    <row r="77" spans="1:25">
      <c r="A77" s="256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N77" s="6">
        <f t="shared" si="19"/>
        <v>-12119271.4176256</v>
      </c>
      <c r="O77" s="6">
        <f t="shared" si="20"/>
        <v>3503047.0170046422</v>
      </c>
      <c r="P77" s="6">
        <f t="shared" si="21"/>
        <v>0</v>
      </c>
      <c r="Q77" s="6">
        <f t="shared" si="22"/>
        <v>9269346.0598678757</v>
      </c>
      <c r="R77" s="6">
        <f t="shared" si="23"/>
        <v>0</v>
      </c>
      <c r="S77" s="6">
        <f t="shared" si="24"/>
        <v>19279094.506817613</v>
      </c>
      <c r="T77" s="6">
        <f t="shared" si="25"/>
        <v>-756046.97485114005</v>
      </c>
      <c r="U77" s="6">
        <f t="shared" si="26"/>
        <v>0</v>
      </c>
      <c r="V77" s="6">
        <f t="shared" si="27"/>
        <v>0</v>
      </c>
      <c r="W77" s="6">
        <f t="shared" si="28"/>
        <v>19176169.191213392</v>
      </c>
      <c r="X77" s="6">
        <f t="shared" si="17"/>
        <v>36873.729046124965</v>
      </c>
      <c r="Y77" s="15">
        <f t="shared" si="18"/>
        <v>1.9265980359106443E-3</v>
      </c>
    </row>
    <row r="78" spans="1:25">
      <c r="A78" s="256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N78" s="6">
        <f t="shared" si="19"/>
        <v>-12119271.4176256</v>
      </c>
      <c r="O78" s="6">
        <f t="shared" si="20"/>
        <v>533316.45290936052</v>
      </c>
      <c r="P78" s="6">
        <f t="shared" si="21"/>
        <v>3991776.0020629829</v>
      </c>
      <c r="Q78" s="6">
        <f t="shared" si="22"/>
        <v>9358309.8832553122</v>
      </c>
      <c r="R78" s="6">
        <f t="shared" si="23"/>
        <v>0</v>
      </c>
      <c r="S78" s="6">
        <f t="shared" si="24"/>
        <v>19921730.990378197</v>
      </c>
      <c r="T78" s="6">
        <f t="shared" si="25"/>
        <v>-756046.97485114005</v>
      </c>
      <c r="U78" s="6">
        <f t="shared" si="26"/>
        <v>0</v>
      </c>
      <c r="V78" s="6">
        <f t="shared" si="27"/>
        <v>0</v>
      </c>
      <c r="W78" s="6">
        <f t="shared" si="28"/>
        <v>20929814.936129112</v>
      </c>
      <c r="X78" s="6">
        <f t="shared" si="17"/>
        <v>888067.24346184358</v>
      </c>
      <c r="Y78" s="15">
        <f t="shared" si="18"/>
        <v>4.4310868347412803E-2</v>
      </c>
    </row>
    <row r="79" spans="1:25">
      <c r="A79" s="256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N79" s="6">
        <f t="shared" si="19"/>
        <v>-12119271.4176256</v>
      </c>
      <c r="O79" s="6">
        <f t="shared" si="20"/>
        <v>59506.888429886531</v>
      </c>
      <c r="P79" s="6">
        <f t="shared" si="21"/>
        <v>5772145.5804478824</v>
      </c>
      <c r="Q79" s="6">
        <f t="shared" si="22"/>
        <v>9480306.132190451</v>
      </c>
      <c r="R79" s="6">
        <f t="shared" si="23"/>
        <v>0</v>
      </c>
      <c r="S79" s="6">
        <f t="shared" si="24"/>
        <v>19279094.506817613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22471781.690260231</v>
      </c>
      <c r="X79" s="6">
        <f t="shared" si="17"/>
        <v>-116231.42880703509</v>
      </c>
      <c r="Y79" s="15">
        <f t="shared" si="18"/>
        <v>5.1457128253976627E-3</v>
      </c>
    </row>
    <row r="80" spans="1:25">
      <c r="A80" s="256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N80" s="6">
        <f t="shared" si="19"/>
        <v>-12119271.4176256</v>
      </c>
      <c r="O80" s="6">
        <f t="shared" si="20"/>
        <v>0</v>
      </c>
      <c r="P80" s="6">
        <f t="shared" si="21"/>
        <v>10994563.010376917</v>
      </c>
      <c r="Q80" s="6">
        <f t="shared" si="22"/>
        <v>9587562.8127537053</v>
      </c>
      <c r="R80" s="6">
        <f t="shared" si="23"/>
        <v>0</v>
      </c>
      <c r="S80" s="6">
        <f t="shared" si="24"/>
        <v>19921730.990378197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28384585.395883217</v>
      </c>
      <c r="X80" s="6">
        <f t="shared" si="17"/>
        <v>-1632431.9112840481</v>
      </c>
      <c r="Y80" s="15">
        <f t="shared" si="18"/>
        <v>5.4383548324578763E-2</v>
      </c>
    </row>
    <row r="81" spans="1:25">
      <c r="A81" s="256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N81" s="6">
        <f t="shared" si="19"/>
        <v>-12119271.4176256</v>
      </c>
      <c r="O81" s="6">
        <f t="shared" si="20"/>
        <v>0</v>
      </c>
      <c r="P81" s="6">
        <f t="shared" si="21"/>
        <v>11762933.038943026</v>
      </c>
      <c r="Q81" s="6">
        <f t="shared" si="22"/>
        <v>9594800.9936506134</v>
      </c>
      <c r="R81" s="6">
        <f t="shared" si="23"/>
        <v>0</v>
      </c>
      <c r="S81" s="6">
        <f t="shared" si="24"/>
        <v>19921730.990378197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29160193.605346236</v>
      </c>
      <c r="X81" s="6">
        <f t="shared" si="17"/>
        <v>-1490532.3963210322</v>
      </c>
      <c r="Y81" s="15">
        <f t="shared" si="18"/>
        <v>4.8629595143682848E-2</v>
      </c>
    </row>
    <row r="82" spans="1:25">
      <c r="A82" s="256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N82" s="6">
        <f t="shared" si="19"/>
        <v>-12119271.4176256</v>
      </c>
      <c r="O82" s="6">
        <f t="shared" si="20"/>
        <v>169538.49345118619</v>
      </c>
      <c r="P82" s="6">
        <f t="shared" si="21"/>
        <v>5790886.3128519328</v>
      </c>
      <c r="Q82" s="6">
        <f t="shared" si="22"/>
        <v>9540054.0254121907</v>
      </c>
      <c r="R82" s="6">
        <f t="shared" si="23"/>
        <v>0</v>
      </c>
      <c r="S82" s="6">
        <f t="shared" si="24"/>
        <v>19279094.506817613</v>
      </c>
      <c r="T82" s="6">
        <f t="shared" si="25"/>
        <v>-756046.97485114005</v>
      </c>
      <c r="U82" s="6">
        <f t="shared" si="26"/>
        <v>0</v>
      </c>
      <c r="V82" s="6">
        <f t="shared" si="27"/>
        <v>0</v>
      </c>
      <c r="W82" s="6">
        <f t="shared" si="28"/>
        <v>21904254.946056183</v>
      </c>
      <c r="X82" s="6">
        <f t="shared" si="17"/>
        <v>-1376497.5995110795</v>
      </c>
      <c r="Y82" s="15">
        <f t="shared" si="18"/>
        <v>5.9125992461664195E-2</v>
      </c>
    </row>
    <row r="83" spans="1:25">
      <c r="A83" s="256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N83" s="6">
        <f t="shared" si="19"/>
        <v>-12119271.4176256</v>
      </c>
      <c r="O83" s="6">
        <f t="shared" si="20"/>
        <v>1806539.3110129707</v>
      </c>
      <c r="P83" s="6">
        <f t="shared" si="21"/>
        <v>1511752.4139268259</v>
      </c>
      <c r="Q83" s="6">
        <f t="shared" si="22"/>
        <v>9483991.0242834222</v>
      </c>
      <c r="R83" s="6">
        <f t="shared" si="23"/>
        <v>0</v>
      </c>
      <c r="S83" s="6">
        <f t="shared" si="24"/>
        <v>19921730.990378197</v>
      </c>
      <c r="T83" s="6">
        <f t="shared" si="25"/>
        <v>-756046.97485114005</v>
      </c>
      <c r="U83" s="6">
        <f t="shared" si="26"/>
        <v>0</v>
      </c>
      <c r="V83" s="6">
        <f t="shared" si="27"/>
        <v>0</v>
      </c>
      <c r="W83" s="6">
        <f t="shared" si="28"/>
        <v>19848695.347124673</v>
      </c>
      <c r="X83" s="6">
        <f t="shared" si="17"/>
        <v>417969.6182574071</v>
      </c>
      <c r="Y83" s="15">
        <f t="shared" si="18"/>
        <v>2.1510756936703106E-2</v>
      </c>
    </row>
    <row r="84" spans="1:25">
      <c r="A84" s="256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N84" s="6">
        <f t="shared" si="19"/>
        <v>-12119271.4176256</v>
      </c>
      <c r="O84" s="6">
        <f t="shared" si="20"/>
        <v>4193551.4770872886</v>
      </c>
      <c r="P84" s="6">
        <f t="shared" si="21"/>
        <v>0</v>
      </c>
      <c r="Q84" s="6">
        <f t="shared" si="22"/>
        <v>9485175.4538847338</v>
      </c>
      <c r="R84" s="6">
        <f t="shared" si="23"/>
        <v>0</v>
      </c>
      <c r="S84" s="6">
        <f t="shared" si="24"/>
        <v>19279094.506817613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20838550.020164035</v>
      </c>
      <c r="X84" s="6">
        <f t="shared" si="17"/>
        <v>164206.16719676927</v>
      </c>
      <c r="Y84" s="15">
        <f t="shared" si="18"/>
        <v>7.942509245496646E-3</v>
      </c>
    </row>
    <row r="85" spans="1:25">
      <c r="A85" s="256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N85" s="6">
        <f t="shared" si="19"/>
        <v>-12119271.4176256</v>
      </c>
      <c r="O85" s="6">
        <f t="shared" si="20"/>
        <v>4717885.7581581725</v>
      </c>
      <c r="P85" s="6">
        <f t="shared" si="21"/>
        <v>0</v>
      </c>
      <c r="Q85" s="6">
        <f t="shared" si="22"/>
        <v>9511232.9051135983</v>
      </c>
      <c r="R85" s="6">
        <f t="shared" si="23"/>
        <v>678520.979466822</v>
      </c>
      <c r="S85" s="6">
        <f t="shared" si="24"/>
        <v>19921730.990378197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22710099.215491191</v>
      </c>
      <c r="X85" s="6">
        <f t="shared" si="17"/>
        <v>-440406.52677607536</v>
      </c>
      <c r="Y85" s="15">
        <f t="shared" si="18"/>
        <v>1.902362443737023E-2</v>
      </c>
    </row>
    <row r="86" spans="1:25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N86" s="6">
        <f t="shared" si="19"/>
        <v>-12119271.4176256</v>
      </c>
      <c r="O86" s="6">
        <f t="shared" si="20"/>
        <v>6678244.7619050024</v>
      </c>
      <c r="P86" s="6">
        <f t="shared" si="21"/>
        <v>0</v>
      </c>
      <c r="Q86" s="6">
        <f t="shared" si="22"/>
        <v>9495045.7005623337</v>
      </c>
      <c r="R86" s="6">
        <f t="shared" si="23"/>
        <v>0</v>
      </c>
      <c r="S86" s="6">
        <f t="shared" si="24"/>
        <v>19921730.990378197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23975750.035219934</v>
      </c>
      <c r="X86" s="6">
        <f t="shared" ref="X86:X97" si="31">W86-D86</f>
        <v>-294999.58725890145</v>
      </c>
      <c r="Y86" s="15">
        <f t="shared" ref="Y86:Y97" si="32">ABS(W86-D86)/D86</f>
        <v>1.2154531353480807E-2</v>
      </c>
    </row>
    <row r="87" spans="1:25">
      <c r="A87" s="256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N87" s="6">
        <f t="shared" si="19"/>
        <v>-12119271.4176256</v>
      </c>
      <c r="O87" s="6">
        <f t="shared" si="20"/>
        <v>5529649.5380602116</v>
      </c>
      <c r="P87" s="6">
        <f t="shared" si="21"/>
        <v>0</v>
      </c>
      <c r="Q87" s="6">
        <f t="shared" si="22"/>
        <v>9482016.9749479014</v>
      </c>
      <c r="R87" s="6">
        <f t="shared" si="23"/>
        <v>0</v>
      </c>
      <c r="S87" s="6">
        <f t="shared" si="24"/>
        <v>17993821.539696436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20886216.635078948</v>
      </c>
      <c r="X87" s="6">
        <f t="shared" si="31"/>
        <v>-814176.98739988729</v>
      </c>
      <c r="Y87" s="15">
        <f t="shared" si="32"/>
        <v>3.7518996270948006E-2</v>
      </c>
    </row>
    <row r="88" spans="1:25">
      <c r="A88" s="256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N88" s="6">
        <f t="shared" si="19"/>
        <v>-12119271.4176256</v>
      </c>
      <c r="O88" s="6">
        <f t="shared" si="20"/>
        <v>5059208.2880201666</v>
      </c>
      <c r="P88" s="6">
        <f t="shared" si="21"/>
        <v>0</v>
      </c>
      <c r="Q88" s="6">
        <f t="shared" si="22"/>
        <v>9455696.3171409685</v>
      </c>
      <c r="R88" s="6">
        <f t="shared" si="23"/>
        <v>0</v>
      </c>
      <c r="S88" s="6">
        <f t="shared" si="24"/>
        <v>19921730.990378197</v>
      </c>
      <c r="T88" s="6">
        <f t="shared" si="25"/>
        <v>-756046.97485114005</v>
      </c>
      <c r="U88" s="6">
        <f t="shared" si="26"/>
        <v>0</v>
      </c>
      <c r="V88" s="6">
        <f t="shared" si="27"/>
        <v>0</v>
      </c>
      <c r="W88" s="6">
        <f t="shared" si="28"/>
        <v>21561317.203062594</v>
      </c>
      <c r="X88" s="6">
        <f t="shared" si="31"/>
        <v>711544.58058375865</v>
      </c>
      <c r="Y88" s="15">
        <f t="shared" si="32"/>
        <v>3.4127210568072032E-2</v>
      </c>
    </row>
    <row r="89" spans="1:25">
      <c r="A89" s="256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N89" s="6">
        <f t="shared" si="19"/>
        <v>-12119271.4176256</v>
      </c>
      <c r="O89" s="6">
        <f t="shared" si="20"/>
        <v>2366802.279437752</v>
      </c>
      <c r="P89" s="6">
        <f t="shared" si="21"/>
        <v>0</v>
      </c>
      <c r="Q89" s="6">
        <f t="shared" si="22"/>
        <v>9505310.7571070381</v>
      </c>
      <c r="R89" s="6">
        <f t="shared" si="23"/>
        <v>0</v>
      </c>
      <c r="S89" s="6">
        <f t="shared" si="24"/>
        <v>19279094.506817613</v>
      </c>
      <c r="T89" s="6">
        <f t="shared" si="25"/>
        <v>-756046.97485114005</v>
      </c>
      <c r="U89" s="6">
        <f t="shared" si="26"/>
        <v>0</v>
      </c>
      <c r="V89" s="6">
        <f t="shared" si="27"/>
        <v>0</v>
      </c>
      <c r="W89" s="6">
        <f t="shared" si="28"/>
        <v>18275889.150885664</v>
      </c>
      <c r="X89" s="6">
        <f t="shared" si="31"/>
        <v>-141993.47159317136</v>
      </c>
      <c r="Y89" s="15">
        <f t="shared" si="32"/>
        <v>7.7095437354926886E-3</v>
      </c>
    </row>
    <row r="90" spans="1:25">
      <c r="A90" s="256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N90" s="6">
        <f t="shared" si="19"/>
        <v>-12119271.4176256</v>
      </c>
      <c r="O90" s="6">
        <f t="shared" si="20"/>
        <v>1068878.4487783394</v>
      </c>
      <c r="P90" s="6">
        <f t="shared" si="21"/>
        <v>618444.1693337016</v>
      </c>
      <c r="Q90" s="6">
        <f t="shared" si="22"/>
        <v>9604013.2238830402</v>
      </c>
      <c r="R90" s="6">
        <f t="shared" si="23"/>
        <v>0</v>
      </c>
      <c r="S90" s="6">
        <f t="shared" si="24"/>
        <v>19921730.990378197</v>
      </c>
      <c r="T90" s="6">
        <f t="shared" si="25"/>
        <v>-756046.97485114005</v>
      </c>
      <c r="U90" s="6">
        <f t="shared" si="26"/>
        <v>0</v>
      </c>
      <c r="V90" s="6">
        <f t="shared" si="27"/>
        <v>0</v>
      </c>
      <c r="W90" s="6">
        <f t="shared" si="28"/>
        <v>18337748.439896539</v>
      </c>
      <c r="X90" s="6">
        <f t="shared" si="31"/>
        <v>166338.81741770357</v>
      </c>
      <c r="Y90" s="15">
        <f t="shared" si="32"/>
        <v>9.1538752839479837E-3</v>
      </c>
    </row>
    <row r="91" spans="1:25">
      <c r="A91" s="256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N91" s="6">
        <f t="shared" si="19"/>
        <v>-12119271.4176256</v>
      </c>
      <c r="O91" s="6">
        <f t="shared" si="20"/>
        <v>104417.74762225375</v>
      </c>
      <c r="P91" s="6">
        <f t="shared" si="21"/>
        <v>3916813.0724467766</v>
      </c>
      <c r="Q91" s="6">
        <f t="shared" si="22"/>
        <v>9737195.7523861248</v>
      </c>
      <c r="R91" s="6">
        <f t="shared" si="23"/>
        <v>0</v>
      </c>
      <c r="S91" s="6">
        <f t="shared" si="24"/>
        <v>19279094.506817613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20918249.661647167</v>
      </c>
      <c r="X91" s="6">
        <f t="shared" si="31"/>
        <v>150966.03916833177</v>
      </c>
      <c r="Y91" s="15">
        <f t="shared" si="32"/>
        <v>7.2694167380140057E-3</v>
      </c>
    </row>
    <row r="92" spans="1:25">
      <c r="A92" s="256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N92" s="6">
        <f t="shared" si="19"/>
        <v>-12119271.4176256</v>
      </c>
      <c r="O92" s="6">
        <f t="shared" si="20"/>
        <v>0</v>
      </c>
      <c r="P92" s="6">
        <f t="shared" si="21"/>
        <v>12787426.410364516</v>
      </c>
      <c r="Q92" s="6">
        <f t="shared" si="22"/>
        <v>9807603.5120196715</v>
      </c>
      <c r="R92" s="6">
        <f t="shared" si="23"/>
        <v>0</v>
      </c>
      <c r="S92" s="6">
        <f t="shared" si="24"/>
        <v>19921730.990378197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30397489.495136783</v>
      </c>
      <c r="X92" s="6">
        <f t="shared" si="31"/>
        <v>-945287.12734205276</v>
      </c>
      <c r="Y92" s="15">
        <f t="shared" si="32"/>
        <v>3.0159648544478314E-2</v>
      </c>
    </row>
    <row r="93" spans="1:25">
      <c r="A93" s="256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N93" s="6">
        <f t="shared" si="19"/>
        <v>-12119271.4176256</v>
      </c>
      <c r="O93" s="6">
        <f t="shared" si="20"/>
        <v>0</v>
      </c>
      <c r="P93" s="6">
        <f t="shared" si="21"/>
        <v>9189205.7887866162</v>
      </c>
      <c r="Q93" s="6">
        <f t="shared" si="22"/>
        <v>9833924.1698266063</v>
      </c>
      <c r="R93" s="6">
        <f t="shared" si="23"/>
        <v>0</v>
      </c>
      <c r="S93" s="6">
        <f t="shared" si="24"/>
        <v>19921730.990378197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26825589.531365819</v>
      </c>
      <c r="X93" s="6">
        <f t="shared" si="31"/>
        <v>-874417.09111301601</v>
      </c>
      <c r="Y93" s="15">
        <f t="shared" si="32"/>
        <v>3.1567396464209425E-2</v>
      </c>
    </row>
    <row r="94" spans="1:25">
      <c r="A94" s="256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N94" s="6">
        <f t="shared" si="19"/>
        <v>-12119271.4176256</v>
      </c>
      <c r="O94" s="6">
        <f t="shared" si="20"/>
        <v>6736.6288788550755</v>
      </c>
      <c r="P94" s="6">
        <f t="shared" si="21"/>
        <v>4735158.3874236932</v>
      </c>
      <c r="Q94" s="6">
        <f t="shared" si="22"/>
        <v>9823264.3034147993</v>
      </c>
      <c r="R94" s="6">
        <f t="shared" si="23"/>
        <v>0</v>
      </c>
      <c r="S94" s="6">
        <f t="shared" si="24"/>
        <v>19279094.506817613</v>
      </c>
      <c r="T94" s="6">
        <f t="shared" si="25"/>
        <v>-756046.97485114005</v>
      </c>
      <c r="U94" s="6">
        <f t="shared" si="26"/>
        <v>0</v>
      </c>
      <c r="V94" s="6">
        <f t="shared" si="27"/>
        <v>0</v>
      </c>
      <c r="W94" s="6">
        <f t="shared" si="28"/>
        <v>20968935.434058219</v>
      </c>
      <c r="X94" s="6">
        <f t="shared" si="31"/>
        <v>-250871.18842061609</v>
      </c>
      <c r="Y94" s="15">
        <f t="shared" si="32"/>
        <v>1.1822501160536498E-2</v>
      </c>
    </row>
    <row r="95" spans="1:25">
      <c r="A95" s="256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N95" s="6">
        <f t="shared" si="19"/>
        <v>-12119271.4176256</v>
      </c>
      <c r="O95" s="6">
        <f t="shared" si="20"/>
        <v>1330484.2035738784</v>
      </c>
      <c r="P95" s="6">
        <f t="shared" si="21"/>
        <v>406049.20208778384</v>
      </c>
      <c r="Q95" s="6">
        <f t="shared" si="22"/>
        <v>9826685.9889296982</v>
      </c>
      <c r="R95" s="6">
        <f t="shared" si="23"/>
        <v>0</v>
      </c>
      <c r="S95" s="6">
        <f t="shared" si="24"/>
        <v>19921730.990378197</v>
      </c>
      <c r="T95" s="6">
        <f t="shared" si="25"/>
        <v>-756046.97485114005</v>
      </c>
      <c r="U95" s="6">
        <f t="shared" si="26"/>
        <v>0</v>
      </c>
      <c r="V95" s="6">
        <f t="shared" si="27"/>
        <v>0</v>
      </c>
      <c r="W95" s="6">
        <f t="shared" si="28"/>
        <v>18609631.992492817</v>
      </c>
      <c r="X95" s="6">
        <f t="shared" si="31"/>
        <v>-294506.62998601794</v>
      </c>
      <c r="Y95" s="15">
        <f t="shared" si="32"/>
        <v>1.5578949978488906E-2</v>
      </c>
    </row>
    <row r="96" spans="1:25">
      <c r="A96" s="256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N96" s="6">
        <f t="shared" si="19"/>
        <v>-12119271.4176256</v>
      </c>
      <c r="O96" s="6">
        <f t="shared" si="20"/>
        <v>4300214.767669159</v>
      </c>
      <c r="P96" s="6">
        <f t="shared" si="21"/>
        <v>0</v>
      </c>
      <c r="Q96" s="6">
        <f t="shared" si="22"/>
        <v>9811025.1975345742</v>
      </c>
      <c r="R96" s="6">
        <f t="shared" si="23"/>
        <v>0</v>
      </c>
      <c r="S96" s="6">
        <f t="shared" si="24"/>
        <v>19279094.506817613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21271063.054395746</v>
      </c>
      <c r="X96" s="6">
        <f t="shared" si="31"/>
        <v>462065.43191691115</v>
      </c>
      <c r="Y96" s="15">
        <f t="shared" si="32"/>
        <v>2.2205078798114085E-2</v>
      </c>
    </row>
    <row r="97" spans="1:25">
      <c r="A97" s="256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N97" s="6">
        <f t="shared" si="19"/>
        <v>-12119271.4176256</v>
      </c>
      <c r="O97" s="6">
        <f t="shared" si="20"/>
        <v>4593258.1238993555</v>
      </c>
      <c r="P97" s="6">
        <f t="shared" si="21"/>
        <v>0</v>
      </c>
      <c r="Q97" s="6">
        <f t="shared" si="22"/>
        <v>9817078.9488301687</v>
      </c>
      <c r="R97" s="6">
        <f t="shared" si="23"/>
        <v>678520.979466822</v>
      </c>
      <c r="S97" s="6">
        <f t="shared" si="24"/>
        <v>19921730.990378197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22891317.624948941</v>
      </c>
      <c r="X97" s="6">
        <f t="shared" si="31"/>
        <v>-103396.99752989411</v>
      </c>
      <c r="Y97" s="15">
        <f t="shared" si="32"/>
        <v>4.4965549356640764E-3</v>
      </c>
    </row>
    <row r="98" spans="1:25">
      <c r="A98" s="256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N98" s="6">
        <f t="shared" si="19"/>
        <v>-12119271.4176256</v>
      </c>
      <c r="O98" s="6">
        <f t="shared" si="20"/>
        <v>4898651.9664074518</v>
      </c>
      <c r="P98" s="6">
        <f t="shared" si="21"/>
        <v>0</v>
      </c>
      <c r="Q98" s="6">
        <f t="shared" si="22"/>
        <v>9787731.4153754376</v>
      </c>
      <c r="R98" s="6">
        <f t="shared" si="23"/>
        <v>0</v>
      </c>
      <c r="S98" s="6">
        <f t="shared" si="24"/>
        <v>19921730.990378197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22488842.954535484</v>
      </c>
      <c r="X98" s="6">
        <f t="shared" ref="X98:X121" si="35">W98-D98</f>
        <v>-97194.21081135422</v>
      </c>
      <c r="Y98" s="15">
        <f t="shared" ref="Y98:Y121" si="36">ABS(W98-D98)/D98</f>
        <v>4.3032874735757865E-3</v>
      </c>
    </row>
    <row r="99" spans="1:25">
      <c r="A99" s="256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N99" s="6">
        <f t="shared" si="19"/>
        <v>-12119271.4176256</v>
      </c>
      <c r="O99" s="6">
        <f t="shared" si="20"/>
        <v>5259061.6114261989</v>
      </c>
      <c r="P99" s="6">
        <f t="shared" si="21"/>
        <v>0</v>
      </c>
      <c r="Q99" s="6">
        <f t="shared" si="22"/>
        <v>9758252.2786316704</v>
      </c>
      <c r="R99" s="6">
        <f t="shared" si="23"/>
        <v>0</v>
      </c>
      <c r="S99" s="6">
        <f t="shared" si="24"/>
        <v>18636458.023257025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21534500.495689295</v>
      </c>
      <c r="X99" s="6">
        <f t="shared" si="35"/>
        <v>342889.3303424567</v>
      </c>
      <c r="Y99" s="15">
        <f t="shared" si="36"/>
        <v>1.6180427607276962E-2</v>
      </c>
    </row>
    <row r="100" spans="1:25">
      <c r="A100" s="256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N100" s="6">
        <f t="shared" si="19"/>
        <v>-12119271.4176256</v>
      </c>
      <c r="O100" s="6">
        <f t="shared" si="20"/>
        <v>3724232.9985270505</v>
      </c>
      <c r="P100" s="6">
        <f t="shared" si="21"/>
        <v>0</v>
      </c>
      <c r="Q100" s="6">
        <f t="shared" si="22"/>
        <v>9536763.9431863241</v>
      </c>
      <c r="R100" s="6">
        <f t="shared" si="23"/>
        <v>0</v>
      </c>
      <c r="S100" s="6">
        <f t="shared" si="24"/>
        <v>19921730.990378197</v>
      </c>
      <c r="T100" s="6">
        <f t="shared" si="25"/>
        <v>-756046.97485114005</v>
      </c>
      <c r="U100" s="6">
        <f t="shared" si="26"/>
        <v>1181402.7558352051</v>
      </c>
      <c r="V100" s="6">
        <f t="shared" si="27"/>
        <v>0</v>
      </c>
      <c r="W100" s="6">
        <f t="shared" si="28"/>
        <v>21488812.295450039</v>
      </c>
      <c r="X100" s="6">
        <f t="shared" si="35"/>
        <v>217293.13010320067</v>
      </c>
      <c r="Y100" s="15">
        <f t="shared" si="36"/>
        <v>1.0215214457140897E-2</v>
      </c>
    </row>
    <row r="101" spans="1:25">
      <c r="A101" s="256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N101" s="6">
        <f t="shared" si="19"/>
        <v>-12119271.4176256</v>
      </c>
      <c r="O101" s="6">
        <f t="shared" si="20"/>
        <v>2886645.4745894028</v>
      </c>
      <c r="P101" s="6">
        <f t="shared" si="21"/>
        <v>0</v>
      </c>
      <c r="Q101" s="6">
        <f t="shared" si="22"/>
        <v>9088128.3308671378</v>
      </c>
      <c r="R101" s="6">
        <f t="shared" si="23"/>
        <v>0</v>
      </c>
      <c r="S101" s="6">
        <f t="shared" si="24"/>
        <v>19279094.506817613</v>
      </c>
      <c r="T101" s="6">
        <f t="shared" si="25"/>
        <v>-756046.97485114005</v>
      </c>
      <c r="U101" s="6">
        <f t="shared" si="26"/>
        <v>915702.8897353973</v>
      </c>
      <c r="V101" s="6">
        <f t="shared" si="27"/>
        <v>0</v>
      </c>
      <c r="W101" s="6">
        <f t="shared" si="28"/>
        <v>19294252.80953281</v>
      </c>
      <c r="X101" s="6">
        <f t="shared" si="35"/>
        <v>-900035.35581402853</v>
      </c>
      <c r="Y101" s="15">
        <f t="shared" si="36"/>
        <v>4.4568808191936107E-2</v>
      </c>
    </row>
    <row r="102" spans="1:25">
      <c r="A102" s="256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N102" s="6">
        <f t="shared" si="19"/>
        <v>-12119271.4176256</v>
      </c>
      <c r="O102" s="6">
        <f t="shared" si="20"/>
        <v>1361921.8050085355</v>
      </c>
      <c r="P102" s="6">
        <f t="shared" si="21"/>
        <v>2654937.0905739712</v>
      </c>
      <c r="Q102" s="6">
        <f t="shared" si="22"/>
        <v>8656732.7494114917</v>
      </c>
      <c r="R102" s="6">
        <f t="shared" si="23"/>
        <v>0</v>
      </c>
      <c r="S102" s="6">
        <f t="shared" si="24"/>
        <v>19921730.990378197</v>
      </c>
      <c r="T102" s="6">
        <f t="shared" si="25"/>
        <v>-756046.97485114005</v>
      </c>
      <c r="U102" s="6">
        <f t="shared" si="26"/>
        <v>432029.40694244916</v>
      </c>
      <c r="V102" s="6">
        <f t="shared" si="27"/>
        <v>1010228.6711050562</v>
      </c>
      <c r="W102" s="6">
        <f t="shared" si="28"/>
        <v>21162262.320942964</v>
      </c>
      <c r="X102" s="6">
        <f t="shared" si="35"/>
        <v>-931429.84440387413</v>
      </c>
      <c r="Y102" s="15">
        <f t="shared" si="36"/>
        <v>4.2158179693695036E-2</v>
      </c>
    </row>
    <row r="103" spans="1:25">
      <c r="A103" s="256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N103" s="6">
        <f t="shared" si="19"/>
        <v>-12119271.4176256</v>
      </c>
      <c r="O103" s="6">
        <f t="shared" si="20"/>
        <v>76348.460627024222</v>
      </c>
      <c r="P103" s="6">
        <f t="shared" si="21"/>
        <v>6934070.9894990781</v>
      </c>
      <c r="Q103" s="6">
        <f t="shared" si="22"/>
        <v>8598300.8890800998</v>
      </c>
      <c r="R103" s="6">
        <f t="shared" si="23"/>
        <v>0</v>
      </c>
      <c r="S103" s="6">
        <f t="shared" si="24"/>
        <v>19279094.506817613</v>
      </c>
      <c r="T103" s="6">
        <f t="shared" si="25"/>
        <v>0</v>
      </c>
      <c r="U103" s="6">
        <f t="shared" si="26"/>
        <v>24219.290743682221</v>
      </c>
      <c r="V103" s="6">
        <f t="shared" si="27"/>
        <v>2638479.5880626175</v>
      </c>
      <c r="W103" s="6">
        <f t="shared" si="28"/>
        <v>25431242.307204515</v>
      </c>
      <c r="X103" s="6">
        <f t="shared" si="35"/>
        <v>-1324678.8581423238</v>
      </c>
      <c r="Y103" s="15">
        <f t="shared" si="36"/>
        <v>4.9509745897218183E-2</v>
      </c>
    </row>
    <row r="104" spans="1:25">
      <c r="A104" s="256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N104" s="6">
        <f t="shared" si="19"/>
        <v>-12119271.4176256</v>
      </c>
      <c r="O104" s="6">
        <f t="shared" si="20"/>
        <v>0</v>
      </c>
      <c r="P104" s="6">
        <f t="shared" si="21"/>
        <v>13811919.781785997</v>
      </c>
      <c r="Q104" s="6">
        <f t="shared" si="22"/>
        <v>8859007.0046577789</v>
      </c>
      <c r="R104" s="6">
        <f t="shared" si="23"/>
        <v>0</v>
      </c>
      <c r="S104" s="6">
        <f t="shared" si="24"/>
        <v>19921730.990378197</v>
      </c>
      <c r="T104" s="6">
        <f t="shared" si="25"/>
        <v>0</v>
      </c>
      <c r="U104" s="6">
        <f t="shared" si="26"/>
        <v>0</v>
      </c>
      <c r="V104" s="6">
        <f t="shared" si="27"/>
        <v>5255566.0983841848</v>
      </c>
      <c r="W104" s="6">
        <f t="shared" si="28"/>
        <v>35728952.457580559</v>
      </c>
      <c r="X104" s="6">
        <f t="shared" si="35"/>
        <v>-173275.70776627958</v>
      </c>
      <c r="Y104" s="15">
        <f t="shared" si="36"/>
        <v>4.8263218363011487E-3</v>
      </c>
    </row>
    <row r="105" spans="1:25">
      <c r="A105" s="256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N105" s="6">
        <f t="shared" si="19"/>
        <v>-12119271.4176256</v>
      </c>
      <c r="O105" s="6">
        <f t="shared" si="20"/>
        <v>0</v>
      </c>
      <c r="P105" s="6">
        <f t="shared" si="21"/>
        <v>9307897.0940122753</v>
      </c>
      <c r="Q105" s="6">
        <f t="shared" si="22"/>
        <v>9151429.5128928125</v>
      </c>
      <c r="R105" s="6">
        <f t="shared" si="23"/>
        <v>0</v>
      </c>
      <c r="S105" s="6">
        <f t="shared" si="24"/>
        <v>19921730.990378197</v>
      </c>
      <c r="T105" s="6">
        <f t="shared" si="25"/>
        <v>0</v>
      </c>
      <c r="U105" s="6">
        <f t="shared" si="26"/>
        <v>0</v>
      </c>
      <c r="V105" s="6">
        <f t="shared" si="27"/>
        <v>3541742.870462432</v>
      </c>
      <c r="W105" s="6">
        <f t="shared" si="28"/>
        <v>29803529.050120115</v>
      </c>
      <c r="X105" s="6">
        <f t="shared" si="35"/>
        <v>-1090964.1152267233</v>
      </c>
      <c r="Y105" s="15">
        <f t="shared" si="36"/>
        <v>3.5312575266663239E-2</v>
      </c>
    </row>
    <row r="106" spans="1:25">
      <c r="A106" s="256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N106" s="6">
        <f t="shared" si="19"/>
        <v>-12119271.4176256</v>
      </c>
      <c r="O106" s="6">
        <f t="shared" si="20"/>
        <v>243641.41111859205</v>
      </c>
      <c r="P106" s="6">
        <f t="shared" si="21"/>
        <v>2842344.414614487</v>
      </c>
      <c r="Q106" s="6">
        <f t="shared" si="22"/>
        <v>9304615.741329167</v>
      </c>
      <c r="R106" s="6">
        <f t="shared" si="23"/>
        <v>0</v>
      </c>
      <c r="S106" s="6">
        <f t="shared" si="24"/>
        <v>19279094.506817613</v>
      </c>
      <c r="T106" s="6">
        <f t="shared" si="25"/>
        <v>-756046.97485114005</v>
      </c>
      <c r="U106" s="6">
        <f t="shared" si="26"/>
        <v>77288.03075557416</v>
      </c>
      <c r="V106" s="6">
        <f t="shared" si="27"/>
        <v>1081538.9302418837</v>
      </c>
      <c r="W106" s="6">
        <f t="shared" si="28"/>
        <v>19953204.642400578</v>
      </c>
      <c r="X106" s="6">
        <f t="shared" si="35"/>
        <v>-1102983.5229462609</v>
      </c>
      <c r="Y106" s="15">
        <f t="shared" si="36"/>
        <v>5.2382867890660899E-2</v>
      </c>
    </row>
    <row r="107" spans="1:25">
      <c r="A107" s="256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N107" s="6">
        <f t="shared" si="19"/>
        <v>-12119271.4176256</v>
      </c>
      <c r="O107" s="6">
        <f t="shared" si="20"/>
        <v>1569634.5287732335</v>
      </c>
      <c r="P107" s="6">
        <f t="shared" si="21"/>
        <v>37481.464808103214</v>
      </c>
      <c r="Q107" s="6">
        <f t="shared" si="22"/>
        <v>9419900.2225235384</v>
      </c>
      <c r="R107" s="6">
        <f t="shared" si="23"/>
        <v>0</v>
      </c>
      <c r="S107" s="6">
        <f t="shared" si="24"/>
        <v>19921730.990378197</v>
      </c>
      <c r="T107" s="6">
        <f t="shared" si="25"/>
        <v>-756046.97485114005</v>
      </c>
      <c r="U107" s="6">
        <f t="shared" si="26"/>
        <v>497920.1244068786</v>
      </c>
      <c r="V107" s="6">
        <f t="shared" si="27"/>
        <v>14262.051827365533</v>
      </c>
      <c r="W107" s="6">
        <f t="shared" si="28"/>
        <v>18585610.990240574</v>
      </c>
      <c r="X107" s="6">
        <f t="shared" si="35"/>
        <v>-1027937.1751062647</v>
      </c>
      <c r="Y107" s="15">
        <f t="shared" si="36"/>
        <v>5.2409547035575189E-2</v>
      </c>
    </row>
    <row r="108" spans="1:25">
      <c r="A108" s="256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N108" s="6">
        <f t="shared" si="19"/>
        <v>-12119271.4176256</v>
      </c>
      <c r="O108" s="6">
        <f t="shared" si="20"/>
        <v>2399362.6523522176</v>
      </c>
      <c r="P108" s="6">
        <f t="shared" si="21"/>
        <v>212394.96724591783</v>
      </c>
      <c r="Q108" s="6">
        <f t="shared" si="22"/>
        <v>9497677.7663430274</v>
      </c>
      <c r="R108" s="6">
        <f t="shared" si="23"/>
        <v>0</v>
      </c>
      <c r="S108" s="6">
        <f t="shared" si="24"/>
        <v>19279094.506817613</v>
      </c>
      <c r="T108" s="6">
        <f t="shared" si="25"/>
        <v>0</v>
      </c>
      <c r="U108" s="6">
        <f t="shared" si="26"/>
        <v>761126.82822424883</v>
      </c>
      <c r="V108" s="6">
        <f t="shared" si="27"/>
        <v>80818.293688404548</v>
      </c>
      <c r="W108" s="6">
        <f t="shared" si="28"/>
        <v>20111203.597045828</v>
      </c>
      <c r="X108" s="6">
        <f t="shared" si="35"/>
        <v>14573.431698989123</v>
      </c>
      <c r="Y108" s="15">
        <f t="shared" si="36"/>
        <v>7.2516793009996697E-4</v>
      </c>
    </row>
    <row r="109" spans="1:25">
      <c r="A109" s="256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N109" s="6">
        <f t="shared" si="19"/>
        <v>-12119271.4176256</v>
      </c>
      <c r="O109" s="6">
        <f t="shared" si="20"/>
        <v>4731359.0159158846</v>
      </c>
      <c r="P109" s="6">
        <f t="shared" si="21"/>
        <v>0</v>
      </c>
      <c r="Q109" s="6">
        <f t="shared" si="22"/>
        <v>9523340.4077047873</v>
      </c>
      <c r="R109" s="6">
        <f t="shared" si="23"/>
        <v>678520.979466822</v>
      </c>
      <c r="S109" s="6">
        <f t="shared" si="24"/>
        <v>19921730.990378197</v>
      </c>
      <c r="T109" s="6">
        <f t="shared" si="25"/>
        <v>0</v>
      </c>
      <c r="U109" s="6">
        <f t="shared" si="26"/>
        <v>1500883.6940276013</v>
      </c>
      <c r="V109" s="6">
        <f t="shared" si="27"/>
        <v>0</v>
      </c>
      <c r="W109" s="6">
        <f t="shared" si="28"/>
        <v>24236563.669867694</v>
      </c>
      <c r="X109" s="6">
        <f t="shared" si="35"/>
        <v>-249031.49547914416</v>
      </c>
      <c r="Y109" s="15">
        <f t="shared" si="36"/>
        <v>1.0170530624127332E-2</v>
      </c>
    </row>
    <row r="110" spans="1:25">
      <c r="A110" s="256">
        <v>44197</v>
      </c>
      <c r="B110">
        <f t="shared" si="33"/>
        <v>1</v>
      </c>
      <c r="C110">
        <f t="shared" si="34"/>
        <v>2021</v>
      </c>
      <c r="D110" s="6">
        <v>24555577.205114026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N110" s="6">
        <f t="shared" si="19"/>
        <v>-12119271.4176256</v>
      </c>
      <c r="O110" s="6">
        <f t="shared" si="20"/>
        <v>5537508.9384188745</v>
      </c>
      <c r="P110" s="6">
        <f t="shared" si="21"/>
        <v>0</v>
      </c>
      <c r="Q110" s="6">
        <f t="shared" si="22"/>
        <v>9421479.4619919546</v>
      </c>
      <c r="R110" s="6">
        <f t="shared" si="23"/>
        <v>0</v>
      </c>
      <c r="S110" s="6">
        <f t="shared" si="24"/>
        <v>19921730.990378197</v>
      </c>
      <c r="T110" s="6">
        <f t="shared" si="25"/>
        <v>0</v>
      </c>
      <c r="U110" s="6">
        <f t="shared" si="26"/>
        <v>1756610.9109976576</v>
      </c>
      <c r="V110" s="6">
        <f t="shared" si="27"/>
        <v>0</v>
      </c>
      <c r="W110" s="6">
        <f t="shared" si="28"/>
        <v>24518058.884161085</v>
      </c>
      <c r="X110" s="6">
        <f t="shared" si="35"/>
        <v>-37518.320952940732</v>
      </c>
      <c r="Y110" s="15">
        <f t="shared" si="36"/>
        <v>1.5278940763455988E-3</v>
      </c>
    </row>
    <row r="111" spans="1:25">
      <c r="A111" s="256">
        <v>44228</v>
      </c>
      <c r="B111">
        <f t="shared" si="33"/>
        <v>2</v>
      </c>
      <c r="C111">
        <f t="shared" si="34"/>
        <v>2021</v>
      </c>
      <c r="D111" s="6">
        <v>22854682.049884062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N111" s="6">
        <f t="shared" si="19"/>
        <v>-12119271.4176256</v>
      </c>
      <c r="O111" s="6">
        <f t="shared" si="20"/>
        <v>6125841.1938388841</v>
      </c>
      <c r="P111" s="6">
        <f t="shared" si="21"/>
        <v>0</v>
      </c>
      <c r="Q111" s="6">
        <f t="shared" si="22"/>
        <v>9353440.5615610294</v>
      </c>
      <c r="R111" s="6">
        <f t="shared" si="23"/>
        <v>0</v>
      </c>
      <c r="S111" s="6">
        <f t="shared" si="24"/>
        <v>17993821.539696436</v>
      </c>
      <c r="T111" s="6">
        <f t="shared" si="25"/>
        <v>0</v>
      </c>
      <c r="U111" s="6">
        <f t="shared" si="26"/>
        <v>1943241.9161401496</v>
      </c>
      <c r="V111" s="6">
        <f t="shared" si="27"/>
        <v>0</v>
      </c>
      <c r="W111" s="6">
        <f t="shared" si="28"/>
        <v>23297073.793610901</v>
      </c>
      <c r="X111" s="6">
        <f t="shared" si="35"/>
        <v>442391.74372683838</v>
      </c>
      <c r="Y111" s="15">
        <f t="shared" si="36"/>
        <v>1.9356722738966416E-2</v>
      </c>
    </row>
    <row r="112" spans="1:25">
      <c r="A112" s="256">
        <v>44256</v>
      </c>
      <c r="B112">
        <f t="shared" si="33"/>
        <v>3</v>
      </c>
      <c r="C112">
        <f t="shared" si="34"/>
        <v>2021</v>
      </c>
      <c r="D112" s="6">
        <v>21246128.267091956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N112" s="6">
        <f t="shared" si="19"/>
        <v>-12119271.4176256</v>
      </c>
      <c r="O112" s="6">
        <f t="shared" si="20"/>
        <v>3465995.5581709393</v>
      </c>
      <c r="P112" s="6">
        <f t="shared" si="21"/>
        <v>12493.821602700997</v>
      </c>
      <c r="Q112" s="6">
        <f t="shared" si="22"/>
        <v>9351203.3056474403</v>
      </c>
      <c r="R112" s="6">
        <f t="shared" si="23"/>
        <v>0</v>
      </c>
      <c r="S112" s="6">
        <f t="shared" si="24"/>
        <v>19921730.990378197</v>
      </c>
      <c r="T112" s="6">
        <f t="shared" si="25"/>
        <v>-756046.97485114005</v>
      </c>
      <c r="U112" s="6">
        <f t="shared" si="26"/>
        <v>1099484.5665551035</v>
      </c>
      <c r="V112" s="6">
        <f t="shared" si="27"/>
        <v>4754.0172757884829</v>
      </c>
      <c r="W112" s="6">
        <f t="shared" si="28"/>
        <v>20980343.867153428</v>
      </c>
      <c r="X112" s="6">
        <f t="shared" si="35"/>
        <v>-265784.39993852749</v>
      </c>
      <c r="Y112" s="15">
        <f t="shared" si="36"/>
        <v>1.2509780445512979E-2</v>
      </c>
    </row>
    <row r="113" spans="1:29">
      <c r="A113" s="256">
        <v>44287</v>
      </c>
      <c r="B113">
        <f t="shared" si="33"/>
        <v>4</v>
      </c>
      <c r="C113">
        <f t="shared" si="34"/>
        <v>2021</v>
      </c>
      <c r="D113" s="6">
        <v>19323448.331452977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N113" s="6">
        <f t="shared" si="19"/>
        <v>-12119271.4176256</v>
      </c>
      <c r="O113" s="6">
        <f t="shared" si="20"/>
        <v>1955867.9178275911</v>
      </c>
      <c r="P113" s="6">
        <f t="shared" si="21"/>
        <v>349827.00487562921</v>
      </c>
      <c r="Q113" s="6">
        <f t="shared" si="22"/>
        <v>9426875.1968423761</v>
      </c>
      <c r="R113" s="6">
        <f t="shared" si="23"/>
        <v>0</v>
      </c>
      <c r="S113" s="6">
        <f t="shared" si="24"/>
        <v>19279094.506817613</v>
      </c>
      <c r="T113" s="6">
        <f t="shared" si="25"/>
        <v>-756046.97485114005</v>
      </c>
      <c r="U113" s="6">
        <f t="shared" si="26"/>
        <v>620441.24228668271</v>
      </c>
      <c r="V113" s="6">
        <f t="shared" si="27"/>
        <v>133112.48372207803</v>
      </c>
      <c r="W113" s="6">
        <f t="shared" si="28"/>
        <v>18889899.959895231</v>
      </c>
      <c r="X113" s="6">
        <f t="shared" si="35"/>
        <v>-433548.37155774608</v>
      </c>
      <c r="Y113" s="15">
        <f t="shared" si="36"/>
        <v>2.2436387342524931E-2</v>
      </c>
    </row>
    <row r="114" spans="1:29">
      <c r="A114" s="256">
        <v>44317</v>
      </c>
      <c r="B114">
        <f t="shared" si="33"/>
        <v>5</v>
      </c>
      <c r="C114">
        <f t="shared" si="34"/>
        <v>2021</v>
      </c>
      <c r="D114" s="6">
        <v>21727179.148843948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N114" s="6">
        <f t="shared" si="19"/>
        <v>-12119271.4176256</v>
      </c>
      <c r="O114" s="6">
        <f t="shared" si="20"/>
        <v>1089088.3354149046</v>
      </c>
      <c r="P114" s="6">
        <f t="shared" si="21"/>
        <v>2536245.7853483115</v>
      </c>
      <c r="Q114" s="6">
        <f t="shared" si="22"/>
        <v>9490307.9821570851</v>
      </c>
      <c r="R114" s="6">
        <f t="shared" si="23"/>
        <v>0</v>
      </c>
      <c r="S114" s="6">
        <f t="shared" si="24"/>
        <v>19921730.990378197</v>
      </c>
      <c r="T114" s="6">
        <f t="shared" si="25"/>
        <v>-756046.97485114005</v>
      </c>
      <c r="U114" s="6">
        <f t="shared" si="26"/>
        <v>345481.05913781998</v>
      </c>
      <c r="V114" s="6">
        <f t="shared" si="27"/>
        <v>965065.50698506553</v>
      </c>
      <c r="W114" s="6">
        <f t="shared" si="28"/>
        <v>21472601.266944643</v>
      </c>
      <c r="X114" s="6">
        <f t="shared" si="35"/>
        <v>-254577.88189930469</v>
      </c>
      <c r="Y114" s="15">
        <f t="shared" si="36"/>
        <v>1.1717024108619741E-2</v>
      </c>
    </row>
    <row r="115" spans="1:29">
      <c r="A115" s="256">
        <v>44348</v>
      </c>
      <c r="B115">
        <f t="shared" si="33"/>
        <v>6</v>
      </c>
      <c r="C115">
        <f t="shared" si="34"/>
        <v>2021</v>
      </c>
      <c r="D115" s="6">
        <v>28773459.201445892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N115" s="6">
        <f t="shared" si="19"/>
        <v>-12119271.4176256</v>
      </c>
      <c r="O115" s="6">
        <f t="shared" si="20"/>
        <v>0</v>
      </c>
      <c r="P115" s="6">
        <f t="shared" si="21"/>
        <v>9595254.9908744004</v>
      </c>
      <c r="Q115" s="6">
        <f t="shared" si="22"/>
        <v>9572033.6246476155</v>
      </c>
      <c r="R115" s="6">
        <f t="shared" si="23"/>
        <v>0</v>
      </c>
      <c r="S115" s="6">
        <f t="shared" si="24"/>
        <v>19279094.506817613</v>
      </c>
      <c r="T115" s="6">
        <f t="shared" si="25"/>
        <v>0</v>
      </c>
      <c r="U115" s="6">
        <f t="shared" si="26"/>
        <v>0</v>
      </c>
      <c r="V115" s="6">
        <f t="shared" si="27"/>
        <v>3651085.2678055684</v>
      </c>
      <c r="W115" s="6">
        <f t="shared" si="28"/>
        <v>29978196.972519599</v>
      </c>
      <c r="X115" s="6">
        <f t="shared" si="35"/>
        <v>1204737.7710737064</v>
      </c>
      <c r="Y115" s="15">
        <f t="shared" si="36"/>
        <v>4.1869757912638021E-2</v>
      </c>
    </row>
    <row r="116" spans="1:29">
      <c r="A116" s="256">
        <v>44378</v>
      </c>
      <c r="B116">
        <f t="shared" si="33"/>
        <v>7</v>
      </c>
      <c r="C116">
        <f t="shared" si="34"/>
        <v>2021</v>
      </c>
      <c r="D116" s="6">
        <v>30323572.967450012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N116" s="6">
        <f t="shared" si="19"/>
        <v>-12119271.4176256</v>
      </c>
      <c r="O116" s="6">
        <f t="shared" si="20"/>
        <v>0</v>
      </c>
      <c r="P116" s="6">
        <f t="shared" si="21"/>
        <v>9401600.7560325321</v>
      </c>
      <c r="Q116" s="6">
        <f t="shared" si="22"/>
        <v>9702452.4840809721</v>
      </c>
      <c r="R116" s="6">
        <f t="shared" si="23"/>
        <v>0</v>
      </c>
      <c r="S116" s="6">
        <f t="shared" si="24"/>
        <v>19921730.990378197</v>
      </c>
      <c r="T116" s="6">
        <f t="shared" si="25"/>
        <v>0</v>
      </c>
      <c r="U116" s="6">
        <f t="shared" si="26"/>
        <v>0</v>
      </c>
      <c r="V116" s="6">
        <f t="shared" si="27"/>
        <v>3577398.0000308454</v>
      </c>
      <c r="W116" s="6">
        <f t="shared" si="28"/>
        <v>30483910.812896945</v>
      </c>
      <c r="X116" s="6">
        <f t="shared" si="35"/>
        <v>160337.84544693306</v>
      </c>
      <c r="Y116" s="15">
        <f t="shared" si="36"/>
        <v>5.2875644179214377E-3</v>
      </c>
    </row>
    <row r="117" spans="1:29">
      <c r="A117" s="256">
        <v>44409</v>
      </c>
      <c r="B117">
        <f t="shared" si="33"/>
        <v>8</v>
      </c>
      <c r="C117">
        <f t="shared" si="34"/>
        <v>2021</v>
      </c>
      <c r="D117" s="6">
        <v>34130192.180618994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N117" s="6">
        <f t="shared" si="19"/>
        <v>-12119271.4176256</v>
      </c>
      <c r="O117" s="6">
        <f t="shared" si="20"/>
        <v>0</v>
      </c>
      <c r="P117" s="6">
        <f t="shared" si="21"/>
        <v>11850389.790161936</v>
      </c>
      <c r="Q117" s="6">
        <f t="shared" si="22"/>
        <v>9815631.3126507867</v>
      </c>
      <c r="R117" s="6">
        <f t="shared" si="23"/>
        <v>0</v>
      </c>
      <c r="S117" s="6">
        <f t="shared" si="24"/>
        <v>19921730.990378197</v>
      </c>
      <c r="T117" s="6">
        <f t="shared" si="25"/>
        <v>0</v>
      </c>
      <c r="U117" s="6">
        <f t="shared" si="26"/>
        <v>0</v>
      </c>
      <c r="V117" s="6">
        <f t="shared" si="27"/>
        <v>4509185.386085392</v>
      </c>
      <c r="W117" s="6">
        <f t="shared" si="28"/>
        <v>33977666.061650708</v>
      </c>
      <c r="X117" s="6">
        <f t="shared" si="35"/>
        <v>-152526.11896828562</v>
      </c>
      <c r="Y117" s="15">
        <f t="shared" si="36"/>
        <v>4.468949901046803E-3</v>
      </c>
    </row>
    <row r="118" spans="1:29">
      <c r="A118" s="256">
        <v>44440</v>
      </c>
      <c r="B118">
        <f t="shared" si="33"/>
        <v>9</v>
      </c>
      <c r="C118">
        <f t="shared" si="34"/>
        <v>2021</v>
      </c>
      <c r="D118" s="6">
        <v>22403650.556329042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N118" s="6">
        <f t="shared" si="19"/>
        <v>-12119271.4176256</v>
      </c>
      <c r="O118" s="6">
        <f t="shared" si="20"/>
        <v>63997.974349123229</v>
      </c>
      <c r="P118" s="6">
        <f t="shared" si="21"/>
        <v>4091726.5748845907</v>
      </c>
      <c r="Q118" s="6">
        <f t="shared" si="22"/>
        <v>9850506.1842449754</v>
      </c>
      <c r="R118" s="6">
        <f t="shared" si="23"/>
        <v>0</v>
      </c>
      <c r="S118" s="6">
        <f t="shared" si="24"/>
        <v>19279094.506817613</v>
      </c>
      <c r="T118" s="6">
        <f t="shared" si="25"/>
        <v>-756046.97485114005</v>
      </c>
      <c r="U118" s="6">
        <f t="shared" si="26"/>
        <v>20301.464299851268</v>
      </c>
      <c r="V118" s="6">
        <f t="shared" si="27"/>
        <v>1556940.6578207337</v>
      </c>
      <c r="W118" s="6">
        <f t="shared" si="28"/>
        <v>21987248.969940148</v>
      </c>
      <c r="X118" s="6">
        <f t="shared" si="35"/>
        <v>-416401.58638889343</v>
      </c>
      <c r="Y118" s="15">
        <f t="shared" si="36"/>
        <v>1.8586327497920191E-2</v>
      </c>
    </row>
    <row r="119" spans="1:29">
      <c r="A119" s="256">
        <v>44470</v>
      </c>
      <c r="B119">
        <f t="shared" si="33"/>
        <v>10</v>
      </c>
      <c r="C119">
        <f t="shared" si="34"/>
        <v>2021</v>
      </c>
      <c r="D119" s="6">
        <v>20798779.352007013</v>
      </c>
      <c r="E119">
        <v>63.599999999999994</v>
      </c>
      <c r="F119">
        <v>46.300000000000004</v>
      </c>
      <c r="G119">
        <v>7514.2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N119" s="6">
        <f t="shared" si="19"/>
        <v>-12119271.4176256</v>
      </c>
      <c r="O119" s="6">
        <f t="shared" si="20"/>
        <v>714082.66115863842</v>
      </c>
      <c r="P119" s="6">
        <f t="shared" si="21"/>
        <v>2892319.7010252913</v>
      </c>
      <c r="Q119" s="6">
        <f t="shared" si="22"/>
        <v>9888934.3446430974</v>
      </c>
      <c r="R119" s="6">
        <f t="shared" si="23"/>
        <v>0</v>
      </c>
      <c r="S119" s="6">
        <f t="shared" si="24"/>
        <v>19921730.990378197</v>
      </c>
      <c r="T119" s="6">
        <f t="shared" si="25"/>
        <v>-756046.97485114005</v>
      </c>
      <c r="U119" s="6">
        <f t="shared" si="26"/>
        <v>226521.60166149843</v>
      </c>
      <c r="V119" s="6">
        <f t="shared" si="27"/>
        <v>1100554.9993450379</v>
      </c>
      <c r="W119" s="6">
        <f t="shared" si="28"/>
        <v>21868825.905735023</v>
      </c>
      <c r="X119" s="6">
        <f t="shared" si="35"/>
        <v>1070046.5537280105</v>
      </c>
      <c r="Y119" s="15">
        <f t="shared" si="36"/>
        <v>5.1447565052645965E-2</v>
      </c>
    </row>
    <row r="120" spans="1:29">
      <c r="A120" s="256">
        <v>44501</v>
      </c>
      <c r="B120">
        <f t="shared" si="33"/>
        <v>11</v>
      </c>
      <c r="C120">
        <f t="shared" si="34"/>
        <v>2021</v>
      </c>
      <c r="D120" s="6">
        <v>20933541.486512017</v>
      </c>
      <c r="E120">
        <v>303.09999999999997</v>
      </c>
      <c r="F120">
        <v>0</v>
      </c>
      <c r="G120">
        <v>7552.6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N120" s="6">
        <f t="shared" si="19"/>
        <v>-12119271.4176256</v>
      </c>
      <c r="O120" s="6">
        <f t="shared" si="20"/>
        <v>3403120.3553016242</v>
      </c>
      <c r="P120" s="6">
        <f t="shared" si="21"/>
        <v>0</v>
      </c>
      <c r="Q120" s="6">
        <f t="shared" si="22"/>
        <v>9939470.007632412</v>
      </c>
      <c r="R120" s="6">
        <f t="shared" si="23"/>
        <v>0</v>
      </c>
      <c r="S120" s="6">
        <f t="shared" si="24"/>
        <v>19279094.506817613</v>
      </c>
      <c r="T120" s="6">
        <f t="shared" si="25"/>
        <v>0</v>
      </c>
      <c r="U120" s="6">
        <f t="shared" si="26"/>
        <v>1079539.2682956003</v>
      </c>
      <c r="V120" s="6">
        <f t="shared" si="27"/>
        <v>0</v>
      </c>
      <c r="W120" s="6">
        <f t="shared" si="28"/>
        <v>21581952.72042165</v>
      </c>
      <c r="X120" s="6">
        <f t="shared" si="35"/>
        <v>648411.23390963301</v>
      </c>
      <c r="Y120" s="15">
        <f t="shared" si="36"/>
        <v>3.0974750943476046E-2</v>
      </c>
    </row>
    <row r="121" spans="1:29">
      <c r="A121" s="256">
        <v>44531</v>
      </c>
      <c r="B121">
        <f t="shared" si="33"/>
        <v>12</v>
      </c>
      <c r="C121">
        <f t="shared" si="34"/>
        <v>2021</v>
      </c>
      <c r="D121" s="6">
        <v>23745155.290930066</v>
      </c>
      <c r="E121">
        <v>373.4</v>
      </c>
      <c r="F121">
        <v>0</v>
      </c>
      <c r="G121">
        <v>7601.7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N121" s="6">
        <f t="shared" si="19"/>
        <v>-12119271.4176256</v>
      </c>
      <c r="O121" s="6">
        <f t="shared" si="20"/>
        <v>4192428.7056074776</v>
      </c>
      <c r="P121" s="6">
        <f t="shared" si="21"/>
        <v>0</v>
      </c>
      <c r="Q121" s="6">
        <f t="shared" si="22"/>
        <v>10004087.222548433</v>
      </c>
      <c r="R121" s="6">
        <f t="shared" si="23"/>
        <v>678520.979466822</v>
      </c>
      <c r="S121" s="6">
        <f t="shared" si="24"/>
        <v>19921730.990378197</v>
      </c>
      <c r="T121" s="6">
        <f t="shared" si="25"/>
        <v>0</v>
      </c>
      <c r="U121" s="6">
        <f t="shared" si="26"/>
        <v>1329923.9946604327</v>
      </c>
      <c r="V121" s="6">
        <f t="shared" si="27"/>
        <v>0</v>
      </c>
      <c r="W121" s="6">
        <f t="shared" si="28"/>
        <v>24007420.475035761</v>
      </c>
      <c r="X121" s="6">
        <f t="shared" si="35"/>
        <v>262265.18410569429</v>
      </c>
      <c r="Y121" s="15">
        <f t="shared" si="36"/>
        <v>1.1044997638144387E-2</v>
      </c>
    </row>
    <row r="122" spans="1:29">
      <c r="Q122" s="6"/>
      <c r="R122" s="6"/>
      <c r="U122" s="6"/>
      <c r="V122" s="6"/>
      <c r="Y122" s="16">
        <f>AVERAGE(Y2:Y121)</f>
        <v>2.3298903940261573E-2</v>
      </c>
    </row>
    <row r="123" spans="1:29">
      <c r="Y123" s="16"/>
    </row>
    <row r="125" spans="1:29">
      <c r="W125" s="6"/>
      <c r="X125" s="77"/>
      <c r="Y125" s="6"/>
      <c r="AA125">
        <v>1</v>
      </c>
      <c r="AB125" s="6">
        <f>SUMIFS(X:X,$B:$B,$AA125)</f>
        <v>-3279185.3828513324</v>
      </c>
      <c r="AC125" s="15">
        <f>SUMIFS(Y:Y,$B:$B,$AA125)</f>
        <v>0.15966888132515486</v>
      </c>
    </row>
    <row r="126" spans="1:29">
      <c r="W126" s="6"/>
      <c r="X126" s="77"/>
      <c r="Y126" s="6"/>
      <c r="AA126">
        <f>AA125+1</f>
        <v>2</v>
      </c>
      <c r="AB126" s="6">
        <f t="shared" ref="AB126:AB136" si="37">SUMIFS(X:X,$B:$B,$AA126)</f>
        <v>709590.07351477072</v>
      </c>
      <c r="AC126" s="15">
        <f t="shared" ref="AC126:AC136" si="38">SUMIFS(Y:Y,$B:$B,$AA126)</f>
        <v>0.18200684691612898</v>
      </c>
    </row>
    <row r="127" spans="1:29">
      <c r="W127" s="6"/>
      <c r="X127" s="77"/>
      <c r="Y127" s="6"/>
      <c r="AA127">
        <f t="shared" ref="AA127:AA136" si="39">AA126+1</f>
        <v>3</v>
      </c>
      <c r="AB127" s="6">
        <f t="shared" si="37"/>
        <v>1990812.2101114951</v>
      </c>
      <c r="AC127" s="15">
        <f t="shared" si="38"/>
        <v>0.16417100840738014</v>
      </c>
    </row>
    <row r="128" spans="1:29">
      <c r="W128" s="6"/>
      <c r="X128" s="77"/>
      <c r="Y128" s="6"/>
      <c r="AA128">
        <f t="shared" si="39"/>
        <v>4</v>
      </c>
      <c r="AB128" s="6">
        <f t="shared" si="37"/>
        <v>-621713.1009786576</v>
      </c>
      <c r="AC128" s="15">
        <f t="shared" si="38"/>
        <v>0.18903697216592055</v>
      </c>
    </row>
    <row r="129" spans="23:29">
      <c r="W129" s="6"/>
      <c r="X129" s="77"/>
      <c r="Y129" s="6"/>
      <c r="AA129">
        <f t="shared" si="39"/>
        <v>5</v>
      </c>
      <c r="AB129" s="6">
        <f t="shared" si="37"/>
        <v>4889526.8955532983</v>
      </c>
      <c r="AC129" s="15">
        <f t="shared" si="38"/>
        <v>0.40680666488021533</v>
      </c>
    </row>
    <row r="130" spans="23:29">
      <c r="W130" s="6"/>
      <c r="X130" s="77"/>
      <c r="Y130" s="6"/>
      <c r="AA130">
        <f t="shared" si="39"/>
        <v>6</v>
      </c>
      <c r="AB130" s="6">
        <f t="shared" si="37"/>
        <v>3108877.8871268928</v>
      </c>
      <c r="AC130" s="15">
        <f t="shared" si="38"/>
        <v>0.28014321617753613</v>
      </c>
    </row>
    <row r="131" spans="23:29">
      <c r="W131" s="6"/>
      <c r="X131" s="77"/>
      <c r="Y131" s="6"/>
      <c r="AA131">
        <f t="shared" si="39"/>
        <v>7</v>
      </c>
      <c r="AB131" s="6">
        <f t="shared" si="37"/>
        <v>-1675772.7208342142</v>
      </c>
      <c r="AC131" s="15">
        <f t="shared" si="38"/>
        <v>0.16391206454566379</v>
      </c>
    </row>
    <row r="132" spans="23:29">
      <c r="W132" s="6"/>
      <c r="X132" s="77"/>
      <c r="Y132" s="6"/>
      <c r="AA132">
        <f t="shared" si="39"/>
        <v>8</v>
      </c>
      <c r="AB132" s="6">
        <f t="shared" si="37"/>
        <v>-2300371.0374284387</v>
      </c>
      <c r="AC132" s="15">
        <f t="shared" si="38"/>
        <v>0.26601497288166159</v>
      </c>
    </row>
    <row r="133" spans="23:29">
      <c r="W133" s="6"/>
      <c r="X133" s="77"/>
      <c r="Y133" s="6"/>
      <c r="AA133">
        <f t="shared" si="39"/>
        <v>9</v>
      </c>
      <c r="AB133" s="6">
        <f t="shared" si="37"/>
        <v>-4938023.1582017876</v>
      </c>
      <c r="AC133" s="15">
        <f t="shared" si="38"/>
        <v>0.34588313914210189</v>
      </c>
    </row>
    <row r="134" spans="23:29">
      <c r="W134" s="6"/>
      <c r="X134" s="77"/>
      <c r="Y134" s="6"/>
      <c r="AA134">
        <f t="shared" si="39"/>
        <v>10</v>
      </c>
      <c r="AB134" s="6">
        <f t="shared" si="37"/>
        <v>34471.149451106787</v>
      </c>
      <c r="AC134" s="15">
        <f t="shared" si="38"/>
        <v>0.30182844067599923</v>
      </c>
    </row>
    <row r="135" spans="23:29">
      <c r="W135" s="6"/>
      <c r="X135" s="77"/>
      <c r="Y135" s="6"/>
      <c r="AA135">
        <f t="shared" si="39"/>
        <v>11</v>
      </c>
      <c r="AB135" s="6">
        <f t="shared" si="37"/>
        <v>2373431.2958799563</v>
      </c>
      <c r="AC135" s="15">
        <f t="shared" si="38"/>
        <v>0.17397641178520468</v>
      </c>
    </row>
    <row r="136" spans="23:29">
      <c r="W136" s="6"/>
      <c r="X136" s="77"/>
      <c r="Y136" s="6"/>
      <c r="AA136">
        <f t="shared" si="39"/>
        <v>12</v>
      </c>
      <c r="AB136" s="6">
        <f t="shared" si="37"/>
        <v>38334.444092705846</v>
      </c>
      <c r="AC136" s="15">
        <f t="shared" si="38"/>
        <v>0.16241985392842107</v>
      </c>
    </row>
    <row r="137" spans="23:29">
      <c r="AB137" s="6"/>
      <c r="AC137" s="15"/>
    </row>
    <row r="138" spans="23:29">
      <c r="W138" s="6"/>
      <c r="X138" s="77"/>
      <c r="AA138">
        <v>2012</v>
      </c>
      <c r="AB138" s="6">
        <f>SUMIFS(X:X,$C:$C,$AA138)</f>
        <v>-1908741.2058777437</v>
      </c>
      <c r="AC138" s="15">
        <f>SUMIFS(Y:Y,$C:$C,$AA138)</f>
        <v>0.2313455634475135</v>
      </c>
    </row>
    <row r="139" spans="23:29">
      <c r="W139" s="6"/>
      <c r="X139" s="77"/>
      <c r="AA139">
        <f>AA138+1</f>
        <v>2013</v>
      </c>
      <c r="AB139" s="6">
        <f t="shared" ref="AB139:AB147" si="40">SUMIFS(X:X,$C:$C,$AA139)</f>
        <v>-911548.00785119087</v>
      </c>
      <c r="AC139" s="15">
        <f t="shared" ref="AC139:AC147" si="41">SUMIFS(Y:Y,$C:$C,$AA139)</f>
        <v>0.33415891072294102</v>
      </c>
    </row>
    <row r="140" spans="23:29">
      <c r="W140" s="6"/>
      <c r="X140" s="77"/>
      <c r="AA140">
        <f t="shared" ref="AA140:AA147" si="42">AA139+1</f>
        <v>2014</v>
      </c>
      <c r="AB140" s="6">
        <f t="shared" si="40"/>
        <v>1523074.6912221536</v>
      </c>
      <c r="AC140" s="15">
        <f t="shared" si="41"/>
        <v>0.2862064778199051</v>
      </c>
    </row>
    <row r="141" spans="23:29">
      <c r="W141" s="6"/>
      <c r="X141" s="77"/>
      <c r="AA141">
        <f t="shared" si="42"/>
        <v>2015</v>
      </c>
      <c r="AB141" s="6">
        <f t="shared" si="40"/>
        <v>4441291.1727367006</v>
      </c>
      <c r="AC141" s="15">
        <f t="shared" si="41"/>
        <v>0.2823178712381656</v>
      </c>
    </row>
    <row r="142" spans="23:29">
      <c r="W142" s="6"/>
      <c r="X142" s="77"/>
      <c r="AA142">
        <f t="shared" si="42"/>
        <v>2016</v>
      </c>
      <c r="AB142" s="6">
        <f t="shared" si="40"/>
        <v>3462360.6063238941</v>
      </c>
      <c r="AC142" s="15">
        <f t="shared" si="41"/>
        <v>0.29741832627065867</v>
      </c>
    </row>
    <row r="143" spans="23:29">
      <c r="W143" s="6"/>
      <c r="X143" s="77"/>
      <c r="AA143">
        <f t="shared" si="42"/>
        <v>2017</v>
      </c>
      <c r="AB143" s="6">
        <f t="shared" si="40"/>
        <v>3345344.8276682682</v>
      </c>
      <c r="AC143" s="15">
        <f t="shared" si="41"/>
        <v>0.28896124931451228</v>
      </c>
    </row>
    <row r="144" spans="23:29">
      <c r="W144" s="6"/>
      <c r="X144" s="77"/>
      <c r="AA144">
        <f t="shared" si="42"/>
        <v>2018</v>
      </c>
      <c r="AB144" s="6">
        <f t="shared" si="40"/>
        <v>-3298128.5759629458</v>
      </c>
      <c r="AC144" s="15">
        <f t="shared" si="41"/>
        <v>0.29770597420621187</v>
      </c>
    </row>
    <row r="145" spans="23:29">
      <c r="W145" s="6"/>
      <c r="X145" s="77"/>
      <c r="AA145">
        <f t="shared" si="42"/>
        <v>2019</v>
      </c>
      <c r="AB145" s="6">
        <f t="shared" si="40"/>
        <v>-2228734.2115568519</v>
      </c>
      <c r="AC145" s="15">
        <f t="shared" si="41"/>
        <v>0.22376370383144684</v>
      </c>
    </row>
    <row r="146" spans="23:29">
      <c r="W146" s="6"/>
      <c r="X146" s="77"/>
      <c r="AA146">
        <f t="shared" si="42"/>
        <v>2020</v>
      </c>
      <c r="AB146" s="6">
        <f t="shared" si="40"/>
        <v>-6322774.3935516067</v>
      </c>
      <c r="AC146" s="15">
        <f t="shared" si="41"/>
        <v>0.32276267390427077</v>
      </c>
    </row>
    <row r="147" spans="23:29">
      <c r="W147" s="6"/>
      <c r="X147" s="77"/>
      <c r="AA147">
        <f t="shared" si="42"/>
        <v>2021</v>
      </c>
      <c r="AB147" s="6">
        <f t="shared" si="40"/>
        <v>2227833.6522851177</v>
      </c>
      <c r="AC147" s="15">
        <f t="shared" si="41"/>
        <v>0.23122772207576253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A85" workbookViewId="0">
      <selection activeCell="O118" sqref="O118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348</v>
      </c>
    </row>
    <row r="3" spans="1:23">
      <c r="A3" s="256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339</v>
      </c>
    </row>
    <row r="4" spans="1:23">
      <c r="A4" s="256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361</v>
      </c>
    </row>
    <row r="5" spans="1:23">
      <c r="A5" s="256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6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6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1">
        <v>2.1323233383448199E-11</v>
      </c>
    </row>
    <row r="8" spans="1:23">
      <c r="A8" s="256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1">
        <v>3.5631143674387897E-45</v>
      </c>
    </row>
    <row r="9" spans="1:23">
      <c r="A9" s="256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1">
        <v>4.17289961808204E-48</v>
      </c>
    </row>
    <row r="10" spans="1:23">
      <c r="A10" s="256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277</v>
      </c>
      <c r="T10" s="6">
        <v>-1031443.78922714</v>
      </c>
      <c r="U10" s="70">
        <v>166815.00094802899</v>
      </c>
      <c r="V10" s="86">
        <v>-6.1831596880695603</v>
      </c>
      <c r="W10" s="251">
        <v>9.8671876361744E-9</v>
      </c>
    </row>
    <row r="11" spans="1:23">
      <c r="A11" s="256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340</v>
      </c>
      <c r="T11" s="6">
        <v>9120.5078597058491</v>
      </c>
      <c r="U11" s="70">
        <v>2683.0834693543102</v>
      </c>
      <c r="V11" s="86">
        <v>3.3992635577232799</v>
      </c>
      <c r="W11" s="251">
        <v>9.2935809689836198E-4</v>
      </c>
    </row>
    <row r="12" spans="1:23">
      <c r="A12" s="256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6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6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6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2">
        <v>8633394286611</v>
      </c>
      <c r="U15" t="s">
        <v>93</v>
      </c>
      <c r="V15" s="6">
        <v>273994.51417248702</v>
      </c>
    </row>
    <row r="16" spans="1:23">
      <c r="A16" s="256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3">
        <v>0.88566488717276104</v>
      </c>
      <c r="U16" t="s">
        <v>95</v>
      </c>
      <c r="V16" s="123">
        <v>0.881688013683118</v>
      </c>
    </row>
    <row r="17" spans="1:22">
      <c r="A17" s="256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5">
        <v>210.78624066120599</v>
      </c>
      <c r="U17" t="s">
        <v>96</v>
      </c>
      <c r="V17" s="123">
        <v>5.8947978352238203E-52</v>
      </c>
    </row>
    <row r="18" spans="1:22">
      <c r="A18" s="256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4">
        <v>-5.2956358924132897E-2</v>
      </c>
      <c r="U18" t="s">
        <v>98</v>
      </c>
      <c r="V18" s="123">
        <v>2.0553270659090699</v>
      </c>
    </row>
    <row r="19" spans="1:22">
      <c r="A19" s="256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6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6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6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6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6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6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6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6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6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6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6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6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6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6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6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6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6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6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6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6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6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6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6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6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6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6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6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6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6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6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6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6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6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6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6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6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6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6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6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6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6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6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6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6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6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6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6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6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91" workbookViewId="0">
      <selection activeCell="U121" sqref="U110:U121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362</v>
      </c>
    </row>
    <row r="3" spans="1:33">
      <c r="A3" s="256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6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363</v>
      </c>
    </row>
    <row r="5" spans="1:33">
      <c r="A5" s="256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6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6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1">
        <v>1.27807479759353E-2</v>
      </c>
    </row>
    <row r="8" spans="1:33">
      <c r="A8" s="256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1">
        <v>7.1790406786078299E-31</v>
      </c>
      <c r="AG8" s="22"/>
    </row>
    <row r="9" spans="1:33">
      <c r="A9" s="256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1">
        <v>2.6718098820911699E-33</v>
      </c>
      <c r="AG9" s="22"/>
    </row>
    <row r="10" spans="1:33">
      <c r="A10" s="256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1">
        <v>5.1409319339982604E-13</v>
      </c>
      <c r="AG10" s="22"/>
    </row>
    <row r="11" spans="1:33">
      <c r="A11" s="256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1">
        <v>7.8097097459844198E-3</v>
      </c>
    </row>
    <row r="12" spans="1:33">
      <c r="A12" s="256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1">
        <v>3.8679958735650503E-8</v>
      </c>
    </row>
    <row r="13" spans="1:33">
      <c r="A13" s="256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278</v>
      </c>
      <c r="X13" s="6">
        <v>-1403212.1220141801</v>
      </c>
      <c r="Y13" s="70">
        <v>429582.54144727101</v>
      </c>
      <c r="Z13" s="86">
        <v>-3.2664551899309799</v>
      </c>
      <c r="AA13" s="251">
        <v>1.4422724289040001E-3</v>
      </c>
    </row>
    <row r="14" spans="1:33">
      <c r="A14" s="256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6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6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6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2">
        <v>38912301010304</v>
      </c>
      <c r="Y17" t="s">
        <v>93</v>
      </c>
      <c r="Z17" s="6">
        <v>586819.091465918</v>
      </c>
    </row>
    <row r="18" spans="1:32">
      <c r="A18" s="256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3">
        <v>0.83237553995533098</v>
      </c>
      <c r="Y18" t="s">
        <v>95</v>
      </c>
      <c r="Z18" s="123">
        <v>0.82347512614764995</v>
      </c>
      <c r="AF18" s="22"/>
    </row>
    <row r="19" spans="1:32">
      <c r="A19" s="256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5">
        <v>94.202746430399202</v>
      </c>
      <c r="Y19" t="s">
        <v>96</v>
      </c>
      <c r="Z19" s="123">
        <v>1.2506260539488801E-41</v>
      </c>
    </row>
    <row r="20" spans="1:32">
      <c r="A20" s="256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4">
        <v>7.1608617310992004E-3</v>
      </c>
      <c r="Y20" t="s">
        <v>98</v>
      </c>
      <c r="Z20" s="123">
        <v>1.9688594725226001</v>
      </c>
    </row>
    <row r="21" spans="1:32">
      <c r="A21" s="256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6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6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6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6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6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6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6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6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6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6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6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6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6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6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6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6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6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6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6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6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6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6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6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6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6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6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6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6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6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6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6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6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6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6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6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6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6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6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6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6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6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6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6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6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6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6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6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6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6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6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6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6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6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6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6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6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6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6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6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6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6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6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6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6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6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6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6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6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6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6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6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6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6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6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6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6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6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6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6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6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6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6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6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6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6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6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6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6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6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6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6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6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6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6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6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6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6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6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6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6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I168"/>
  <sheetViews>
    <sheetView topLeftCell="G1" workbookViewId="0">
      <selection activeCell="I1" sqref="I1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28515625" bestFit="1" customWidth="1"/>
    <col min="18" max="18" width="14" bestFit="1" customWidth="1"/>
    <col min="19" max="19" width="13.7109375" customWidth="1"/>
    <col min="20" max="20" width="12.28515625" customWidth="1"/>
    <col min="24" max="24" width="13.28515625" customWidth="1"/>
    <col min="25" max="25" width="12.5703125" customWidth="1"/>
    <col min="26" max="26" width="12" customWidth="1"/>
  </cols>
  <sheetData>
    <row r="1" spans="1:35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tr">
        <f>'Monthly Data'!T1</f>
        <v>IntCust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IntCust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5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>
        <f>'Monthly Data'!T2</f>
        <v>8</v>
      </c>
      <c r="J2">
        <f>'Monthly Data'!CI2</f>
        <v>0</v>
      </c>
      <c r="L2" s="6">
        <f>$Y$7</f>
        <v>-4607250.82520111</v>
      </c>
      <c r="M2" s="6">
        <f>E2*$Y$8</f>
        <v>0</v>
      </c>
      <c r="N2" s="6">
        <f>F2*$Y$9</f>
        <v>10633318.600890944</v>
      </c>
      <c r="O2" s="6">
        <f>G2*$Y$10</f>
        <v>-5693.3621962715197</v>
      </c>
      <c r="P2" s="6">
        <f>H2*$Y$11</f>
        <v>0</v>
      </c>
      <c r="Q2" s="6">
        <f>I2*$Y$12</f>
        <v>4941290.5800887123</v>
      </c>
      <c r="R2" s="6">
        <f>J2*$Y$13</f>
        <v>0</v>
      </c>
      <c r="S2" s="6">
        <f>SUM(L2:R2)</f>
        <v>10961664.993582275</v>
      </c>
      <c r="T2" s="6">
        <f>S2-D2</f>
        <v>777372.56858227588</v>
      </c>
      <c r="U2" s="15">
        <f t="shared" ref="U2:U9" si="3">ABS(S2-D2)/D2</f>
        <v>7.6330542775265603E-2</v>
      </c>
      <c r="X2" t="s">
        <v>362</v>
      </c>
    </row>
    <row r="3" spans="1:35">
      <c r="A3" s="256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>
        <f>'Monthly Data'!T3</f>
        <v>8</v>
      </c>
      <c r="J3">
        <f>'Monthly Data'!CI3</f>
        <v>0</v>
      </c>
      <c r="L3" s="6">
        <f t="shared" ref="L3:L66" si="4">$Y$7</f>
        <v>-4607250.82520111</v>
      </c>
      <c r="M3" s="6">
        <f t="shared" ref="M3:M66" si="5">E3*$Y$8</f>
        <v>0</v>
      </c>
      <c r="N3" s="6">
        <f t="shared" ref="N3:N66" si="6">F3*$Y$9</f>
        <v>9947298.0459947549</v>
      </c>
      <c r="O3" s="6">
        <f t="shared" ref="O3:O66" si="7">G3*$Y$10</f>
        <v>-11386.724392543039</v>
      </c>
      <c r="P3" s="6">
        <f t="shared" ref="P3:P66" si="8">H3*$Y$11</f>
        <v>0</v>
      </c>
      <c r="Q3" s="6">
        <f t="shared" ref="Q3:Q66" si="9">I3*$Y$12</f>
        <v>4941290.5800887123</v>
      </c>
      <c r="R3" s="6">
        <f t="shared" ref="R3:R66" si="10">J3*$Y$13</f>
        <v>0</v>
      </c>
      <c r="S3" s="6">
        <f t="shared" ref="S3:S66" si="11">SUM(L3:R3)</f>
        <v>10269951.076489814</v>
      </c>
      <c r="T3" s="6">
        <f t="shared" ref="T3:T9" si="12">S3-D3</f>
        <v>371472.15688981302</v>
      </c>
      <c r="U3" s="15">
        <f t="shared" si="3"/>
        <v>3.7528206091772362E-2</v>
      </c>
      <c r="X3" t="s">
        <v>102</v>
      </c>
    </row>
    <row r="4" spans="1:35">
      <c r="A4" s="256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>
        <f>'Monthly Data'!T4</f>
        <v>8</v>
      </c>
      <c r="J4">
        <f>'Monthly Data'!CI4</f>
        <v>0</v>
      </c>
      <c r="L4" s="6">
        <f t="shared" si="4"/>
        <v>-4607250.82520111</v>
      </c>
      <c r="M4" s="6">
        <f t="shared" si="5"/>
        <v>41645.116274314263</v>
      </c>
      <c r="N4" s="6">
        <f t="shared" si="6"/>
        <v>10633318.600890944</v>
      </c>
      <c r="O4" s="6">
        <f t="shared" si="7"/>
        <v>-17080.08658881456</v>
      </c>
      <c r="P4" s="6">
        <f t="shared" si="8"/>
        <v>0</v>
      </c>
      <c r="Q4" s="6">
        <f t="shared" si="9"/>
        <v>4941290.5800887123</v>
      </c>
      <c r="R4" s="6">
        <f t="shared" si="10"/>
        <v>0</v>
      </c>
      <c r="S4" s="6">
        <f t="shared" si="11"/>
        <v>10991923.385464046</v>
      </c>
      <c r="T4" s="6">
        <f t="shared" si="12"/>
        <v>463373.85186404549</v>
      </c>
      <c r="U4" s="15">
        <f t="shared" si="3"/>
        <v>4.4011176504918356E-2</v>
      </c>
      <c r="X4" t="s">
        <v>375</v>
      </c>
    </row>
    <row r="5" spans="1:35">
      <c r="A5" s="256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>
        <f>'Monthly Data'!T5</f>
        <v>8</v>
      </c>
      <c r="J5">
        <f>'Monthly Data'!CI5</f>
        <v>0</v>
      </c>
      <c r="L5" s="6">
        <f t="shared" si="4"/>
        <v>-4607250.82520111</v>
      </c>
      <c r="M5" s="6">
        <f t="shared" si="5"/>
        <v>6262.4234998968795</v>
      </c>
      <c r="N5" s="6">
        <f t="shared" si="6"/>
        <v>10290308.323442848</v>
      </c>
      <c r="O5" s="6">
        <f t="shared" si="7"/>
        <v>-22773.448785086079</v>
      </c>
      <c r="P5" s="6">
        <f t="shared" si="8"/>
        <v>0</v>
      </c>
      <c r="Q5" s="6">
        <f t="shared" si="9"/>
        <v>4941290.5800887123</v>
      </c>
      <c r="R5" s="6">
        <f t="shared" si="10"/>
        <v>0</v>
      </c>
      <c r="S5" s="6">
        <f t="shared" si="11"/>
        <v>10607837.053045262</v>
      </c>
      <c r="T5" s="6">
        <f t="shared" si="12"/>
        <v>861076.95344526321</v>
      </c>
      <c r="U5" s="15">
        <f t="shared" si="3"/>
        <v>8.8344941769994037E-2</v>
      </c>
    </row>
    <row r="6" spans="1:35">
      <c r="A6" s="256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>
        <f>'Monthly Data'!T6</f>
        <v>8</v>
      </c>
      <c r="J6">
        <f>'Monthly Data'!CI6</f>
        <v>0</v>
      </c>
      <c r="L6" s="6">
        <f t="shared" si="4"/>
        <v>-4607250.82520111</v>
      </c>
      <c r="M6" s="6">
        <f t="shared" si="5"/>
        <v>147480.0734225715</v>
      </c>
      <c r="N6" s="6">
        <f t="shared" si="6"/>
        <v>10633318.600890944</v>
      </c>
      <c r="O6" s="6">
        <f t="shared" si="7"/>
        <v>-28466.810981357597</v>
      </c>
      <c r="P6" s="6">
        <f t="shared" si="8"/>
        <v>0</v>
      </c>
      <c r="Q6" s="6">
        <f t="shared" si="9"/>
        <v>4941290.5800887123</v>
      </c>
      <c r="R6" s="6">
        <f t="shared" si="10"/>
        <v>0</v>
      </c>
      <c r="S6" s="6">
        <f t="shared" si="11"/>
        <v>11086371.618219759</v>
      </c>
      <c r="T6" s="6">
        <f t="shared" si="12"/>
        <v>198687.61261975765</v>
      </c>
      <c r="U6" s="15">
        <f t="shared" si="3"/>
        <v>1.8248840847839093E-2</v>
      </c>
      <c r="Y6" t="s">
        <v>85</v>
      </c>
      <c r="Z6" t="s">
        <v>86</v>
      </c>
      <c r="AA6" t="s">
        <v>87</v>
      </c>
      <c r="AB6" t="s">
        <v>88</v>
      </c>
    </row>
    <row r="7" spans="1:35">
      <c r="A7" s="256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>
        <f>'Monthly Data'!T7</f>
        <v>8</v>
      </c>
      <c r="J7">
        <f>'Monthly Data'!CI7</f>
        <v>0</v>
      </c>
      <c r="L7" s="6">
        <f t="shared" si="4"/>
        <v>-4607250.82520111</v>
      </c>
      <c r="M7" s="6">
        <f t="shared" si="5"/>
        <v>436490.91794281261</v>
      </c>
      <c r="N7" s="6">
        <f t="shared" si="6"/>
        <v>10290308.323442848</v>
      </c>
      <c r="O7" s="6">
        <f t="shared" si="7"/>
        <v>-34160.17317762912</v>
      </c>
      <c r="P7" s="6">
        <f t="shared" si="8"/>
        <v>0</v>
      </c>
      <c r="Q7" s="6">
        <f t="shared" si="9"/>
        <v>4941290.5800887123</v>
      </c>
      <c r="R7" s="6">
        <f t="shared" si="10"/>
        <v>0</v>
      </c>
      <c r="S7" s="6">
        <f t="shared" si="11"/>
        <v>11026678.823095635</v>
      </c>
      <c r="T7" s="6">
        <f t="shared" si="12"/>
        <v>398744.25469563901</v>
      </c>
      <c r="U7" s="15">
        <f t="shared" si="3"/>
        <v>3.7518508617960827E-2</v>
      </c>
      <c r="X7" t="s">
        <v>81</v>
      </c>
      <c r="Y7">
        <v>-4607250.82520111</v>
      </c>
      <c r="Z7">
        <v>2871953.8619938302</v>
      </c>
      <c r="AA7">
        <v>-1.6042217412234301</v>
      </c>
      <c r="AB7">
        <v>0.111456571573574</v>
      </c>
    </row>
    <row r="8" spans="1:35">
      <c r="A8" s="256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>
        <f>'Monthly Data'!T8</f>
        <v>8</v>
      </c>
      <c r="J8">
        <f>'Monthly Data'!CI8</f>
        <v>0</v>
      </c>
      <c r="L8" s="6">
        <f t="shared" si="4"/>
        <v>-4607250.82520111</v>
      </c>
      <c r="M8" s="6">
        <f t="shared" si="5"/>
        <v>676028.61681386817</v>
      </c>
      <c r="N8" s="6">
        <f t="shared" si="6"/>
        <v>10633318.600890944</v>
      </c>
      <c r="O8" s="6">
        <f t="shared" si="7"/>
        <v>-39853.535373900639</v>
      </c>
      <c r="P8" s="6">
        <f t="shared" si="8"/>
        <v>0</v>
      </c>
      <c r="Q8" s="6">
        <f t="shared" si="9"/>
        <v>4941290.5800887123</v>
      </c>
      <c r="R8" s="6">
        <f t="shared" si="10"/>
        <v>0</v>
      </c>
      <c r="S8" s="6">
        <f>SUM(L8:R8)</f>
        <v>11603533.437218513</v>
      </c>
      <c r="T8" s="6">
        <f t="shared" si="12"/>
        <v>566409.52681851387</v>
      </c>
      <c r="U8" s="15">
        <f t="shared" si="3"/>
        <v>5.1318580041019621E-2</v>
      </c>
      <c r="X8" t="s">
        <v>173</v>
      </c>
      <c r="Y8">
        <v>3131.2117499484398</v>
      </c>
      <c r="Z8">
        <v>772.145973124698</v>
      </c>
      <c r="AA8" s="22">
        <v>4.0552069931507102</v>
      </c>
      <c r="AB8" s="22">
        <v>9.2406521445816697E-5</v>
      </c>
      <c r="AH8" s="22"/>
      <c r="AI8" s="22"/>
    </row>
    <row r="9" spans="1:35">
      <c r="A9" s="256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>
        <f>'Monthly Data'!T9</f>
        <v>8</v>
      </c>
      <c r="J9">
        <f>'Monthly Data'!CI9</f>
        <v>0</v>
      </c>
      <c r="L9" s="6">
        <f t="shared" si="4"/>
        <v>-4607250.82520111</v>
      </c>
      <c r="M9" s="6">
        <f t="shared" si="5"/>
        <v>461853.73311739496</v>
      </c>
      <c r="N9" s="6">
        <f t="shared" si="6"/>
        <v>10633318.600890944</v>
      </c>
      <c r="O9" s="6">
        <f t="shared" si="7"/>
        <v>-45546.897570172157</v>
      </c>
      <c r="P9" s="6">
        <f t="shared" si="8"/>
        <v>0</v>
      </c>
      <c r="Q9" s="6">
        <f t="shared" si="9"/>
        <v>4941290.5800887123</v>
      </c>
      <c r="R9" s="6">
        <f t="shared" si="10"/>
        <v>0</v>
      </c>
      <c r="S9" s="6">
        <f t="shared" si="11"/>
        <v>11383665.191325769</v>
      </c>
      <c r="T9" s="6">
        <f t="shared" si="12"/>
        <v>50138.152125768363</v>
      </c>
      <c r="U9" s="15">
        <f t="shared" si="3"/>
        <v>4.4238789877460308E-3</v>
      </c>
      <c r="X9" t="s">
        <v>89</v>
      </c>
      <c r="Y9">
        <v>343010.27744809497</v>
      </c>
      <c r="Z9">
        <v>38417.097232391701</v>
      </c>
      <c r="AA9" s="22">
        <v>8.9285839420184896</v>
      </c>
      <c r="AB9" s="22">
        <v>9.1524692693019807E-15</v>
      </c>
      <c r="AH9" s="22"/>
      <c r="AI9" s="22"/>
    </row>
    <row r="10" spans="1:35">
      <c r="A10" s="256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>
        <f>'Monthly Data'!T10</f>
        <v>8</v>
      </c>
      <c r="J10">
        <f>'Monthly Data'!CI10</f>
        <v>0</v>
      </c>
      <c r="L10" s="6">
        <f t="shared" si="4"/>
        <v>-4607250.82520111</v>
      </c>
      <c r="M10" s="6">
        <f t="shared" si="5"/>
        <v>163449.25334730855</v>
      </c>
      <c r="N10" s="6">
        <f t="shared" si="6"/>
        <v>10290308.323442848</v>
      </c>
      <c r="O10" s="6">
        <f t="shared" si="7"/>
        <v>-51240.259766443676</v>
      </c>
      <c r="P10" s="6">
        <f t="shared" si="8"/>
        <v>0</v>
      </c>
      <c r="Q10" s="6">
        <f t="shared" si="9"/>
        <v>4941290.5800887123</v>
      </c>
      <c r="R10" s="6">
        <f t="shared" si="10"/>
        <v>0</v>
      </c>
      <c r="S10" s="6">
        <f t="shared" si="11"/>
        <v>10736557.071911316</v>
      </c>
      <c r="T10" s="6">
        <f t="shared" ref="T10:T41" si="13">S10-D10</f>
        <v>205085.63191131502</v>
      </c>
      <c r="U10" s="15">
        <f t="shared" ref="U10:U41" si="14">ABS(S10-D10)/D10</f>
        <v>1.947359712075666E-2</v>
      </c>
      <c r="X10" t="s">
        <v>57</v>
      </c>
      <c r="Y10">
        <v>-5693.3621962715197</v>
      </c>
      <c r="Z10">
        <v>1773.7816928559701</v>
      </c>
      <c r="AA10" s="22">
        <v>-3.2097310617208099</v>
      </c>
      <c r="AB10" s="22">
        <v>1.72977027570761E-3</v>
      </c>
      <c r="AH10" s="22"/>
      <c r="AI10" s="22"/>
    </row>
    <row r="11" spans="1:35">
      <c r="A11" s="256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>
        <f>'Monthly Data'!T11</f>
        <v>8</v>
      </c>
      <c r="J11">
        <f>'Monthly Data'!CI11</f>
        <v>0</v>
      </c>
      <c r="L11" s="6">
        <f t="shared" si="4"/>
        <v>-4607250.82520111</v>
      </c>
      <c r="M11" s="6">
        <f t="shared" si="5"/>
        <v>30685.875149494714</v>
      </c>
      <c r="N11" s="6">
        <f t="shared" si="6"/>
        <v>10633318.600890944</v>
      </c>
      <c r="O11" s="6">
        <f t="shared" si="7"/>
        <v>-56933.621962715195</v>
      </c>
      <c r="P11" s="6">
        <f t="shared" si="8"/>
        <v>0</v>
      </c>
      <c r="Q11" s="6">
        <f t="shared" si="9"/>
        <v>4941290.5800887123</v>
      </c>
      <c r="R11" s="6">
        <f t="shared" si="10"/>
        <v>0</v>
      </c>
      <c r="S11" s="6">
        <f t="shared" si="11"/>
        <v>10941110.608965326</v>
      </c>
      <c r="T11" s="6">
        <f t="shared" si="13"/>
        <v>-112312.31123467349</v>
      </c>
      <c r="U11" s="15">
        <f t="shared" si="14"/>
        <v>1.0160862571305768E-2</v>
      </c>
      <c r="X11" t="s">
        <v>39</v>
      </c>
      <c r="Y11">
        <v>-662689.98610736104</v>
      </c>
      <c r="Z11">
        <v>126622.137445785</v>
      </c>
      <c r="AA11" s="22">
        <v>-5.2336029028976299</v>
      </c>
      <c r="AB11" s="22">
        <v>7.7489178168976204E-7</v>
      </c>
      <c r="AH11" s="22"/>
      <c r="AI11" s="22"/>
    </row>
    <row r="12" spans="1:35">
      <c r="A12" s="256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>
        <f>'Monthly Data'!T12</f>
        <v>8</v>
      </c>
      <c r="J12">
        <f>'Monthly Data'!CI12</f>
        <v>0</v>
      </c>
      <c r="L12" s="6">
        <f t="shared" si="4"/>
        <v>-4607250.82520111</v>
      </c>
      <c r="M12" s="6">
        <f t="shared" si="5"/>
        <v>0</v>
      </c>
      <c r="N12" s="6">
        <f t="shared" si="6"/>
        <v>10290308.323442848</v>
      </c>
      <c r="O12" s="6">
        <f t="shared" si="7"/>
        <v>-62626.984158986714</v>
      </c>
      <c r="P12" s="6">
        <f t="shared" si="8"/>
        <v>0</v>
      </c>
      <c r="Q12" s="6">
        <f t="shared" si="9"/>
        <v>4941290.5800887123</v>
      </c>
      <c r="R12" s="6">
        <f t="shared" si="10"/>
        <v>0</v>
      </c>
      <c r="S12" s="6">
        <f t="shared" si="11"/>
        <v>10561721.094171464</v>
      </c>
      <c r="T12" s="6">
        <f t="shared" si="13"/>
        <v>-535226.65242853388</v>
      </c>
      <c r="U12" s="15">
        <f t="shared" si="14"/>
        <v>4.8231880031382714E-2</v>
      </c>
      <c r="X12" t="s">
        <v>10</v>
      </c>
      <c r="Y12">
        <v>617661.32251108903</v>
      </c>
      <c r="Z12">
        <v>321333.810066809</v>
      </c>
      <c r="AA12">
        <v>1.9221796871691501</v>
      </c>
      <c r="AB12" s="22">
        <v>5.7100965966955297E-2</v>
      </c>
      <c r="AI12" s="22"/>
    </row>
    <row r="13" spans="1:35">
      <c r="A13" s="256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>
        <f>'Monthly Data'!T13</f>
        <v>8</v>
      </c>
      <c r="J13">
        <f>'Monthly Data'!CI13</f>
        <v>0</v>
      </c>
      <c r="L13" s="6">
        <f t="shared" si="4"/>
        <v>-4607250.82520111</v>
      </c>
      <c r="M13" s="6">
        <f t="shared" si="5"/>
        <v>0</v>
      </c>
      <c r="N13" s="6">
        <f t="shared" si="6"/>
        <v>10633318.600890944</v>
      </c>
      <c r="O13" s="6">
        <f t="shared" si="7"/>
        <v>-68320.34635525824</v>
      </c>
      <c r="P13" s="6">
        <f t="shared" si="8"/>
        <v>-662689.98610736104</v>
      </c>
      <c r="Q13" s="6">
        <f t="shared" si="9"/>
        <v>4941290.5800887123</v>
      </c>
      <c r="R13" s="6">
        <f t="shared" si="10"/>
        <v>0</v>
      </c>
      <c r="S13" s="6">
        <f t="shared" si="11"/>
        <v>10236348.023315927</v>
      </c>
      <c r="T13" s="6">
        <f t="shared" si="13"/>
        <v>262497.76291592978</v>
      </c>
      <c r="U13" s="15">
        <f t="shared" si="14"/>
        <v>2.6318598741966917E-2</v>
      </c>
      <c r="X13" t="s">
        <v>278</v>
      </c>
      <c r="Y13">
        <v>-2158826.5361645701</v>
      </c>
      <c r="Z13">
        <v>445302.32454550097</v>
      </c>
      <c r="AA13" s="22">
        <v>-4.8480019464708199</v>
      </c>
      <c r="AB13" s="22">
        <v>4.0108386909993296E-6</v>
      </c>
      <c r="AH13" s="22"/>
      <c r="AI13" s="22"/>
    </row>
    <row r="14" spans="1:35">
      <c r="A14" s="256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>
        <f>'Monthly Data'!T14</f>
        <v>8</v>
      </c>
      <c r="J14">
        <f>'Monthly Data'!CI14</f>
        <v>0</v>
      </c>
      <c r="L14" s="6">
        <f t="shared" si="4"/>
        <v>-4607250.82520111</v>
      </c>
      <c r="M14" s="6">
        <f t="shared" si="5"/>
        <v>0</v>
      </c>
      <c r="N14" s="6">
        <f t="shared" si="6"/>
        <v>10633318.600890944</v>
      </c>
      <c r="O14" s="6">
        <f t="shared" si="7"/>
        <v>-74013.708551529751</v>
      </c>
      <c r="P14" s="6">
        <f t="shared" si="8"/>
        <v>0</v>
      </c>
      <c r="Q14" s="6">
        <f t="shared" si="9"/>
        <v>4941290.5800887123</v>
      </c>
      <c r="R14" s="6">
        <f t="shared" si="10"/>
        <v>0</v>
      </c>
      <c r="S14" s="6">
        <f t="shared" si="11"/>
        <v>10893344.647227015</v>
      </c>
      <c r="T14" s="6">
        <f t="shared" si="13"/>
        <v>-143515.06070293672</v>
      </c>
      <c r="U14" s="15">
        <f t="shared" si="14"/>
        <v>1.3003251332425796E-2</v>
      </c>
    </row>
    <row r="15" spans="1:35">
      <c r="A15" s="256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>
        <f>'Monthly Data'!T15</f>
        <v>8</v>
      </c>
      <c r="J15">
        <f>'Monthly Data'!CI15</f>
        <v>0</v>
      </c>
      <c r="L15" s="6">
        <f t="shared" si="4"/>
        <v>-4607250.82520111</v>
      </c>
      <c r="M15" s="6">
        <f t="shared" si="5"/>
        <v>0</v>
      </c>
      <c r="N15" s="6">
        <f t="shared" si="6"/>
        <v>9604287.7685466595</v>
      </c>
      <c r="O15" s="6">
        <f t="shared" si="7"/>
        <v>-79707.070747801277</v>
      </c>
      <c r="P15" s="6">
        <f t="shared" si="8"/>
        <v>0</v>
      </c>
      <c r="Q15" s="6">
        <f t="shared" si="9"/>
        <v>4941290.5800887123</v>
      </c>
      <c r="R15" s="6">
        <f t="shared" si="10"/>
        <v>0</v>
      </c>
      <c r="S15" s="6">
        <f t="shared" si="11"/>
        <v>9858620.4526864607</v>
      </c>
      <c r="T15" s="6">
        <f t="shared" si="13"/>
        <v>90364.486956505105</v>
      </c>
      <c r="U15" s="15">
        <f t="shared" si="14"/>
        <v>9.2508311896751586E-3</v>
      </c>
      <c r="X15" t="s">
        <v>185</v>
      </c>
    </row>
    <row r="16" spans="1:35">
      <c r="A16" s="256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>
        <f>'Monthly Data'!T16</f>
        <v>8</v>
      </c>
      <c r="J16">
        <f>'Monthly Data'!CI16</f>
        <v>0</v>
      </c>
      <c r="L16" s="6">
        <f t="shared" si="4"/>
        <v>-4607250.82520111</v>
      </c>
      <c r="M16" s="6">
        <f t="shared" si="5"/>
        <v>0</v>
      </c>
      <c r="N16" s="6">
        <f t="shared" si="6"/>
        <v>10633318.600890944</v>
      </c>
      <c r="O16" s="6">
        <f t="shared" si="7"/>
        <v>-85400.432944072789</v>
      </c>
      <c r="P16" s="6">
        <f t="shared" si="8"/>
        <v>0</v>
      </c>
      <c r="Q16" s="6">
        <f t="shared" si="9"/>
        <v>4941290.5800887123</v>
      </c>
      <c r="R16" s="6">
        <f t="shared" si="10"/>
        <v>0</v>
      </c>
      <c r="S16" s="6">
        <f t="shared" si="11"/>
        <v>10881957.922834475</v>
      </c>
      <c r="T16" s="6">
        <f t="shared" si="13"/>
        <v>178971.36010451801</v>
      </c>
      <c r="U16" s="15">
        <f t="shared" si="14"/>
        <v>1.6721628029295468E-2</v>
      </c>
      <c r="X16" t="s">
        <v>90</v>
      </c>
      <c r="Y16">
        <v>10448924.715781299</v>
      </c>
      <c r="Z16" t="s">
        <v>91</v>
      </c>
      <c r="AA16">
        <v>767371.56700785295</v>
      </c>
    </row>
    <row r="17" spans="1:34">
      <c r="A17" s="256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>
        <f>'Monthly Data'!T17</f>
        <v>8</v>
      </c>
      <c r="J17">
        <f>'Monthly Data'!CI17</f>
        <v>0</v>
      </c>
      <c r="L17" s="6">
        <f t="shared" si="4"/>
        <v>-4607250.82520111</v>
      </c>
      <c r="M17" s="6">
        <f t="shared" si="5"/>
        <v>626.24234998968575</v>
      </c>
      <c r="N17" s="6">
        <f t="shared" si="6"/>
        <v>10290308.323442848</v>
      </c>
      <c r="O17" s="6">
        <f t="shared" si="7"/>
        <v>-91093.795140344315</v>
      </c>
      <c r="P17" s="6">
        <f t="shared" si="8"/>
        <v>0</v>
      </c>
      <c r="Q17" s="6">
        <f t="shared" si="9"/>
        <v>4941290.5800887123</v>
      </c>
      <c r="R17" s="6">
        <f t="shared" si="10"/>
        <v>0</v>
      </c>
      <c r="S17" s="6">
        <f t="shared" si="11"/>
        <v>10533880.525540095</v>
      </c>
      <c r="T17" s="6">
        <f t="shared" si="13"/>
        <v>-110014.67018986307</v>
      </c>
      <c r="U17" s="15">
        <f t="shared" si="14"/>
        <v>1.0335940759168502E-2</v>
      </c>
      <c r="X17" t="s">
        <v>92</v>
      </c>
      <c r="Y17">
        <v>18647567757833</v>
      </c>
      <c r="Z17" t="s">
        <v>93</v>
      </c>
      <c r="AA17">
        <v>406229.88998921</v>
      </c>
    </row>
    <row r="18" spans="1:34">
      <c r="A18" s="256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>
        <f>'Monthly Data'!T18</f>
        <v>8</v>
      </c>
      <c r="J18">
        <f>'Monthly Data'!CI18</f>
        <v>0</v>
      </c>
      <c r="L18" s="6">
        <f t="shared" si="4"/>
        <v>-4607250.82520111</v>
      </c>
      <c r="M18" s="6">
        <f t="shared" si="5"/>
        <v>184428.37207196312</v>
      </c>
      <c r="N18" s="6">
        <f t="shared" si="6"/>
        <v>10633318.600890944</v>
      </c>
      <c r="O18" s="6">
        <f t="shared" si="7"/>
        <v>-96787.157336615841</v>
      </c>
      <c r="P18" s="6">
        <f t="shared" si="8"/>
        <v>0</v>
      </c>
      <c r="Q18" s="6">
        <f t="shared" si="9"/>
        <v>4941290.5800887123</v>
      </c>
      <c r="R18" s="6">
        <f t="shared" si="10"/>
        <v>0</v>
      </c>
      <c r="S18" s="6">
        <f t="shared" si="11"/>
        <v>11054999.570513893</v>
      </c>
      <c r="T18" s="6">
        <f t="shared" si="13"/>
        <v>-518780.65861606225</v>
      </c>
      <c r="U18" s="15">
        <f t="shared" si="14"/>
        <v>4.4823786899836522E-2</v>
      </c>
      <c r="X18" t="s">
        <v>94</v>
      </c>
      <c r="Y18">
        <v>0.73392209754298898</v>
      </c>
      <c r="Z18" t="s">
        <v>95</v>
      </c>
      <c r="AA18">
        <v>0.71979406732403195</v>
      </c>
    </row>
    <row r="19" spans="1:34">
      <c r="A19" s="256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>
        <f>'Monthly Data'!T19</f>
        <v>8</v>
      </c>
      <c r="J19">
        <f>'Monthly Data'!CI19</f>
        <v>0</v>
      </c>
      <c r="L19" s="6">
        <f t="shared" si="4"/>
        <v>-4607250.82520111</v>
      </c>
      <c r="M19" s="6">
        <f t="shared" si="5"/>
        <v>279617.20927039569</v>
      </c>
      <c r="N19" s="6">
        <f t="shared" si="6"/>
        <v>10290308.323442848</v>
      </c>
      <c r="O19" s="6">
        <f t="shared" si="7"/>
        <v>-102480.51953288735</v>
      </c>
      <c r="P19" s="6">
        <f t="shared" si="8"/>
        <v>0</v>
      </c>
      <c r="Q19" s="6">
        <f t="shared" si="9"/>
        <v>4941290.5800887123</v>
      </c>
      <c r="R19" s="6">
        <f t="shared" si="10"/>
        <v>0</v>
      </c>
      <c r="S19" s="6">
        <f t="shared" si="11"/>
        <v>10801484.76806796</v>
      </c>
      <c r="T19" s="6">
        <f t="shared" si="13"/>
        <v>-472845.3692619931</v>
      </c>
      <c r="U19" s="15">
        <f t="shared" si="14"/>
        <v>4.1939996745028338E-2</v>
      </c>
      <c r="X19" t="s">
        <v>99</v>
      </c>
      <c r="Y19">
        <v>44.013530364805398</v>
      </c>
      <c r="Z19" s="22" t="s">
        <v>96</v>
      </c>
      <c r="AA19" s="22">
        <v>2.25540283356029E-27</v>
      </c>
      <c r="AG19" s="22"/>
      <c r="AH19" s="22"/>
    </row>
    <row r="20" spans="1:34">
      <c r="A20" s="256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>
        <f>'Monthly Data'!T20</f>
        <v>8</v>
      </c>
      <c r="J20">
        <f>'Monthly Data'!CI20</f>
        <v>0</v>
      </c>
      <c r="L20" s="6">
        <f t="shared" si="4"/>
        <v>-4607250.82520111</v>
      </c>
      <c r="M20" s="6">
        <f t="shared" si="5"/>
        <v>543265.2386160543</v>
      </c>
      <c r="N20" s="6">
        <f t="shared" si="6"/>
        <v>10633318.600890944</v>
      </c>
      <c r="O20" s="6">
        <f t="shared" si="7"/>
        <v>-108173.88172915888</v>
      </c>
      <c r="P20" s="6">
        <f t="shared" si="8"/>
        <v>0</v>
      </c>
      <c r="Q20" s="6">
        <f t="shared" si="9"/>
        <v>4941290.5800887123</v>
      </c>
      <c r="R20" s="6">
        <f t="shared" si="10"/>
        <v>0</v>
      </c>
      <c r="S20" s="6">
        <f t="shared" si="11"/>
        <v>11402449.712665442</v>
      </c>
      <c r="T20" s="6">
        <f t="shared" si="13"/>
        <v>69015.232535485178</v>
      </c>
      <c r="U20" s="15">
        <f t="shared" si="14"/>
        <v>6.0895249940769768E-3</v>
      </c>
      <c r="X20" t="s">
        <v>97</v>
      </c>
      <c r="Y20">
        <v>-4.7498463034230602E-2</v>
      </c>
      <c r="Z20" t="s">
        <v>98</v>
      </c>
      <c r="AA20">
        <v>2.0559606734371698</v>
      </c>
    </row>
    <row r="21" spans="1:34">
      <c r="A21" s="256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>
        <f>'Monthly Data'!T21</f>
        <v>8</v>
      </c>
      <c r="J21">
        <f>'Monthly Data'!CI21</f>
        <v>0</v>
      </c>
      <c r="L21" s="6">
        <f t="shared" si="4"/>
        <v>-4607250.82520111</v>
      </c>
      <c r="M21" s="6">
        <f t="shared" si="5"/>
        <v>394845.80166849832</v>
      </c>
      <c r="N21" s="6">
        <f t="shared" si="6"/>
        <v>10633318.600890944</v>
      </c>
      <c r="O21" s="6">
        <f t="shared" si="7"/>
        <v>-113867.24392543039</v>
      </c>
      <c r="P21" s="6">
        <f t="shared" si="8"/>
        <v>0</v>
      </c>
      <c r="Q21" s="6">
        <f t="shared" si="9"/>
        <v>4941290.5800887123</v>
      </c>
      <c r="R21" s="6">
        <f t="shared" si="10"/>
        <v>0</v>
      </c>
      <c r="S21" s="6">
        <f t="shared" si="11"/>
        <v>11248336.913521614</v>
      </c>
      <c r="T21" s="6">
        <f t="shared" si="13"/>
        <v>-484914.95880834199</v>
      </c>
      <c r="U21" s="15">
        <f t="shared" si="14"/>
        <v>4.1328266373612671E-2</v>
      </c>
    </row>
    <row r="22" spans="1:34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>
        <f>'Monthly Data'!T22</f>
        <v>8</v>
      </c>
      <c r="J22">
        <f>'Monthly Data'!CI22</f>
        <v>0</v>
      </c>
      <c r="L22" s="6">
        <f t="shared" si="4"/>
        <v>-4607250.82520111</v>
      </c>
      <c r="M22" s="6">
        <f t="shared" si="5"/>
        <v>183175.8873719837</v>
      </c>
      <c r="N22" s="6">
        <f t="shared" si="6"/>
        <v>10290308.323442848</v>
      </c>
      <c r="O22" s="6">
        <f t="shared" si="7"/>
        <v>-119560.60612170192</v>
      </c>
      <c r="P22" s="6">
        <f t="shared" si="8"/>
        <v>0</v>
      </c>
      <c r="Q22" s="6">
        <f t="shared" si="9"/>
        <v>4941290.5800887123</v>
      </c>
      <c r="R22" s="6">
        <f t="shared" si="10"/>
        <v>0</v>
      </c>
      <c r="S22" s="6">
        <f t="shared" si="11"/>
        <v>10687963.359580733</v>
      </c>
      <c r="T22" s="6">
        <f t="shared" si="13"/>
        <v>-530482.54974921979</v>
      </c>
      <c r="U22" s="15">
        <f t="shared" si="14"/>
        <v>4.728663435530208E-2</v>
      </c>
    </row>
    <row r="23" spans="1:34">
      <c r="A23" s="256">
        <v>41548</v>
      </c>
      <c r="B23">
        <f t="shared" si="15"/>
        <v>10</v>
      </c>
      <c r="C23">
        <f t="shared" si="16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>
        <f>'Monthly Data'!T23</f>
        <v>8</v>
      </c>
      <c r="J23">
        <f>'Monthly Data'!CI23</f>
        <v>0</v>
      </c>
      <c r="L23" s="6">
        <f t="shared" si="4"/>
        <v>-4607250.82520111</v>
      </c>
      <c r="M23" s="6">
        <f t="shared" si="5"/>
        <v>44776.328024262701</v>
      </c>
      <c r="N23" s="6">
        <f t="shared" si="6"/>
        <v>10633318.600890944</v>
      </c>
      <c r="O23" s="6">
        <f t="shared" si="7"/>
        <v>-125253.96831797343</v>
      </c>
      <c r="P23" s="6">
        <f t="shared" si="8"/>
        <v>0</v>
      </c>
      <c r="Q23" s="6">
        <f t="shared" si="9"/>
        <v>4941290.5800887123</v>
      </c>
      <c r="R23" s="6">
        <f t="shared" si="10"/>
        <v>0</v>
      </c>
      <c r="S23" s="6">
        <f t="shared" si="11"/>
        <v>10886880.715484835</v>
      </c>
      <c r="T23" s="6">
        <f t="shared" si="13"/>
        <v>-668341.96024512127</v>
      </c>
      <c r="U23" s="15">
        <f t="shared" si="14"/>
        <v>5.7838951182557052E-2</v>
      </c>
    </row>
    <row r="24" spans="1:34">
      <c r="A24" s="256">
        <v>41579</v>
      </c>
      <c r="B24">
        <f t="shared" si="15"/>
        <v>11</v>
      </c>
      <c r="C24">
        <f t="shared" si="16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>
        <f>'Monthly Data'!T24</f>
        <v>8</v>
      </c>
      <c r="J24">
        <f>'Monthly Data'!CI24</f>
        <v>0</v>
      </c>
      <c r="L24" s="6">
        <f t="shared" si="4"/>
        <v>-4607250.82520111</v>
      </c>
      <c r="M24" s="6">
        <f t="shared" si="5"/>
        <v>0</v>
      </c>
      <c r="N24" s="6">
        <f t="shared" si="6"/>
        <v>10290308.323442848</v>
      </c>
      <c r="O24" s="6">
        <f t="shared" si="7"/>
        <v>-130947.33051424495</v>
      </c>
      <c r="P24" s="6">
        <f t="shared" si="8"/>
        <v>0</v>
      </c>
      <c r="Q24" s="6">
        <f t="shared" si="9"/>
        <v>4941290.5800887123</v>
      </c>
      <c r="R24" s="6">
        <f t="shared" si="10"/>
        <v>0</v>
      </c>
      <c r="S24" s="6">
        <f t="shared" si="11"/>
        <v>10493400.747816205</v>
      </c>
      <c r="T24" s="6">
        <f t="shared" si="13"/>
        <v>-396596.09971375391</v>
      </c>
      <c r="U24" s="15">
        <f t="shared" si="14"/>
        <v>3.6418385171866123E-2</v>
      </c>
    </row>
    <row r="25" spans="1:34">
      <c r="A25" s="256">
        <v>41609</v>
      </c>
      <c r="B25">
        <f t="shared" si="15"/>
        <v>12</v>
      </c>
      <c r="C25">
        <f t="shared" si="16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>
        <f>'Monthly Data'!T25</f>
        <v>8</v>
      </c>
      <c r="J25">
        <f>'Monthly Data'!CI25</f>
        <v>0</v>
      </c>
      <c r="L25" s="6">
        <f t="shared" si="4"/>
        <v>-4607250.82520111</v>
      </c>
      <c r="M25" s="6">
        <f t="shared" si="5"/>
        <v>0</v>
      </c>
      <c r="N25" s="6">
        <f t="shared" si="6"/>
        <v>10633318.600890944</v>
      </c>
      <c r="O25" s="6">
        <f t="shared" si="7"/>
        <v>-136640.69271051648</v>
      </c>
      <c r="P25" s="6">
        <f t="shared" si="8"/>
        <v>-662689.98610736104</v>
      </c>
      <c r="Q25" s="6">
        <f t="shared" si="9"/>
        <v>4941290.5800887123</v>
      </c>
      <c r="R25" s="6">
        <f t="shared" si="10"/>
        <v>0</v>
      </c>
      <c r="S25" s="6">
        <f t="shared" si="11"/>
        <v>10168027.676960669</v>
      </c>
      <c r="T25" s="6">
        <f t="shared" si="13"/>
        <v>-460783.44396928698</v>
      </c>
      <c r="U25" s="15">
        <f t="shared" si="14"/>
        <v>4.3352303350458941E-2</v>
      </c>
    </row>
    <row r="26" spans="1:34">
      <c r="A26" s="256">
        <v>41640</v>
      </c>
      <c r="B26">
        <f t="shared" si="15"/>
        <v>1</v>
      </c>
      <c r="C26">
        <f t="shared" si="16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>
        <f>'Monthly Data'!T26</f>
        <v>8</v>
      </c>
      <c r="J26">
        <f>'Monthly Data'!CI26</f>
        <v>0</v>
      </c>
      <c r="L26" s="6">
        <f t="shared" si="4"/>
        <v>-4607250.82520111</v>
      </c>
      <c r="M26" s="6">
        <f t="shared" si="5"/>
        <v>0</v>
      </c>
      <c r="N26" s="6">
        <f t="shared" si="6"/>
        <v>10633318.600890944</v>
      </c>
      <c r="O26" s="6">
        <f t="shared" si="7"/>
        <v>-142334.05490678799</v>
      </c>
      <c r="P26" s="6">
        <f t="shared" si="8"/>
        <v>0</v>
      </c>
      <c r="Q26" s="6">
        <f t="shared" si="9"/>
        <v>4941290.5800887123</v>
      </c>
      <c r="R26" s="6">
        <f t="shared" si="10"/>
        <v>0</v>
      </c>
      <c r="S26" s="6">
        <f t="shared" si="11"/>
        <v>10825024.300871758</v>
      </c>
      <c r="T26" s="6">
        <f t="shared" si="13"/>
        <v>-357218.44626253098</v>
      </c>
      <c r="U26" s="15">
        <f t="shared" si="14"/>
        <v>3.1945152179251035E-2</v>
      </c>
    </row>
    <row r="27" spans="1:34">
      <c r="A27" s="256">
        <v>41671</v>
      </c>
      <c r="B27">
        <f t="shared" si="15"/>
        <v>2</v>
      </c>
      <c r="C27">
        <f t="shared" si="16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>
        <f>'Monthly Data'!T27</f>
        <v>8</v>
      </c>
      <c r="J27">
        <f>'Monthly Data'!CI27</f>
        <v>0</v>
      </c>
      <c r="L27" s="6">
        <f t="shared" si="4"/>
        <v>-4607250.82520111</v>
      </c>
      <c r="M27" s="6">
        <f t="shared" si="5"/>
        <v>0</v>
      </c>
      <c r="N27" s="6">
        <f t="shared" si="6"/>
        <v>9604287.7685466595</v>
      </c>
      <c r="O27" s="6">
        <f t="shared" si="7"/>
        <v>-148027.4171030595</v>
      </c>
      <c r="P27" s="6">
        <f t="shared" si="8"/>
        <v>0</v>
      </c>
      <c r="Q27" s="6">
        <f t="shared" si="9"/>
        <v>4941290.5800887123</v>
      </c>
      <c r="R27" s="6">
        <f t="shared" si="10"/>
        <v>0</v>
      </c>
      <c r="S27" s="6">
        <f t="shared" si="11"/>
        <v>9790300.1063312031</v>
      </c>
      <c r="T27" s="6">
        <f t="shared" si="13"/>
        <v>-68847.375403081998</v>
      </c>
      <c r="U27" s="15">
        <f t="shared" si="14"/>
        <v>6.9830962089403002E-3</v>
      </c>
    </row>
    <row r="28" spans="1:34">
      <c r="A28" s="256">
        <v>41699</v>
      </c>
      <c r="B28">
        <f t="shared" si="15"/>
        <v>3</v>
      </c>
      <c r="C28">
        <f t="shared" si="16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>
        <f>'Monthly Data'!T28</f>
        <v>8</v>
      </c>
      <c r="J28">
        <f>'Monthly Data'!CI28</f>
        <v>0</v>
      </c>
      <c r="L28" s="6">
        <f t="shared" si="4"/>
        <v>-4607250.82520111</v>
      </c>
      <c r="M28" s="6">
        <f t="shared" si="5"/>
        <v>0</v>
      </c>
      <c r="N28" s="6">
        <f t="shared" si="6"/>
        <v>10633318.600890944</v>
      </c>
      <c r="O28" s="6">
        <f t="shared" si="7"/>
        <v>-153720.77929933104</v>
      </c>
      <c r="P28" s="6">
        <f t="shared" si="8"/>
        <v>0</v>
      </c>
      <c r="Q28" s="6">
        <f t="shared" si="9"/>
        <v>4941290.5800887123</v>
      </c>
      <c r="R28" s="6">
        <f t="shared" si="10"/>
        <v>0</v>
      </c>
      <c r="S28" s="6">
        <f t="shared" si="11"/>
        <v>10813637.576479215</v>
      </c>
      <c r="T28" s="6">
        <f t="shared" si="13"/>
        <v>-395458.42425507121</v>
      </c>
      <c r="U28" s="15">
        <f t="shared" si="14"/>
        <v>3.5280135367666179E-2</v>
      </c>
    </row>
    <row r="29" spans="1:34">
      <c r="A29" s="256">
        <v>41730</v>
      </c>
      <c r="B29">
        <f t="shared" si="15"/>
        <v>4</v>
      </c>
      <c r="C29">
        <f t="shared" si="16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>
        <f>'Monthly Data'!T29</f>
        <v>8</v>
      </c>
      <c r="J29">
        <f>'Monthly Data'!CI29</f>
        <v>0</v>
      </c>
      <c r="L29" s="6">
        <f t="shared" si="4"/>
        <v>-4607250.82520111</v>
      </c>
      <c r="M29" s="6">
        <f t="shared" si="5"/>
        <v>0</v>
      </c>
      <c r="N29" s="6">
        <f t="shared" si="6"/>
        <v>10290308.323442848</v>
      </c>
      <c r="O29" s="6">
        <f t="shared" si="7"/>
        <v>-159414.14149560255</v>
      </c>
      <c r="P29" s="6">
        <f t="shared" si="8"/>
        <v>0</v>
      </c>
      <c r="Q29" s="6">
        <f t="shared" si="9"/>
        <v>4941290.5800887123</v>
      </c>
      <c r="R29" s="6">
        <f t="shared" si="10"/>
        <v>0</v>
      </c>
      <c r="S29" s="6">
        <f t="shared" si="11"/>
        <v>10464933.936834849</v>
      </c>
      <c r="T29" s="6">
        <f t="shared" si="13"/>
        <v>-706994.8520994354</v>
      </c>
      <c r="U29" s="15">
        <f t="shared" si="14"/>
        <v>6.3283150605086991E-2</v>
      </c>
    </row>
    <row r="30" spans="1:34">
      <c r="A30" s="256">
        <v>41760</v>
      </c>
      <c r="B30">
        <f t="shared" si="15"/>
        <v>5</v>
      </c>
      <c r="C30">
        <f t="shared" si="16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>
        <f>'Monthly Data'!T30</f>
        <v>8</v>
      </c>
      <c r="J30">
        <f>'Monthly Data'!CI30</f>
        <v>0</v>
      </c>
      <c r="L30" s="6">
        <f t="shared" si="4"/>
        <v>-4607250.82520111</v>
      </c>
      <c r="M30" s="6">
        <f t="shared" si="5"/>
        <v>86108.3231235821</v>
      </c>
      <c r="N30" s="6">
        <f t="shared" si="6"/>
        <v>10633318.600890944</v>
      </c>
      <c r="O30" s="6">
        <f t="shared" si="7"/>
        <v>-165107.50369187407</v>
      </c>
      <c r="P30" s="6">
        <f t="shared" si="8"/>
        <v>0</v>
      </c>
      <c r="Q30" s="6">
        <f t="shared" si="9"/>
        <v>4941290.5800887123</v>
      </c>
      <c r="R30" s="6">
        <f t="shared" si="10"/>
        <v>0</v>
      </c>
      <c r="S30" s="6">
        <f t="shared" si="11"/>
        <v>10888359.175210252</v>
      </c>
      <c r="T30" s="6">
        <f t="shared" si="13"/>
        <v>-918747.04112403281</v>
      </c>
      <c r="U30" s="15">
        <f t="shared" si="14"/>
        <v>7.7813058025429815E-2</v>
      </c>
    </row>
    <row r="31" spans="1:34">
      <c r="A31" s="256">
        <v>41791</v>
      </c>
      <c r="B31">
        <f t="shared" si="15"/>
        <v>6</v>
      </c>
      <c r="C31">
        <f t="shared" si="16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>
        <f>'Monthly Data'!T31</f>
        <v>8</v>
      </c>
      <c r="J31">
        <f>'Monthly Data'!CI31</f>
        <v>0</v>
      </c>
      <c r="L31" s="6">
        <f t="shared" si="4"/>
        <v>-4607250.82520111</v>
      </c>
      <c r="M31" s="6">
        <f t="shared" si="5"/>
        <v>302161.9338700244</v>
      </c>
      <c r="N31" s="6">
        <f t="shared" si="6"/>
        <v>10290308.323442848</v>
      </c>
      <c r="O31" s="6">
        <f t="shared" si="7"/>
        <v>-170800.86588814558</v>
      </c>
      <c r="P31" s="6">
        <f t="shared" si="8"/>
        <v>0</v>
      </c>
      <c r="Q31" s="6">
        <f t="shared" si="9"/>
        <v>4941290.5800887123</v>
      </c>
      <c r="R31" s="6">
        <f t="shared" si="10"/>
        <v>0</v>
      </c>
      <c r="S31" s="6">
        <f t="shared" si="11"/>
        <v>10755709.14631233</v>
      </c>
      <c r="T31" s="6">
        <f t="shared" si="13"/>
        <v>-324586.76522195898</v>
      </c>
      <c r="U31" s="15">
        <f t="shared" si="14"/>
        <v>2.9294052055421457E-2</v>
      </c>
    </row>
    <row r="32" spans="1:34">
      <c r="A32" s="256">
        <v>41821</v>
      </c>
      <c r="B32">
        <f t="shared" si="15"/>
        <v>7</v>
      </c>
      <c r="C32">
        <f t="shared" si="16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>
        <f>'Monthly Data'!T32</f>
        <v>8</v>
      </c>
      <c r="J32">
        <f>'Monthly Data'!CI32</f>
        <v>0</v>
      </c>
      <c r="L32" s="6">
        <f t="shared" si="4"/>
        <v>-4607250.82520111</v>
      </c>
      <c r="M32" s="6">
        <f t="shared" si="5"/>
        <v>343180.80779434909</v>
      </c>
      <c r="N32" s="6">
        <f t="shared" si="6"/>
        <v>10633318.600890944</v>
      </c>
      <c r="O32" s="6">
        <f t="shared" si="7"/>
        <v>-176494.22808441712</v>
      </c>
      <c r="P32" s="6">
        <f t="shared" si="8"/>
        <v>0</v>
      </c>
      <c r="Q32" s="6">
        <f t="shared" si="9"/>
        <v>4941290.5800887123</v>
      </c>
      <c r="R32" s="6">
        <f t="shared" si="10"/>
        <v>0</v>
      </c>
      <c r="S32" s="6">
        <f t="shared" si="11"/>
        <v>11134044.935488477</v>
      </c>
      <c r="T32" s="6">
        <f t="shared" si="13"/>
        <v>-593879.48384580761</v>
      </c>
      <c r="U32" s="15">
        <f t="shared" si="14"/>
        <v>5.0638072229281822E-2</v>
      </c>
    </row>
    <row r="33" spans="1:21">
      <c r="A33" s="256">
        <v>41852</v>
      </c>
      <c r="B33">
        <f t="shared" si="15"/>
        <v>8</v>
      </c>
      <c r="C33">
        <f t="shared" si="16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>
        <f>'Monthly Data'!T33</f>
        <v>8</v>
      </c>
      <c r="J33">
        <f>'Monthly Data'!CI33</f>
        <v>0</v>
      </c>
      <c r="L33" s="6">
        <f t="shared" si="4"/>
        <v>-4607250.82520111</v>
      </c>
      <c r="M33" s="6">
        <f t="shared" si="5"/>
        <v>355079.41244415304</v>
      </c>
      <c r="N33" s="6">
        <f t="shared" si="6"/>
        <v>10633318.600890944</v>
      </c>
      <c r="O33" s="6">
        <f t="shared" si="7"/>
        <v>-182187.59028068863</v>
      </c>
      <c r="P33" s="6">
        <f t="shared" si="8"/>
        <v>0</v>
      </c>
      <c r="Q33" s="6">
        <f t="shared" si="9"/>
        <v>4941290.5800887123</v>
      </c>
      <c r="R33" s="6">
        <f t="shared" si="10"/>
        <v>0</v>
      </c>
      <c r="S33" s="6">
        <f t="shared" si="11"/>
        <v>11140250.177942012</v>
      </c>
      <c r="T33" s="6">
        <f t="shared" si="13"/>
        <v>-873525.85279227607</v>
      </c>
      <c r="U33" s="15">
        <f t="shared" si="14"/>
        <v>7.2710349398688243E-2</v>
      </c>
    </row>
    <row r="34" spans="1:21">
      <c r="A34" s="256">
        <v>41883</v>
      </c>
      <c r="B34">
        <f t="shared" si="15"/>
        <v>9</v>
      </c>
      <c r="C34">
        <f t="shared" si="16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>
        <f>'Monthly Data'!T34</f>
        <v>8</v>
      </c>
      <c r="J34">
        <f>'Monthly Data'!CI34</f>
        <v>0</v>
      </c>
      <c r="L34" s="6">
        <f t="shared" si="4"/>
        <v>-4607250.82520111</v>
      </c>
      <c r="M34" s="6">
        <f t="shared" si="5"/>
        <v>148732.55812255089</v>
      </c>
      <c r="N34" s="6">
        <f t="shared" si="6"/>
        <v>10290308.323442848</v>
      </c>
      <c r="O34" s="6">
        <f t="shared" si="7"/>
        <v>-187880.95247696014</v>
      </c>
      <c r="P34" s="6">
        <f t="shared" si="8"/>
        <v>0</v>
      </c>
      <c r="Q34" s="6">
        <f t="shared" si="9"/>
        <v>4941290.5800887123</v>
      </c>
      <c r="R34" s="6">
        <f t="shared" si="10"/>
        <v>0</v>
      </c>
      <c r="S34" s="6">
        <f t="shared" si="11"/>
        <v>10585199.683976041</v>
      </c>
      <c r="T34" s="6">
        <f t="shared" si="13"/>
        <v>275835.67704175413</v>
      </c>
      <c r="U34" s="15">
        <f t="shared" si="14"/>
        <v>2.6755838367548326E-2</v>
      </c>
    </row>
    <row r="35" spans="1:21">
      <c r="A35" s="256">
        <v>41913</v>
      </c>
      <c r="B35">
        <f t="shared" si="15"/>
        <v>10</v>
      </c>
      <c r="C35">
        <f t="shared" si="16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>
        <f>'Monthly Data'!T35</f>
        <v>8</v>
      </c>
      <c r="J35">
        <f>'Monthly Data'!CI35</f>
        <v>0</v>
      </c>
      <c r="L35" s="6">
        <f t="shared" si="4"/>
        <v>-4607250.82520111</v>
      </c>
      <c r="M35" s="6">
        <f t="shared" si="5"/>
        <v>13151.089349783444</v>
      </c>
      <c r="N35" s="6">
        <f t="shared" si="6"/>
        <v>10633318.600890944</v>
      </c>
      <c r="O35" s="6">
        <f t="shared" si="7"/>
        <v>-193574.31467323168</v>
      </c>
      <c r="P35" s="6">
        <f t="shared" si="8"/>
        <v>0</v>
      </c>
      <c r="Q35" s="6">
        <f t="shared" si="9"/>
        <v>4941290.5800887123</v>
      </c>
      <c r="R35" s="6">
        <f t="shared" si="10"/>
        <v>0</v>
      </c>
      <c r="S35" s="6">
        <f t="shared" si="11"/>
        <v>10786935.130455097</v>
      </c>
      <c r="T35" s="6">
        <f t="shared" si="13"/>
        <v>172428.14872080833</v>
      </c>
      <c r="U35" s="15">
        <f t="shared" si="14"/>
        <v>1.6244574431721327E-2</v>
      </c>
    </row>
    <row r="36" spans="1:21">
      <c r="A36" s="256">
        <v>41944</v>
      </c>
      <c r="B36">
        <f t="shared" si="15"/>
        <v>11</v>
      </c>
      <c r="C36">
        <f t="shared" si="16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>
        <f>'Monthly Data'!T36</f>
        <v>8</v>
      </c>
      <c r="J36">
        <f>'Monthly Data'!CI36</f>
        <v>0</v>
      </c>
      <c r="L36" s="6">
        <f t="shared" si="4"/>
        <v>-4607250.82520111</v>
      </c>
      <c r="M36" s="6">
        <f t="shared" si="5"/>
        <v>0</v>
      </c>
      <c r="N36" s="6">
        <f t="shared" si="6"/>
        <v>10290308.323442848</v>
      </c>
      <c r="O36" s="6">
        <f t="shared" si="7"/>
        <v>-199267.67686950319</v>
      </c>
      <c r="P36" s="6">
        <f t="shared" si="8"/>
        <v>0</v>
      </c>
      <c r="Q36" s="6">
        <f t="shared" si="9"/>
        <v>4941290.5800887123</v>
      </c>
      <c r="R36" s="6">
        <f t="shared" si="10"/>
        <v>0</v>
      </c>
      <c r="S36" s="6">
        <f t="shared" si="11"/>
        <v>10425080.401460947</v>
      </c>
      <c r="T36" s="6">
        <f t="shared" si="13"/>
        <v>550061.68552666157</v>
      </c>
      <c r="U36" s="15">
        <f t="shared" si="14"/>
        <v>5.5702343595469293E-2</v>
      </c>
    </row>
    <row r="37" spans="1:21">
      <c r="A37" s="256">
        <v>41974</v>
      </c>
      <c r="B37">
        <f t="shared" si="15"/>
        <v>12</v>
      </c>
      <c r="C37">
        <f t="shared" si="16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>
        <f>'Monthly Data'!T37</f>
        <v>8</v>
      </c>
      <c r="J37">
        <f>'Monthly Data'!CI37</f>
        <v>0</v>
      </c>
      <c r="L37" s="6">
        <f t="shared" si="4"/>
        <v>-4607250.82520111</v>
      </c>
      <c r="M37" s="6">
        <f t="shared" si="5"/>
        <v>0</v>
      </c>
      <c r="N37" s="6">
        <f t="shared" si="6"/>
        <v>10633318.600890944</v>
      </c>
      <c r="O37" s="6">
        <f t="shared" si="7"/>
        <v>-204961.0390657747</v>
      </c>
      <c r="P37" s="6">
        <f t="shared" si="8"/>
        <v>-662689.98610736104</v>
      </c>
      <c r="Q37" s="6">
        <f t="shared" si="9"/>
        <v>4941290.5800887123</v>
      </c>
      <c r="R37" s="6">
        <f t="shared" si="10"/>
        <v>0</v>
      </c>
      <c r="S37" s="6">
        <f t="shared" si="11"/>
        <v>10099707.33060541</v>
      </c>
      <c r="T37" s="6">
        <f t="shared" si="13"/>
        <v>-171583.06372887827</v>
      </c>
      <c r="U37" s="15">
        <f t="shared" si="14"/>
        <v>1.6705112711400374E-2</v>
      </c>
    </row>
    <row r="38" spans="1:21">
      <c r="A38" s="256">
        <v>42005</v>
      </c>
      <c r="B38">
        <f t="shared" si="15"/>
        <v>1</v>
      </c>
      <c r="C38">
        <f t="shared" si="16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>
        <f>'Monthly Data'!T38</f>
        <v>8</v>
      </c>
      <c r="J38">
        <f>'Monthly Data'!CI38</f>
        <v>0</v>
      </c>
      <c r="L38" s="6">
        <f t="shared" si="4"/>
        <v>-4607250.82520111</v>
      </c>
      <c r="M38" s="6">
        <f t="shared" si="5"/>
        <v>0</v>
      </c>
      <c r="N38" s="6">
        <f t="shared" si="6"/>
        <v>10633318.600890944</v>
      </c>
      <c r="O38" s="6">
        <f t="shared" si="7"/>
        <v>-210654.40126204622</v>
      </c>
      <c r="P38" s="6">
        <f t="shared" si="8"/>
        <v>0</v>
      </c>
      <c r="Q38" s="6">
        <f t="shared" si="9"/>
        <v>4941290.5800887123</v>
      </c>
      <c r="R38" s="6">
        <f t="shared" si="10"/>
        <v>0</v>
      </c>
      <c r="S38" s="6">
        <f t="shared" si="11"/>
        <v>10756703.9545165</v>
      </c>
      <c r="T38" s="6">
        <f t="shared" si="13"/>
        <v>52215.618266846985</v>
      </c>
      <c r="U38" s="15">
        <f t="shared" si="14"/>
        <v>4.8779181803603015E-3</v>
      </c>
    </row>
    <row r="39" spans="1:21">
      <c r="A39" s="256">
        <v>42036</v>
      </c>
      <c r="B39">
        <f t="shared" si="15"/>
        <v>2</v>
      </c>
      <c r="C39">
        <f t="shared" si="16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>
        <f>'Monthly Data'!T39</f>
        <v>8</v>
      </c>
      <c r="J39">
        <f>'Monthly Data'!CI39</f>
        <v>0</v>
      </c>
      <c r="L39" s="6">
        <f t="shared" si="4"/>
        <v>-4607250.82520111</v>
      </c>
      <c r="M39" s="6">
        <f t="shared" si="5"/>
        <v>0</v>
      </c>
      <c r="N39" s="6">
        <f t="shared" si="6"/>
        <v>9604287.7685466595</v>
      </c>
      <c r="O39" s="6">
        <f t="shared" si="7"/>
        <v>-216347.76345831776</v>
      </c>
      <c r="P39" s="6">
        <f t="shared" si="8"/>
        <v>0</v>
      </c>
      <c r="Q39" s="6">
        <f t="shared" si="9"/>
        <v>4941290.5800887123</v>
      </c>
      <c r="R39" s="6">
        <f t="shared" si="10"/>
        <v>0</v>
      </c>
      <c r="S39" s="6">
        <f t="shared" si="11"/>
        <v>9721979.7599759437</v>
      </c>
      <c r="T39" s="6">
        <f t="shared" si="13"/>
        <v>-213390.54747371003</v>
      </c>
      <c r="U39" s="15">
        <f t="shared" si="14"/>
        <v>2.1477865531967878E-2</v>
      </c>
    </row>
    <row r="40" spans="1:21">
      <c r="A40" s="256">
        <v>42064</v>
      </c>
      <c r="B40">
        <f t="shared" si="15"/>
        <v>3</v>
      </c>
      <c r="C40">
        <f t="shared" si="16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>
        <f>'Monthly Data'!T40</f>
        <v>8</v>
      </c>
      <c r="J40">
        <f>'Monthly Data'!CI40</f>
        <v>0</v>
      </c>
      <c r="L40" s="6">
        <f t="shared" si="4"/>
        <v>-4607250.82520111</v>
      </c>
      <c r="M40" s="6">
        <f t="shared" si="5"/>
        <v>0</v>
      </c>
      <c r="N40" s="6">
        <f t="shared" si="6"/>
        <v>10633318.600890944</v>
      </c>
      <c r="O40" s="6">
        <f t="shared" si="7"/>
        <v>-222041.12565458927</v>
      </c>
      <c r="P40" s="6">
        <f t="shared" si="8"/>
        <v>0</v>
      </c>
      <c r="Q40" s="6">
        <f t="shared" si="9"/>
        <v>4941290.5800887123</v>
      </c>
      <c r="R40" s="6">
        <f t="shared" si="10"/>
        <v>0</v>
      </c>
      <c r="S40" s="6">
        <f t="shared" si="11"/>
        <v>10745317.230123956</v>
      </c>
      <c r="T40" s="6">
        <f t="shared" si="13"/>
        <v>180096.23547429964</v>
      </c>
      <c r="U40" s="15">
        <f t="shared" si="14"/>
        <v>1.70461399307693E-2</v>
      </c>
    </row>
    <row r="41" spans="1:21">
      <c r="A41" s="256">
        <v>42095</v>
      </c>
      <c r="B41">
        <f t="shared" si="15"/>
        <v>4</v>
      </c>
      <c r="C41">
        <f t="shared" si="16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>
        <f>'Monthly Data'!T41</f>
        <v>8</v>
      </c>
      <c r="J41">
        <f>'Monthly Data'!CI41</f>
        <v>0</v>
      </c>
      <c r="L41" s="6">
        <f t="shared" si="4"/>
        <v>-4607250.82520111</v>
      </c>
      <c r="M41" s="6">
        <f t="shared" si="5"/>
        <v>0</v>
      </c>
      <c r="N41" s="6">
        <f t="shared" si="6"/>
        <v>10290308.323442848</v>
      </c>
      <c r="O41" s="6">
        <f t="shared" si="7"/>
        <v>-227734.48785086078</v>
      </c>
      <c r="P41" s="6">
        <f t="shared" si="8"/>
        <v>0</v>
      </c>
      <c r="Q41" s="6">
        <f t="shared" si="9"/>
        <v>4941290.5800887123</v>
      </c>
      <c r="R41" s="6">
        <f t="shared" si="10"/>
        <v>0</v>
      </c>
      <c r="S41" s="6">
        <f t="shared" si="11"/>
        <v>10396613.59047959</v>
      </c>
      <c r="T41" s="6">
        <f t="shared" si="13"/>
        <v>145773.25002993643</v>
      </c>
      <c r="U41" s="15">
        <f t="shared" si="14"/>
        <v>1.4220614621683014E-2</v>
      </c>
    </row>
    <row r="42" spans="1:21">
      <c r="A42" s="256">
        <v>42125</v>
      </c>
      <c r="B42">
        <f t="shared" si="15"/>
        <v>5</v>
      </c>
      <c r="C42">
        <f t="shared" si="16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>
        <f>'Monthly Data'!T42</f>
        <v>8</v>
      </c>
      <c r="J42">
        <f>'Monthly Data'!CI42</f>
        <v>0</v>
      </c>
      <c r="L42" s="6">
        <f t="shared" si="4"/>
        <v>-4607250.82520111</v>
      </c>
      <c r="M42" s="6">
        <f t="shared" si="5"/>
        <v>167519.82862224156</v>
      </c>
      <c r="N42" s="6">
        <f t="shared" si="6"/>
        <v>10633318.600890944</v>
      </c>
      <c r="O42" s="6">
        <f t="shared" si="7"/>
        <v>-233427.85004713232</v>
      </c>
      <c r="P42" s="6">
        <f t="shared" si="8"/>
        <v>0</v>
      </c>
      <c r="Q42" s="6">
        <f t="shared" si="9"/>
        <v>4941290.5800887123</v>
      </c>
      <c r="R42" s="6">
        <f t="shared" si="10"/>
        <v>0</v>
      </c>
      <c r="S42" s="6">
        <f t="shared" si="11"/>
        <v>10901450.334353656</v>
      </c>
      <c r="T42" s="6">
        <f t="shared" ref="T42:T73" si="17">S42-D42</f>
        <v>-431834.25169599988</v>
      </c>
      <c r="U42" s="15">
        <f t="shared" ref="U42:U73" si="18">ABS(S42-D42)/D42</f>
        <v>3.8103186099072504E-2</v>
      </c>
    </row>
    <row r="43" spans="1:21">
      <c r="A43" s="256">
        <v>42156</v>
      </c>
      <c r="B43">
        <f t="shared" si="15"/>
        <v>6</v>
      </c>
      <c r="C43">
        <f t="shared" si="16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>
        <f>'Monthly Data'!T43</f>
        <v>8</v>
      </c>
      <c r="J43">
        <f>'Monthly Data'!CI43</f>
        <v>0</v>
      </c>
      <c r="L43" s="6">
        <f t="shared" si="4"/>
        <v>-4607250.82520111</v>
      </c>
      <c r="M43" s="6">
        <f t="shared" si="5"/>
        <v>201963.15787167437</v>
      </c>
      <c r="N43" s="6">
        <f t="shared" si="6"/>
        <v>10290308.323442848</v>
      </c>
      <c r="O43" s="6">
        <f t="shared" si="7"/>
        <v>-239121.21224340383</v>
      </c>
      <c r="P43" s="6">
        <f t="shared" si="8"/>
        <v>0</v>
      </c>
      <c r="Q43" s="6">
        <f t="shared" si="9"/>
        <v>4941290.5800887123</v>
      </c>
      <c r="R43" s="6">
        <f t="shared" si="10"/>
        <v>0</v>
      </c>
      <c r="S43" s="6">
        <f t="shared" si="11"/>
        <v>10587190.02395872</v>
      </c>
      <c r="T43" s="6">
        <f t="shared" si="17"/>
        <v>180822.67410906591</v>
      </c>
      <c r="U43" s="15">
        <f t="shared" si="18"/>
        <v>1.7376157119004483E-2</v>
      </c>
    </row>
    <row r="44" spans="1:21">
      <c r="A44" s="256">
        <v>42186</v>
      </c>
      <c r="B44">
        <f t="shared" si="15"/>
        <v>7</v>
      </c>
      <c r="C44">
        <f t="shared" si="16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>
        <f>'Monthly Data'!T44</f>
        <v>8</v>
      </c>
      <c r="J44">
        <f>'Monthly Data'!CI44</f>
        <v>0</v>
      </c>
      <c r="L44" s="6">
        <f t="shared" si="4"/>
        <v>-4607250.82520111</v>
      </c>
      <c r="M44" s="6">
        <f t="shared" si="5"/>
        <v>432420.34266787954</v>
      </c>
      <c r="N44" s="6">
        <f t="shared" si="6"/>
        <v>10633318.600890944</v>
      </c>
      <c r="O44" s="6">
        <f t="shared" si="7"/>
        <v>-244814.57443967534</v>
      </c>
      <c r="P44" s="6">
        <f t="shared" si="8"/>
        <v>0</v>
      </c>
      <c r="Q44" s="6">
        <f t="shared" si="9"/>
        <v>4941290.5800887123</v>
      </c>
      <c r="R44" s="6">
        <f t="shared" si="10"/>
        <v>0</v>
      </c>
      <c r="S44" s="6">
        <f t="shared" si="11"/>
        <v>11154964.12400675</v>
      </c>
      <c r="T44" s="6">
        <f t="shared" si="17"/>
        <v>484010.45855709724</v>
      </c>
      <c r="U44" s="15">
        <f t="shared" si="18"/>
        <v>4.535775093131772E-2</v>
      </c>
    </row>
    <row r="45" spans="1:21">
      <c r="A45" s="256">
        <v>42217</v>
      </c>
      <c r="B45">
        <f t="shared" si="15"/>
        <v>8</v>
      </c>
      <c r="C45">
        <f t="shared" si="16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>
        <f>'Monthly Data'!T45</f>
        <v>8</v>
      </c>
      <c r="J45">
        <f>'Monthly Data'!CI45</f>
        <v>0</v>
      </c>
      <c r="L45" s="6">
        <f t="shared" si="4"/>
        <v>-4607250.82520111</v>
      </c>
      <c r="M45" s="6">
        <f t="shared" si="5"/>
        <v>415198.67804316303</v>
      </c>
      <c r="N45" s="6">
        <f t="shared" si="6"/>
        <v>10633318.600890944</v>
      </c>
      <c r="O45" s="6">
        <f t="shared" si="7"/>
        <v>-250507.93663594685</v>
      </c>
      <c r="P45" s="6">
        <f t="shared" si="8"/>
        <v>0</v>
      </c>
      <c r="Q45" s="6">
        <f t="shared" si="9"/>
        <v>4941290.5800887123</v>
      </c>
      <c r="R45" s="6">
        <f t="shared" si="10"/>
        <v>0</v>
      </c>
      <c r="S45" s="6">
        <f>SUM(L45:R45)</f>
        <v>11132049.097185763</v>
      </c>
      <c r="T45" s="6">
        <f t="shared" si="17"/>
        <v>-46186.458263890818</v>
      </c>
      <c r="U45" s="15">
        <f t="shared" si="18"/>
        <v>4.1318200922482642E-3</v>
      </c>
    </row>
    <row r="46" spans="1:21">
      <c r="A46" s="256">
        <v>42248</v>
      </c>
      <c r="B46">
        <f t="shared" si="15"/>
        <v>9</v>
      </c>
      <c r="C46">
        <f t="shared" si="16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>
        <f>'Monthly Data'!T46</f>
        <v>8</v>
      </c>
      <c r="J46">
        <f>'Monthly Data'!CI46</f>
        <v>0</v>
      </c>
      <c r="L46" s="6">
        <f t="shared" si="4"/>
        <v>-4607250.82520111</v>
      </c>
      <c r="M46" s="6">
        <f t="shared" si="5"/>
        <v>368543.62296893133</v>
      </c>
      <c r="N46" s="6">
        <f t="shared" si="6"/>
        <v>10290308.323442848</v>
      </c>
      <c r="O46" s="6">
        <f t="shared" si="7"/>
        <v>-256201.2988322184</v>
      </c>
      <c r="P46" s="6">
        <f t="shared" si="8"/>
        <v>0</v>
      </c>
      <c r="Q46" s="6">
        <f t="shared" si="9"/>
        <v>4941290.5800887123</v>
      </c>
      <c r="R46" s="6">
        <f t="shared" si="10"/>
        <v>0</v>
      </c>
      <c r="S46" s="6">
        <f t="shared" si="11"/>
        <v>10736690.402467165</v>
      </c>
      <c r="T46" s="6">
        <f t="shared" si="17"/>
        <v>-568658.67678249069</v>
      </c>
      <c r="U46" s="15">
        <f t="shared" si="18"/>
        <v>5.0299966219197273E-2</v>
      </c>
    </row>
    <row r="47" spans="1:21">
      <c r="A47" s="256">
        <v>42278</v>
      </c>
      <c r="B47">
        <f t="shared" si="15"/>
        <v>10</v>
      </c>
      <c r="C47">
        <f t="shared" si="16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>
        <f>'Monthly Data'!T47</f>
        <v>8</v>
      </c>
      <c r="J47">
        <f>'Monthly Data'!CI47</f>
        <v>0</v>
      </c>
      <c r="L47" s="6">
        <f t="shared" si="4"/>
        <v>-4607250.82520111</v>
      </c>
      <c r="M47" s="6">
        <f t="shared" si="5"/>
        <v>5323.0599749123458</v>
      </c>
      <c r="N47" s="6">
        <f t="shared" si="6"/>
        <v>10633318.600890944</v>
      </c>
      <c r="O47" s="6">
        <f t="shared" si="7"/>
        <v>-261894.66102848991</v>
      </c>
      <c r="P47" s="6">
        <f t="shared" si="8"/>
        <v>0</v>
      </c>
      <c r="Q47" s="6">
        <f t="shared" si="9"/>
        <v>4941290.5800887123</v>
      </c>
      <c r="R47" s="6">
        <f t="shared" si="10"/>
        <v>0</v>
      </c>
      <c r="S47" s="6">
        <f t="shared" si="11"/>
        <v>10710786.754724968</v>
      </c>
      <c r="T47" s="6">
        <f t="shared" si="17"/>
        <v>-233621.45672468469</v>
      </c>
      <c r="U47" s="15">
        <f t="shared" si="18"/>
        <v>2.1346193618790477E-2</v>
      </c>
    </row>
    <row r="48" spans="1:21">
      <c r="A48" s="256">
        <v>42309</v>
      </c>
      <c r="B48">
        <f t="shared" si="15"/>
        <v>11</v>
      </c>
      <c r="C48">
        <f t="shared" si="16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>
        <f>'Monthly Data'!T48</f>
        <v>8</v>
      </c>
      <c r="J48">
        <f>'Monthly Data'!CI48</f>
        <v>0</v>
      </c>
      <c r="L48" s="6">
        <f t="shared" si="4"/>
        <v>-4607250.82520111</v>
      </c>
      <c r="M48" s="6">
        <f t="shared" si="5"/>
        <v>4070.575274932974</v>
      </c>
      <c r="N48" s="6">
        <f t="shared" si="6"/>
        <v>10290308.323442848</v>
      </c>
      <c r="O48" s="6">
        <f t="shared" si="7"/>
        <v>-267588.02322476142</v>
      </c>
      <c r="P48" s="6">
        <f t="shared" si="8"/>
        <v>0</v>
      </c>
      <c r="Q48" s="6">
        <f t="shared" si="9"/>
        <v>4941290.5800887123</v>
      </c>
      <c r="R48" s="6">
        <f t="shared" si="10"/>
        <v>0</v>
      </c>
      <c r="S48" s="6">
        <f t="shared" si="11"/>
        <v>10360830.630380623</v>
      </c>
      <c r="T48" s="6">
        <f t="shared" si="17"/>
        <v>-695870.60626903176</v>
      </c>
      <c r="U48" s="15">
        <f t="shared" si="18"/>
        <v>6.2936547834215595E-2</v>
      </c>
    </row>
    <row r="49" spans="1:21">
      <c r="A49" s="256">
        <v>42339</v>
      </c>
      <c r="B49">
        <f t="shared" si="15"/>
        <v>12</v>
      </c>
      <c r="C49">
        <f t="shared" si="16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>
        <f>'Monthly Data'!T49</f>
        <v>8</v>
      </c>
      <c r="J49">
        <f>'Monthly Data'!CI49</f>
        <v>0</v>
      </c>
      <c r="L49" s="6">
        <f t="shared" si="4"/>
        <v>-4607250.82520111</v>
      </c>
      <c r="M49" s="6">
        <f t="shared" si="5"/>
        <v>0</v>
      </c>
      <c r="N49" s="6">
        <f t="shared" si="6"/>
        <v>10633318.600890944</v>
      </c>
      <c r="O49" s="6">
        <f t="shared" si="7"/>
        <v>-273281.38542103296</v>
      </c>
      <c r="P49" s="6">
        <f t="shared" si="8"/>
        <v>-662689.98610736104</v>
      </c>
      <c r="Q49" s="6">
        <f t="shared" si="9"/>
        <v>4941290.5800887123</v>
      </c>
      <c r="R49" s="6">
        <f t="shared" si="10"/>
        <v>0</v>
      </c>
      <c r="S49" s="6">
        <f t="shared" si="11"/>
        <v>10031386.984250152</v>
      </c>
      <c r="T49" s="6">
        <f t="shared" si="17"/>
        <v>-355961.92819950357</v>
      </c>
      <c r="U49" s="15">
        <f t="shared" si="18"/>
        <v>3.4268794781011816E-2</v>
      </c>
    </row>
    <row r="50" spans="1:21">
      <c r="A50" s="256">
        <v>42370</v>
      </c>
      <c r="B50">
        <f t="shared" si="15"/>
        <v>1</v>
      </c>
      <c r="C50">
        <f t="shared" si="16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>
        <f>'Monthly Data'!T50</f>
        <v>8</v>
      </c>
      <c r="J50">
        <f>'Monthly Data'!CI50</f>
        <v>0</v>
      </c>
      <c r="L50" s="6">
        <f t="shared" si="4"/>
        <v>-4607250.82520111</v>
      </c>
      <c r="M50" s="6">
        <f t="shared" si="5"/>
        <v>0</v>
      </c>
      <c r="N50" s="6">
        <f t="shared" si="6"/>
        <v>10633318.600890944</v>
      </c>
      <c r="O50" s="6">
        <f t="shared" si="7"/>
        <v>-278974.74761730444</v>
      </c>
      <c r="P50" s="6">
        <f t="shared" si="8"/>
        <v>0</v>
      </c>
      <c r="Q50" s="6">
        <f t="shared" si="9"/>
        <v>4941290.5800887123</v>
      </c>
      <c r="R50" s="6">
        <f t="shared" si="10"/>
        <v>0</v>
      </c>
      <c r="S50" s="6">
        <f t="shared" si="11"/>
        <v>10688383.608161241</v>
      </c>
      <c r="T50" s="6">
        <f t="shared" si="17"/>
        <v>-236807.86839372665</v>
      </c>
      <c r="U50" s="15">
        <f t="shared" si="18"/>
        <v>2.1675397534396266E-2</v>
      </c>
    </row>
    <row r="51" spans="1:21">
      <c r="A51" s="256">
        <v>42401</v>
      </c>
      <c r="B51">
        <f t="shared" si="15"/>
        <v>2</v>
      </c>
      <c r="C51">
        <f t="shared" si="16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>
        <f>'Monthly Data'!T51</f>
        <v>8</v>
      </c>
      <c r="J51">
        <f>'Monthly Data'!CI51</f>
        <v>0</v>
      </c>
      <c r="L51" s="6">
        <f t="shared" si="4"/>
        <v>-4607250.82520111</v>
      </c>
      <c r="M51" s="6">
        <f t="shared" si="5"/>
        <v>0</v>
      </c>
      <c r="N51" s="6">
        <f t="shared" si="6"/>
        <v>9947298.0459947549</v>
      </c>
      <c r="O51" s="6">
        <f t="shared" si="7"/>
        <v>-284668.10981357598</v>
      </c>
      <c r="P51" s="6">
        <f t="shared" si="8"/>
        <v>0</v>
      </c>
      <c r="Q51" s="6">
        <f t="shared" si="9"/>
        <v>4941290.5800887123</v>
      </c>
      <c r="R51" s="6">
        <f t="shared" si="10"/>
        <v>0</v>
      </c>
      <c r="S51" s="6">
        <f t="shared" si="11"/>
        <v>9996669.6910687815</v>
      </c>
      <c r="T51" s="6">
        <f t="shared" si="17"/>
        <v>-208926.14368618652</v>
      </c>
      <c r="U51" s="15">
        <f t="shared" si="18"/>
        <v>2.0471724245113881E-2</v>
      </c>
    </row>
    <row r="52" spans="1:21">
      <c r="A52" s="256">
        <v>42430</v>
      </c>
      <c r="B52">
        <f t="shared" si="15"/>
        <v>3</v>
      </c>
      <c r="C52">
        <f t="shared" si="16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>
        <f>'Monthly Data'!T52</f>
        <v>8</v>
      </c>
      <c r="J52">
        <f>'Monthly Data'!CI52</f>
        <v>0</v>
      </c>
      <c r="L52" s="6">
        <f t="shared" si="4"/>
        <v>-4607250.82520111</v>
      </c>
      <c r="M52" s="6">
        <f t="shared" si="5"/>
        <v>0</v>
      </c>
      <c r="N52" s="6">
        <f t="shared" si="6"/>
        <v>10633318.600890944</v>
      </c>
      <c r="O52" s="6">
        <f t="shared" si="7"/>
        <v>-290361.47200984752</v>
      </c>
      <c r="P52" s="6">
        <f t="shared" si="8"/>
        <v>0</v>
      </c>
      <c r="Q52" s="6">
        <f t="shared" si="9"/>
        <v>4941290.5800887123</v>
      </c>
      <c r="R52" s="6">
        <f t="shared" si="10"/>
        <v>0</v>
      </c>
      <c r="S52" s="6">
        <f t="shared" si="11"/>
        <v>10676996.883768698</v>
      </c>
      <c r="T52" s="6">
        <f t="shared" si="17"/>
        <v>-332707.28718627058</v>
      </c>
      <c r="U52" s="15">
        <f t="shared" si="18"/>
        <v>3.0219457491328029E-2</v>
      </c>
    </row>
    <row r="53" spans="1:21">
      <c r="A53" s="256">
        <v>42461</v>
      </c>
      <c r="B53">
        <f t="shared" si="15"/>
        <v>4</v>
      </c>
      <c r="C53">
        <f t="shared" si="16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>
        <f>'Monthly Data'!T53</f>
        <v>8</v>
      </c>
      <c r="J53">
        <f>'Monthly Data'!CI53</f>
        <v>0</v>
      </c>
      <c r="L53" s="6">
        <f t="shared" si="4"/>
        <v>-4607250.82520111</v>
      </c>
      <c r="M53" s="6">
        <f t="shared" si="5"/>
        <v>0</v>
      </c>
      <c r="N53" s="6">
        <f t="shared" si="6"/>
        <v>10290308.323442848</v>
      </c>
      <c r="O53" s="6">
        <f t="shared" si="7"/>
        <v>-296054.83420611901</v>
      </c>
      <c r="P53" s="6">
        <f t="shared" si="8"/>
        <v>0</v>
      </c>
      <c r="Q53" s="6">
        <f t="shared" si="9"/>
        <v>4941290.5800887123</v>
      </c>
      <c r="R53" s="6">
        <f t="shared" si="10"/>
        <v>0</v>
      </c>
      <c r="S53" s="6">
        <f t="shared" si="11"/>
        <v>10328293.244124331</v>
      </c>
      <c r="T53" s="6">
        <f t="shared" si="17"/>
        <v>-52147.749230636284</v>
      </c>
      <c r="U53" s="15">
        <f t="shared" si="18"/>
        <v>5.0236545117898785E-3</v>
      </c>
    </row>
    <row r="54" spans="1:21">
      <c r="A54" s="256">
        <v>42491</v>
      </c>
      <c r="B54">
        <f t="shared" si="15"/>
        <v>5</v>
      </c>
      <c r="C54">
        <f t="shared" si="16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>
        <f>'Monthly Data'!T54</f>
        <v>8</v>
      </c>
      <c r="J54">
        <f>'Monthly Data'!CI54</f>
        <v>0</v>
      </c>
      <c r="L54" s="6">
        <f t="shared" si="4"/>
        <v>-4607250.82520111</v>
      </c>
      <c r="M54" s="6">
        <f t="shared" si="5"/>
        <v>149671.9216475354</v>
      </c>
      <c r="N54" s="6">
        <f t="shared" si="6"/>
        <v>10633318.600890944</v>
      </c>
      <c r="O54" s="6">
        <f t="shared" si="7"/>
        <v>-301748.19640239055</v>
      </c>
      <c r="P54" s="6">
        <f t="shared" si="8"/>
        <v>0</v>
      </c>
      <c r="Q54" s="6">
        <f t="shared" si="9"/>
        <v>4941290.5800887123</v>
      </c>
      <c r="R54" s="6">
        <f t="shared" si="10"/>
        <v>0</v>
      </c>
      <c r="S54" s="6">
        <f t="shared" si="11"/>
        <v>10815282.081023691</v>
      </c>
      <c r="T54" s="6">
        <f t="shared" si="17"/>
        <v>-304682.89833127894</v>
      </c>
      <c r="U54" s="15">
        <f t="shared" si="18"/>
        <v>2.7399627507545668E-2</v>
      </c>
    </row>
    <row r="55" spans="1:21">
      <c r="A55" s="256">
        <v>42522</v>
      </c>
      <c r="B55">
        <f t="shared" si="15"/>
        <v>6</v>
      </c>
      <c r="C55">
        <f t="shared" si="16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>
        <f>'Monthly Data'!T55</f>
        <v>8</v>
      </c>
      <c r="J55">
        <f>'Monthly Data'!CI55</f>
        <v>0</v>
      </c>
      <c r="L55" s="6">
        <f t="shared" si="4"/>
        <v>-4607250.82520111</v>
      </c>
      <c r="M55" s="6">
        <f t="shared" si="5"/>
        <v>272415.42224551429</v>
      </c>
      <c r="N55" s="6">
        <f t="shared" si="6"/>
        <v>10290308.323442848</v>
      </c>
      <c r="O55" s="6">
        <f t="shared" si="7"/>
        <v>-307441.55859866209</v>
      </c>
      <c r="P55" s="6">
        <f t="shared" si="8"/>
        <v>0</v>
      </c>
      <c r="Q55" s="6">
        <f t="shared" si="9"/>
        <v>4941290.5800887123</v>
      </c>
      <c r="R55" s="6">
        <f t="shared" si="10"/>
        <v>0</v>
      </c>
      <c r="S55" s="6">
        <f t="shared" si="11"/>
        <v>10589321.941977303</v>
      </c>
      <c r="T55" s="6">
        <f t="shared" si="17"/>
        <v>800662.77582233585</v>
      </c>
      <c r="U55" s="15">
        <f t="shared" si="18"/>
        <v>8.1794938635792749E-2</v>
      </c>
    </row>
    <row r="56" spans="1:21">
      <c r="A56" s="256">
        <v>42552</v>
      </c>
      <c r="B56">
        <f t="shared" si="15"/>
        <v>7</v>
      </c>
      <c r="C56">
        <f t="shared" si="16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>
        <f>'Monthly Data'!T56</f>
        <v>8</v>
      </c>
      <c r="J56">
        <f>'Monthly Data'!CI56</f>
        <v>0</v>
      </c>
      <c r="L56" s="6">
        <f t="shared" si="4"/>
        <v>-4607250.82520111</v>
      </c>
      <c r="M56" s="6">
        <f t="shared" si="5"/>
        <v>616222.47238985309</v>
      </c>
      <c r="N56" s="6">
        <f t="shared" si="6"/>
        <v>10633318.600890944</v>
      </c>
      <c r="O56" s="6">
        <f t="shared" si="7"/>
        <v>-313134.92079493357</v>
      </c>
      <c r="P56" s="6">
        <f t="shared" si="8"/>
        <v>0</v>
      </c>
      <c r="Q56" s="6">
        <f t="shared" si="9"/>
        <v>4941290.5800887123</v>
      </c>
      <c r="R56" s="6">
        <f t="shared" si="10"/>
        <v>0</v>
      </c>
      <c r="S56" s="6">
        <f t="shared" si="11"/>
        <v>11270445.907373466</v>
      </c>
      <c r="T56" s="6">
        <f t="shared" si="17"/>
        <v>476635.84801849723</v>
      </c>
      <c r="U56" s="15">
        <f t="shared" si="18"/>
        <v>4.4158257871639878E-2</v>
      </c>
    </row>
    <row r="57" spans="1:21">
      <c r="A57" s="256">
        <v>42583</v>
      </c>
      <c r="B57">
        <f t="shared" si="15"/>
        <v>8</v>
      </c>
      <c r="C57">
        <f t="shared" si="16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>
        <f>'Monthly Data'!T57</f>
        <v>8</v>
      </c>
      <c r="J57">
        <f>'Monthly Data'!CI57</f>
        <v>0</v>
      </c>
      <c r="L57" s="6">
        <f t="shared" si="4"/>
        <v>-4607250.82520111</v>
      </c>
      <c r="M57" s="6">
        <f t="shared" si="5"/>
        <v>697007.7355385226</v>
      </c>
      <c r="N57" s="6">
        <f t="shared" si="6"/>
        <v>10633318.600890944</v>
      </c>
      <c r="O57" s="6">
        <f t="shared" si="7"/>
        <v>-318828.28299120511</v>
      </c>
      <c r="P57" s="6">
        <f t="shared" si="8"/>
        <v>0</v>
      </c>
      <c r="Q57" s="6">
        <f t="shared" si="9"/>
        <v>4941290.5800887123</v>
      </c>
      <c r="R57" s="6">
        <f t="shared" si="10"/>
        <v>0</v>
      </c>
      <c r="S57" s="6">
        <f t="shared" si="11"/>
        <v>11345537.808325864</v>
      </c>
      <c r="T57" s="6">
        <f t="shared" si="17"/>
        <v>374815.69157089479</v>
      </c>
      <c r="U57" s="15">
        <f t="shared" si="18"/>
        <v>3.4165088458348584E-2</v>
      </c>
    </row>
    <row r="58" spans="1:21">
      <c r="A58" s="256">
        <v>42614</v>
      </c>
      <c r="B58">
        <f t="shared" si="15"/>
        <v>9</v>
      </c>
      <c r="C58">
        <f t="shared" si="16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>
        <f>'Monthly Data'!T58</f>
        <v>8</v>
      </c>
      <c r="J58">
        <f>'Monthly Data'!CI58</f>
        <v>0</v>
      </c>
      <c r="L58" s="6">
        <f t="shared" si="4"/>
        <v>-4607250.82520111</v>
      </c>
      <c r="M58" s="6">
        <f t="shared" si="5"/>
        <v>276799.11869544198</v>
      </c>
      <c r="N58" s="6">
        <f t="shared" si="6"/>
        <v>10290308.323442848</v>
      </c>
      <c r="O58" s="6">
        <f t="shared" si="7"/>
        <v>-324521.64518747665</v>
      </c>
      <c r="P58" s="6">
        <f t="shared" si="8"/>
        <v>0</v>
      </c>
      <c r="Q58" s="6">
        <f t="shared" si="9"/>
        <v>4941290.5800887123</v>
      </c>
      <c r="R58" s="6">
        <f t="shared" si="10"/>
        <v>0</v>
      </c>
      <c r="S58" s="6">
        <f t="shared" si="11"/>
        <v>10576625.551838417</v>
      </c>
      <c r="T58" s="6">
        <f t="shared" si="17"/>
        <v>293778.22328344733</v>
      </c>
      <c r="U58" s="15">
        <f t="shared" si="18"/>
        <v>2.8569735005949122E-2</v>
      </c>
    </row>
    <row r="59" spans="1:21">
      <c r="A59" s="256">
        <v>42644</v>
      </c>
      <c r="B59">
        <f t="shared" si="15"/>
        <v>10</v>
      </c>
      <c r="C59">
        <f t="shared" si="16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>
        <f>'Monthly Data'!T59</f>
        <v>8</v>
      </c>
      <c r="J59">
        <f>'Monthly Data'!CI59</f>
        <v>0</v>
      </c>
      <c r="L59" s="6">
        <f t="shared" si="4"/>
        <v>-4607250.82520111</v>
      </c>
      <c r="M59" s="6">
        <f t="shared" si="5"/>
        <v>73583.476123788321</v>
      </c>
      <c r="N59" s="6">
        <f t="shared" si="6"/>
        <v>10633318.600890944</v>
      </c>
      <c r="O59" s="6">
        <f t="shared" si="7"/>
        <v>-330215.00738374813</v>
      </c>
      <c r="P59" s="6">
        <f t="shared" si="8"/>
        <v>0</v>
      </c>
      <c r="Q59" s="6">
        <f t="shared" si="9"/>
        <v>4941290.5800887123</v>
      </c>
      <c r="R59" s="6">
        <f t="shared" si="10"/>
        <v>0</v>
      </c>
      <c r="S59" s="6">
        <f t="shared" si="11"/>
        <v>10710726.824518587</v>
      </c>
      <c r="T59" s="6">
        <f t="shared" si="17"/>
        <v>360063.19516361691</v>
      </c>
      <c r="U59" s="15">
        <f t="shared" si="18"/>
        <v>3.4786484041705375E-2</v>
      </c>
    </row>
    <row r="60" spans="1:21">
      <c r="A60" s="256">
        <v>42675</v>
      </c>
      <c r="B60">
        <f t="shared" si="15"/>
        <v>11</v>
      </c>
      <c r="C60">
        <f t="shared" si="16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>
        <f>'Monthly Data'!T60</f>
        <v>8</v>
      </c>
      <c r="J60">
        <f>'Monthly Data'!CI60</f>
        <v>0</v>
      </c>
      <c r="L60" s="6">
        <f t="shared" si="4"/>
        <v>-4607250.82520111</v>
      </c>
      <c r="M60" s="6">
        <f t="shared" si="5"/>
        <v>0</v>
      </c>
      <c r="N60" s="6">
        <f t="shared" si="6"/>
        <v>10290308.323442848</v>
      </c>
      <c r="O60" s="6">
        <f t="shared" si="7"/>
        <v>-335908.36958001967</v>
      </c>
      <c r="P60" s="6">
        <f t="shared" si="8"/>
        <v>0</v>
      </c>
      <c r="Q60" s="6">
        <f t="shared" si="9"/>
        <v>4941290.5800887123</v>
      </c>
      <c r="R60" s="6">
        <f t="shared" si="10"/>
        <v>0</v>
      </c>
      <c r="S60" s="6">
        <f t="shared" si="11"/>
        <v>10288439.70875043</v>
      </c>
      <c r="T60" s="6">
        <f t="shared" si="17"/>
        <v>281988.87839546055</v>
      </c>
      <c r="U60" s="15">
        <f t="shared" si="18"/>
        <v>2.8180708942279111E-2</v>
      </c>
    </row>
    <row r="61" spans="1:21">
      <c r="A61" s="256">
        <v>42705</v>
      </c>
      <c r="B61">
        <f t="shared" si="15"/>
        <v>12</v>
      </c>
      <c r="C61">
        <f t="shared" si="16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>
        <f>'Monthly Data'!T61</f>
        <v>8</v>
      </c>
      <c r="J61">
        <f>'Monthly Data'!CI61</f>
        <v>0</v>
      </c>
      <c r="L61" s="6">
        <f t="shared" si="4"/>
        <v>-4607250.82520111</v>
      </c>
      <c r="M61" s="6">
        <f t="shared" si="5"/>
        <v>0</v>
      </c>
      <c r="N61" s="6">
        <f t="shared" si="6"/>
        <v>10633318.600890944</v>
      </c>
      <c r="O61" s="6">
        <f t="shared" si="7"/>
        <v>-341601.73177629116</v>
      </c>
      <c r="P61" s="6">
        <f t="shared" si="8"/>
        <v>-662689.98610736104</v>
      </c>
      <c r="Q61" s="6">
        <f t="shared" si="9"/>
        <v>4941290.5800887123</v>
      </c>
      <c r="R61" s="6">
        <f t="shared" si="10"/>
        <v>0</v>
      </c>
      <c r="S61" s="6">
        <f t="shared" si="11"/>
        <v>9963066.6378948931</v>
      </c>
      <c r="T61" s="6">
        <f t="shared" si="17"/>
        <v>339321.96153992228</v>
      </c>
      <c r="U61" s="15">
        <f t="shared" si="18"/>
        <v>3.5258828340865932E-2</v>
      </c>
    </row>
    <row r="62" spans="1:21">
      <c r="A62" s="256">
        <v>42736</v>
      </c>
      <c r="B62">
        <f t="shared" si="15"/>
        <v>1</v>
      </c>
      <c r="C62">
        <f t="shared" si="16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>
        <f>'Monthly Data'!T62</f>
        <v>8</v>
      </c>
      <c r="J62">
        <f>'Monthly Data'!CI62</f>
        <v>0</v>
      </c>
      <c r="L62" s="6">
        <f t="shared" si="4"/>
        <v>-4607250.82520111</v>
      </c>
      <c r="M62" s="6">
        <f t="shared" si="5"/>
        <v>0</v>
      </c>
      <c r="N62" s="6">
        <f t="shared" si="6"/>
        <v>10633318.600890944</v>
      </c>
      <c r="O62" s="6">
        <f t="shared" si="7"/>
        <v>-347295.0939725627</v>
      </c>
      <c r="P62" s="6">
        <f t="shared" si="8"/>
        <v>0</v>
      </c>
      <c r="Q62" s="6">
        <f t="shared" si="9"/>
        <v>4941290.5800887123</v>
      </c>
      <c r="R62" s="6">
        <f t="shared" si="10"/>
        <v>0</v>
      </c>
      <c r="S62" s="6">
        <f t="shared" si="11"/>
        <v>10620063.261805983</v>
      </c>
      <c r="T62" s="6">
        <f t="shared" si="17"/>
        <v>1043502.0331116077</v>
      </c>
      <c r="U62" s="15">
        <f t="shared" si="18"/>
        <v>0.10896416868144161</v>
      </c>
    </row>
    <row r="63" spans="1:21">
      <c r="A63" s="256">
        <v>42767</v>
      </c>
      <c r="B63">
        <f t="shared" si="15"/>
        <v>2</v>
      </c>
      <c r="C63">
        <f t="shared" si="16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>
        <f>'Monthly Data'!T63</f>
        <v>8</v>
      </c>
      <c r="J63">
        <f>'Monthly Data'!CI63</f>
        <v>0</v>
      </c>
      <c r="L63" s="6">
        <f t="shared" si="4"/>
        <v>-4607250.82520111</v>
      </c>
      <c r="M63" s="6">
        <f t="shared" si="5"/>
        <v>0</v>
      </c>
      <c r="N63" s="6">
        <f t="shared" si="6"/>
        <v>9604287.7685466595</v>
      </c>
      <c r="O63" s="6">
        <f t="shared" si="7"/>
        <v>-352988.45616883424</v>
      </c>
      <c r="P63" s="6">
        <f t="shared" si="8"/>
        <v>0</v>
      </c>
      <c r="Q63" s="6">
        <f t="shared" si="9"/>
        <v>4941290.5800887123</v>
      </c>
      <c r="R63" s="6">
        <f t="shared" si="10"/>
        <v>0</v>
      </c>
      <c r="S63" s="6">
        <f t="shared" si="11"/>
        <v>9585339.0672654286</v>
      </c>
      <c r="T63" s="6">
        <f t="shared" si="17"/>
        <v>492381.95737105422</v>
      </c>
      <c r="U63" s="15">
        <f t="shared" si="18"/>
        <v>5.4149816327108337E-2</v>
      </c>
    </row>
    <row r="64" spans="1:21">
      <c r="A64" s="256">
        <v>42795</v>
      </c>
      <c r="B64">
        <f t="shared" si="15"/>
        <v>3</v>
      </c>
      <c r="C64">
        <f t="shared" si="16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>
        <f>'Monthly Data'!T64</f>
        <v>8</v>
      </c>
      <c r="J64">
        <f>'Monthly Data'!CI64</f>
        <v>0</v>
      </c>
      <c r="L64" s="6">
        <f t="shared" si="4"/>
        <v>-4607250.82520111</v>
      </c>
      <c r="M64" s="6">
        <f t="shared" si="5"/>
        <v>0</v>
      </c>
      <c r="N64" s="6">
        <f t="shared" si="6"/>
        <v>10633318.600890944</v>
      </c>
      <c r="O64" s="6">
        <f t="shared" si="7"/>
        <v>-358681.81836510572</v>
      </c>
      <c r="P64" s="6">
        <f t="shared" si="8"/>
        <v>0</v>
      </c>
      <c r="Q64" s="6">
        <f t="shared" si="9"/>
        <v>4941290.5800887123</v>
      </c>
      <c r="R64" s="6">
        <f t="shared" si="10"/>
        <v>0</v>
      </c>
      <c r="S64" s="6">
        <f t="shared" si="11"/>
        <v>10608676.537413441</v>
      </c>
      <c r="T64" s="6">
        <f t="shared" si="17"/>
        <v>-42376.98828093335</v>
      </c>
      <c r="U64" s="15">
        <f t="shared" si="18"/>
        <v>3.9786663524602525E-3</v>
      </c>
    </row>
    <row r="65" spans="1:21">
      <c r="A65" s="256">
        <v>42826</v>
      </c>
      <c r="B65">
        <f t="shared" si="15"/>
        <v>4</v>
      </c>
      <c r="C65">
        <f t="shared" si="16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>
        <f>'Monthly Data'!T65</f>
        <v>8</v>
      </c>
      <c r="J65">
        <f>'Monthly Data'!CI65</f>
        <v>0</v>
      </c>
      <c r="L65" s="6">
        <f t="shared" si="4"/>
        <v>-4607250.82520111</v>
      </c>
      <c r="M65" s="6">
        <f t="shared" si="5"/>
        <v>14403.574049762827</v>
      </c>
      <c r="N65" s="6">
        <f t="shared" si="6"/>
        <v>10290308.323442848</v>
      </c>
      <c r="O65" s="6">
        <f t="shared" si="7"/>
        <v>-364375.18056137726</v>
      </c>
      <c r="P65" s="6">
        <f t="shared" si="8"/>
        <v>0</v>
      </c>
      <c r="Q65" s="6">
        <f t="shared" si="9"/>
        <v>4941290.5800887123</v>
      </c>
      <c r="R65" s="6">
        <f t="shared" si="10"/>
        <v>0</v>
      </c>
      <c r="S65" s="6">
        <f t="shared" si="11"/>
        <v>10274376.471818835</v>
      </c>
      <c r="T65" s="6">
        <f t="shared" si="17"/>
        <v>411581.12392446212</v>
      </c>
      <c r="U65" s="15">
        <f t="shared" si="18"/>
        <v>4.1730676690187166E-2</v>
      </c>
    </row>
    <row r="66" spans="1:21">
      <c r="A66" s="256">
        <v>42856</v>
      </c>
      <c r="B66">
        <f t="shared" si="15"/>
        <v>5</v>
      </c>
      <c r="C66">
        <f t="shared" si="16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>
        <f>'Monthly Data'!T66</f>
        <v>8</v>
      </c>
      <c r="J66">
        <f>'Monthly Data'!CI66</f>
        <v>0</v>
      </c>
      <c r="L66" s="6">
        <f t="shared" si="4"/>
        <v>-4607250.82520111</v>
      </c>
      <c r="M66" s="6">
        <f t="shared" si="5"/>
        <v>79219.657273695528</v>
      </c>
      <c r="N66" s="6">
        <f t="shared" si="6"/>
        <v>10633318.600890944</v>
      </c>
      <c r="O66" s="6">
        <f t="shared" si="7"/>
        <v>-370068.5427576488</v>
      </c>
      <c r="P66" s="6">
        <f t="shared" si="8"/>
        <v>0</v>
      </c>
      <c r="Q66" s="6">
        <f t="shared" si="9"/>
        <v>4941290.5800887123</v>
      </c>
      <c r="R66" s="6">
        <f t="shared" si="10"/>
        <v>0</v>
      </c>
      <c r="S66" s="6">
        <f t="shared" si="11"/>
        <v>10676509.470294593</v>
      </c>
      <c r="T66" s="6">
        <f t="shared" si="17"/>
        <v>453516.55260021798</v>
      </c>
      <c r="U66" s="15">
        <f t="shared" si="18"/>
        <v>4.4362405046300381E-2</v>
      </c>
    </row>
    <row r="67" spans="1:21">
      <c r="A67" s="256">
        <v>42887</v>
      </c>
      <c r="B67">
        <f t="shared" si="15"/>
        <v>6</v>
      </c>
      <c r="C67">
        <f t="shared" si="16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>
        <f>'Monthly Data'!T67</f>
        <v>8</v>
      </c>
      <c r="J67">
        <f>'Monthly Data'!CI67</f>
        <v>0</v>
      </c>
      <c r="L67" s="6">
        <f t="shared" ref="L67:L121" si="19">$Y$7</f>
        <v>-4607250.82520111</v>
      </c>
      <c r="M67" s="6">
        <f t="shared" ref="M67:M121" si="20">E67*$Y$8</f>
        <v>384512.80289366841</v>
      </c>
      <c r="N67" s="6">
        <f t="shared" ref="N67:N121" si="21">F67*$Y$9</f>
        <v>10290308.323442848</v>
      </c>
      <c r="O67" s="6">
        <f t="shared" ref="O67:O121" si="22">G67*$Y$10</f>
        <v>-375761.90495392028</v>
      </c>
      <c r="P67" s="6">
        <f t="shared" ref="P67:P121" si="23">H67*$Y$11</f>
        <v>0</v>
      </c>
      <c r="Q67" s="6">
        <f t="shared" ref="Q67:Q121" si="24">I67*$Y$12</f>
        <v>4941290.5800887123</v>
      </c>
      <c r="R67" s="6">
        <f t="shared" ref="R67:R121" si="25">J67*$Y$13</f>
        <v>0</v>
      </c>
      <c r="S67" s="6">
        <f t="shared" ref="S67:S121" si="26">SUM(L67:R67)</f>
        <v>10633098.976270199</v>
      </c>
      <c r="T67" s="6">
        <f t="shared" si="17"/>
        <v>116397.91257582419</v>
      </c>
      <c r="U67" s="15">
        <f t="shared" si="18"/>
        <v>1.1067911113081993E-2</v>
      </c>
    </row>
    <row r="68" spans="1:21">
      <c r="A68" s="256">
        <v>42917</v>
      </c>
      <c r="B68">
        <f t="shared" si="15"/>
        <v>7</v>
      </c>
      <c r="C68">
        <f t="shared" si="16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>
        <f>'Monthly Data'!T68</f>
        <v>8</v>
      </c>
      <c r="J68">
        <f>'Monthly Data'!CI68</f>
        <v>0</v>
      </c>
      <c r="L68" s="6">
        <f t="shared" si="19"/>
        <v>-4607250.82520111</v>
      </c>
      <c r="M68" s="6">
        <f t="shared" si="20"/>
        <v>533871.60336620896</v>
      </c>
      <c r="N68" s="6">
        <f t="shared" si="21"/>
        <v>10633318.600890944</v>
      </c>
      <c r="O68" s="6">
        <f t="shared" si="22"/>
        <v>-381455.26715019182</v>
      </c>
      <c r="P68" s="6">
        <f t="shared" si="23"/>
        <v>0</v>
      </c>
      <c r="Q68" s="6">
        <f t="shared" si="24"/>
        <v>4941290.5800887123</v>
      </c>
      <c r="R68" s="6">
        <f t="shared" si="25"/>
        <v>0</v>
      </c>
      <c r="S68" s="6">
        <f t="shared" si="26"/>
        <v>11119774.691994563</v>
      </c>
      <c r="T68" s="6">
        <f t="shared" si="17"/>
        <v>173979.66170018725</v>
      </c>
      <c r="U68" s="15">
        <f t="shared" si="18"/>
        <v>1.5894657374696725E-2</v>
      </c>
    </row>
    <row r="69" spans="1:21">
      <c r="A69" s="256">
        <v>42948</v>
      </c>
      <c r="B69">
        <f t="shared" si="15"/>
        <v>8</v>
      </c>
      <c r="C69">
        <f t="shared" si="16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>
        <f>'Monthly Data'!T69</f>
        <v>8</v>
      </c>
      <c r="J69">
        <f>'Monthly Data'!CI69</f>
        <v>0</v>
      </c>
      <c r="L69" s="6">
        <f t="shared" si="19"/>
        <v>-4607250.82520111</v>
      </c>
      <c r="M69" s="6">
        <f t="shared" si="20"/>
        <v>370109.22884390556</v>
      </c>
      <c r="N69" s="6">
        <f t="shared" si="21"/>
        <v>10633318.600890944</v>
      </c>
      <c r="O69" s="6">
        <f t="shared" si="22"/>
        <v>-387148.62934646336</v>
      </c>
      <c r="P69" s="6">
        <f t="shared" si="23"/>
        <v>0</v>
      </c>
      <c r="Q69" s="6">
        <f t="shared" si="24"/>
        <v>4941290.5800887123</v>
      </c>
      <c r="R69" s="6">
        <f t="shared" si="25"/>
        <v>0</v>
      </c>
      <c r="S69" s="6">
        <f t="shared" si="26"/>
        <v>10950318.955275988</v>
      </c>
      <c r="T69" s="6">
        <f t="shared" si="17"/>
        <v>-591298.42601838708</v>
      </c>
      <c r="U69" s="15">
        <f t="shared" si="18"/>
        <v>5.1231851350115876E-2</v>
      </c>
    </row>
    <row r="70" spans="1:21">
      <c r="A70" s="256">
        <v>42979</v>
      </c>
      <c r="B70">
        <f t="shared" si="15"/>
        <v>9</v>
      </c>
      <c r="C70">
        <f t="shared" si="16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>
        <f>'Monthly Data'!T70</f>
        <v>8</v>
      </c>
      <c r="J70">
        <f>'Monthly Data'!CI70</f>
        <v>0</v>
      </c>
      <c r="L70" s="6">
        <f t="shared" si="19"/>
        <v>-4607250.82520111</v>
      </c>
      <c r="M70" s="6">
        <f t="shared" si="20"/>
        <v>281809.05749535956</v>
      </c>
      <c r="N70" s="6">
        <f t="shared" si="21"/>
        <v>10290308.323442848</v>
      </c>
      <c r="O70" s="6">
        <f t="shared" si="22"/>
        <v>-392841.99154273485</v>
      </c>
      <c r="P70" s="6">
        <f t="shared" si="23"/>
        <v>0</v>
      </c>
      <c r="Q70" s="6">
        <f t="shared" si="24"/>
        <v>4941290.5800887123</v>
      </c>
      <c r="R70" s="6">
        <f t="shared" si="25"/>
        <v>0</v>
      </c>
      <c r="S70" s="6">
        <f t="shared" si="26"/>
        <v>10513315.144283075</v>
      </c>
      <c r="T70" s="6">
        <f t="shared" si="17"/>
        <v>326218.00838869996</v>
      </c>
      <c r="U70" s="15">
        <f t="shared" si="18"/>
        <v>3.2022665930932018E-2</v>
      </c>
    </row>
    <row r="71" spans="1:21">
      <c r="A71" s="256">
        <v>43009</v>
      </c>
      <c r="B71">
        <f t="shared" si="15"/>
        <v>10</v>
      </c>
      <c r="C71">
        <f t="shared" si="16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>
        <f>'Monthly Data'!T71</f>
        <v>8</v>
      </c>
      <c r="J71">
        <f>'Monthly Data'!CI71</f>
        <v>0</v>
      </c>
      <c r="L71" s="6">
        <f t="shared" si="19"/>
        <v>-4607250.82520111</v>
      </c>
      <c r="M71" s="6">
        <f t="shared" si="20"/>
        <v>78280.293748710988</v>
      </c>
      <c r="N71" s="6">
        <f t="shared" si="21"/>
        <v>10633318.600890944</v>
      </c>
      <c r="O71" s="6">
        <f t="shared" si="22"/>
        <v>-398535.35373900639</v>
      </c>
      <c r="P71" s="6">
        <f t="shared" si="23"/>
        <v>0</v>
      </c>
      <c r="Q71" s="6">
        <f t="shared" si="24"/>
        <v>4941290.5800887123</v>
      </c>
      <c r="R71" s="6">
        <f t="shared" si="25"/>
        <v>0</v>
      </c>
      <c r="S71" s="6">
        <f t="shared" si="26"/>
        <v>10647103.295788251</v>
      </c>
      <c r="T71" s="6">
        <f t="shared" si="17"/>
        <v>-273113.04250612482</v>
      </c>
      <c r="U71" s="15">
        <f t="shared" si="18"/>
        <v>2.5009856402605137E-2</v>
      </c>
    </row>
    <row r="72" spans="1:21">
      <c r="A72" s="256">
        <v>43040</v>
      </c>
      <c r="B72">
        <f t="shared" si="15"/>
        <v>11</v>
      </c>
      <c r="C72">
        <f t="shared" si="16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>
        <f>'Monthly Data'!T72</f>
        <v>8</v>
      </c>
      <c r="J72">
        <f>'Monthly Data'!CI72</f>
        <v>0</v>
      </c>
      <c r="L72" s="6">
        <f t="shared" si="19"/>
        <v>-4607250.82520111</v>
      </c>
      <c r="M72" s="6">
        <f t="shared" si="20"/>
        <v>0</v>
      </c>
      <c r="N72" s="6">
        <f t="shared" si="21"/>
        <v>10290308.323442848</v>
      </c>
      <c r="O72" s="6">
        <f t="shared" si="22"/>
        <v>-404228.71593527787</v>
      </c>
      <c r="P72" s="6">
        <f t="shared" si="23"/>
        <v>0</v>
      </c>
      <c r="Q72" s="6">
        <f t="shared" si="24"/>
        <v>4941290.5800887123</v>
      </c>
      <c r="R72" s="6">
        <f t="shared" si="25"/>
        <v>0</v>
      </c>
      <c r="S72" s="6">
        <f t="shared" si="26"/>
        <v>10220119.362395173</v>
      </c>
      <c r="T72" s="6">
        <f t="shared" si="17"/>
        <v>-608943.70049920306</v>
      </c>
      <c r="U72" s="15">
        <f t="shared" si="18"/>
        <v>5.6232353340497171E-2</v>
      </c>
    </row>
    <row r="73" spans="1:21">
      <c r="A73" s="256">
        <v>43070</v>
      </c>
      <c r="B73">
        <f t="shared" si="15"/>
        <v>12</v>
      </c>
      <c r="C73">
        <f t="shared" si="16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>
        <f>'Monthly Data'!T73</f>
        <v>8</v>
      </c>
      <c r="J73">
        <f>'Monthly Data'!CI73</f>
        <v>0</v>
      </c>
      <c r="L73" s="6">
        <f t="shared" si="19"/>
        <v>-4607250.82520111</v>
      </c>
      <c r="M73" s="6">
        <f t="shared" si="20"/>
        <v>0</v>
      </c>
      <c r="N73" s="6">
        <f t="shared" si="21"/>
        <v>10633318.600890944</v>
      </c>
      <c r="O73" s="6">
        <f t="shared" si="22"/>
        <v>-409922.07813154941</v>
      </c>
      <c r="P73" s="6">
        <f t="shared" si="23"/>
        <v>-662689.98610736104</v>
      </c>
      <c r="Q73" s="6">
        <f t="shared" si="24"/>
        <v>4941290.5800887123</v>
      </c>
      <c r="R73" s="6">
        <f t="shared" si="25"/>
        <v>0</v>
      </c>
      <c r="S73" s="6">
        <f t="shared" si="26"/>
        <v>9894746.2915396355</v>
      </c>
      <c r="T73" s="6">
        <f t="shared" si="17"/>
        <v>-334757.42175474018</v>
      </c>
      <c r="U73" s="15">
        <f t="shared" si="18"/>
        <v>3.2724698200137091E-2</v>
      </c>
    </row>
    <row r="74" spans="1:21">
      <c r="A74" s="256">
        <v>43101</v>
      </c>
      <c r="B74">
        <f t="shared" si="15"/>
        <v>1</v>
      </c>
      <c r="C74">
        <f t="shared" si="16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>
        <f>'Monthly Data'!T74</f>
        <v>8</v>
      </c>
      <c r="J74">
        <f>'Monthly Data'!CI74</f>
        <v>0</v>
      </c>
      <c r="L74" s="6">
        <f t="shared" si="19"/>
        <v>-4607250.82520111</v>
      </c>
      <c r="M74" s="6">
        <f t="shared" si="20"/>
        <v>0</v>
      </c>
      <c r="N74" s="6">
        <f t="shared" si="21"/>
        <v>10633318.600890944</v>
      </c>
      <c r="O74" s="6">
        <f t="shared" si="22"/>
        <v>-415615.44032782095</v>
      </c>
      <c r="P74" s="6">
        <f t="shared" si="23"/>
        <v>0</v>
      </c>
      <c r="Q74" s="6">
        <f t="shared" si="24"/>
        <v>4941290.5800887123</v>
      </c>
      <c r="R74" s="6">
        <f t="shared" si="25"/>
        <v>0</v>
      </c>
      <c r="S74" s="6">
        <f t="shared" si="26"/>
        <v>10551742.915450726</v>
      </c>
      <c r="T74" s="6">
        <f t="shared" ref="T74:T97" si="27">S74-D74</f>
        <v>355915.92430072464</v>
      </c>
      <c r="U74" s="15">
        <f t="shared" ref="U74:U97" si="28">ABS(S74-D74)/D74</f>
        <v>3.4907999577637044E-2</v>
      </c>
    </row>
    <row r="75" spans="1:21">
      <c r="A75" s="256">
        <v>43132</v>
      </c>
      <c r="B75">
        <f t="shared" si="15"/>
        <v>2</v>
      </c>
      <c r="C75">
        <f t="shared" si="16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>
        <f>'Monthly Data'!T75</f>
        <v>8</v>
      </c>
      <c r="J75">
        <f>'Monthly Data'!CI75</f>
        <v>0</v>
      </c>
      <c r="L75" s="6">
        <f t="shared" si="19"/>
        <v>-4607250.82520111</v>
      </c>
      <c r="M75" s="6">
        <f t="shared" si="20"/>
        <v>0</v>
      </c>
      <c r="N75" s="6">
        <f t="shared" si="21"/>
        <v>9604287.7685466595</v>
      </c>
      <c r="O75" s="6">
        <f t="shared" si="22"/>
        <v>-421308.80252409243</v>
      </c>
      <c r="P75" s="6">
        <f t="shared" si="23"/>
        <v>0</v>
      </c>
      <c r="Q75" s="6">
        <f t="shared" si="24"/>
        <v>4941290.5800887123</v>
      </c>
      <c r="R75" s="6">
        <f t="shared" si="25"/>
        <v>0</v>
      </c>
      <c r="S75" s="6">
        <f t="shared" si="26"/>
        <v>9517018.7209101692</v>
      </c>
      <c r="T75" s="6">
        <f t="shared" si="27"/>
        <v>-8353.5870398320258</v>
      </c>
      <c r="U75" s="15">
        <f t="shared" si="28"/>
        <v>8.7698273303816294E-4</v>
      </c>
    </row>
    <row r="76" spans="1:21">
      <c r="A76" s="256">
        <v>43160</v>
      </c>
      <c r="B76">
        <f t="shared" si="15"/>
        <v>3</v>
      </c>
      <c r="C76">
        <f t="shared" si="16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>
        <f>'Monthly Data'!T76</f>
        <v>8</v>
      </c>
      <c r="J76">
        <f>'Monthly Data'!CI76</f>
        <v>0</v>
      </c>
      <c r="L76" s="6">
        <f t="shared" si="19"/>
        <v>-4607250.82520111</v>
      </c>
      <c r="M76" s="6">
        <f t="shared" si="20"/>
        <v>0</v>
      </c>
      <c r="N76" s="6">
        <f t="shared" si="21"/>
        <v>10633318.600890944</v>
      </c>
      <c r="O76" s="6">
        <f t="shared" si="22"/>
        <v>-427002.16472036397</v>
      </c>
      <c r="P76" s="6">
        <f t="shared" si="23"/>
        <v>0</v>
      </c>
      <c r="Q76" s="6">
        <f t="shared" si="24"/>
        <v>4941290.5800887123</v>
      </c>
      <c r="R76" s="6">
        <f t="shared" si="25"/>
        <v>0</v>
      </c>
      <c r="S76" s="6">
        <f t="shared" si="26"/>
        <v>10540356.191058181</v>
      </c>
      <c r="T76" s="6">
        <f t="shared" si="27"/>
        <v>69805.794108180329</v>
      </c>
      <c r="U76" s="15">
        <f t="shared" si="28"/>
        <v>6.6668695972767842E-3</v>
      </c>
    </row>
    <row r="77" spans="1:21">
      <c r="A77" s="256">
        <v>43191</v>
      </c>
      <c r="B77">
        <f t="shared" si="15"/>
        <v>4</v>
      </c>
      <c r="C77">
        <f t="shared" si="16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>
        <f>'Monthly Data'!T77</f>
        <v>8</v>
      </c>
      <c r="J77">
        <f>'Monthly Data'!CI77</f>
        <v>0</v>
      </c>
      <c r="L77" s="6">
        <f t="shared" si="19"/>
        <v>-4607250.82520111</v>
      </c>
      <c r="M77" s="6">
        <f t="shared" si="20"/>
        <v>0</v>
      </c>
      <c r="N77" s="6">
        <f t="shared" si="21"/>
        <v>10290308.323442848</v>
      </c>
      <c r="O77" s="6">
        <f t="shared" si="22"/>
        <v>-432695.52691663551</v>
      </c>
      <c r="P77" s="6">
        <f t="shared" si="23"/>
        <v>0</v>
      </c>
      <c r="Q77" s="6">
        <f t="shared" si="24"/>
        <v>4941290.5800887123</v>
      </c>
      <c r="R77" s="6">
        <f t="shared" si="25"/>
        <v>0</v>
      </c>
      <c r="S77" s="6">
        <f t="shared" si="26"/>
        <v>10191652.551413815</v>
      </c>
      <c r="T77" s="6">
        <f t="shared" si="27"/>
        <v>968445.71786381304</v>
      </c>
      <c r="U77" s="15">
        <f t="shared" si="28"/>
        <v>0.10500097583641191</v>
      </c>
    </row>
    <row r="78" spans="1:21">
      <c r="A78" s="256">
        <v>43221</v>
      </c>
      <c r="B78">
        <f t="shared" si="15"/>
        <v>5</v>
      </c>
      <c r="C78">
        <f t="shared" si="16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>
        <f>'Monthly Data'!T78</f>
        <v>8</v>
      </c>
      <c r="J78">
        <f>'Monthly Data'!CI78</f>
        <v>0</v>
      </c>
      <c r="L78" s="6">
        <f t="shared" si="19"/>
        <v>-4607250.82520111</v>
      </c>
      <c r="M78" s="6">
        <f t="shared" si="20"/>
        <v>200084.43082170532</v>
      </c>
      <c r="N78" s="6">
        <f t="shared" si="21"/>
        <v>10633318.600890944</v>
      </c>
      <c r="O78" s="6">
        <f t="shared" si="22"/>
        <v>-438388.889112907</v>
      </c>
      <c r="P78" s="6">
        <f t="shared" si="23"/>
        <v>0</v>
      </c>
      <c r="Q78" s="6">
        <f t="shared" si="24"/>
        <v>4941290.5800887123</v>
      </c>
      <c r="R78" s="6">
        <f t="shared" si="25"/>
        <v>0</v>
      </c>
      <c r="S78" s="6">
        <f t="shared" si="26"/>
        <v>10729053.897487344</v>
      </c>
      <c r="T78" s="6">
        <f t="shared" si="27"/>
        <v>855021.20813734643</v>
      </c>
      <c r="U78" s="15">
        <f t="shared" si="28"/>
        <v>8.6592908392896156E-2</v>
      </c>
    </row>
    <row r="79" spans="1:21">
      <c r="A79" s="256">
        <v>43252</v>
      </c>
      <c r="B79">
        <f t="shared" si="15"/>
        <v>6</v>
      </c>
      <c r="C79">
        <f t="shared" si="16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>
        <f>'Monthly Data'!T79</f>
        <v>8</v>
      </c>
      <c r="J79">
        <f>'Monthly Data'!CI79</f>
        <v>0</v>
      </c>
      <c r="L79" s="6">
        <f t="shared" si="19"/>
        <v>-4607250.82520111</v>
      </c>
      <c r="M79" s="6">
        <f t="shared" si="20"/>
        <v>289323.96569523588</v>
      </c>
      <c r="N79" s="6">
        <f t="shared" si="21"/>
        <v>10290308.323442848</v>
      </c>
      <c r="O79" s="6">
        <f t="shared" si="22"/>
        <v>-444082.25130917854</v>
      </c>
      <c r="P79" s="6">
        <f t="shared" si="23"/>
        <v>0</v>
      </c>
      <c r="Q79" s="6">
        <f t="shared" si="24"/>
        <v>4941290.5800887123</v>
      </c>
      <c r="R79" s="6">
        <f t="shared" si="25"/>
        <v>0</v>
      </c>
      <c r="S79" s="6">
        <f t="shared" si="26"/>
        <v>10469589.792716507</v>
      </c>
      <c r="T79" s="6">
        <f t="shared" si="27"/>
        <v>227557.74696650542</v>
      </c>
      <c r="U79" s="15">
        <f t="shared" si="28"/>
        <v>2.221802723815261E-2</v>
      </c>
    </row>
    <row r="80" spans="1:21">
      <c r="A80" s="256">
        <v>43282</v>
      </c>
      <c r="B80">
        <f t="shared" si="15"/>
        <v>7</v>
      </c>
      <c r="C80">
        <f t="shared" si="16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>
        <f>'Monthly Data'!T80</f>
        <v>8</v>
      </c>
      <c r="J80">
        <f>'Monthly Data'!CI80</f>
        <v>0</v>
      </c>
      <c r="L80" s="6">
        <f t="shared" si="19"/>
        <v>-4607250.82520111</v>
      </c>
      <c r="M80" s="6">
        <f t="shared" si="20"/>
        <v>551093.26799092547</v>
      </c>
      <c r="N80" s="6">
        <f t="shared" si="21"/>
        <v>10633318.600890944</v>
      </c>
      <c r="O80" s="6">
        <f t="shared" si="22"/>
        <v>-449775.61350545008</v>
      </c>
      <c r="P80" s="6">
        <f t="shared" si="23"/>
        <v>0</v>
      </c>
      <c r="Q80" s="6">
        <f t="shared" si="24"/>
        <v>4941290.5800887123</v>
      </c>
      <c r="R80" s="6">
        <f t="shared" si="25"/>
        <v>0</v>
      </c>
      <c r="S80" s="6">
        <f t="shared" si="26"/>
        <v>11068676.01026402</v>
      </c>
      <c r="T80" s="6">
        <f t="shared" si="27"/>
        <v>196197.10231401958</v>
      </c>
      <c r="U80" s="15">
        <f t="shared" si="28"/>
        <v>1.8045296199246656E-2</v>
      </c>
    </row>
    <row r="81" spans="1:21">
      <c r="A81" s="256">
        <v>43313</v>
      </c>
      <c r="B81">
        <f t="shared" si="15"/>
        <v>8</v>
      </c>
      <c r="C81">
        <f t="shared" si="16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>
        <f>'Monthly Data'!T81</f>
        <v>8</v>
      </c>
      <c r="J81">
        <f>'Monthly Data'!CI81</f>
        <v>0</v>
      </c>
      <c r="L81" s="6">
        <f t="shared" si="19"/>
        <v>-4607250.82520111</v>
      </c>
      <c r="M81" s="6">
        <f t="shared" si="20"/>
        <v>589607.17251529102</v>
      </c>
      <c r="N81" s="6">
        <f t="shared" si="21"/>
        <v>10633318.600890944</v>
      </c>
      <c r="O81" s="6">
        <f t="shared" si="22"/>
        <v>-455468.97570172156</v>
      </c>
      <c r="P81" s="6">
        <f t="shared" si="23"/>
        <v>0</v>
      </c>
      <c r="Q81" s="6">
        <f t="shared" si="24"/>
        <v>4941290.5800887123</v>
      </c>
      <c r="R81" s="6">
        <f t="shared" si="25"/>
        <v>0</v>
      </c>
      <c r="S81" s="6">
        <f t="shared" si="26"/>
        <v>11101496.552592115</v>
      </c>
      <c r="T81" s="6">
        <f t="shared" si="27"/>
        <v>-274828.31255788729</v>
      </c>
      <c r="U81" s="15">
        <f t="shared" si="28"/>
        <v>2.4157917061580284E-2</v>
      </c>
    </row>
    <row r="82" spans="1:21">
      <c r="A82" s="256">
        <v>43344</v>
      </c>
      <c r="B82">
        <f t="shared" si="15"/>
        <v>9</v>
      </c>
      <c r="C82">
        <f t="shared" si="16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>
        <f>'Monthly Data'!T82</f>
        <v>8</v>
      </c>
      <c r="J82">
        <f>'Monthly Data'!CI82</f>
        <v>0</v>
      </c>
      <c r="L82" s="6">
        <f t="shared" si="19"/>
        <v>-4607250.82520111</v>
      </c>
      <c r="M82" s="6">
        <f t="shared" si="20"/>
        <v>290263.32922022039</v>
      </c>
      <c r="N82" s="6">
        <f t="shared" si="21"/>
        <v>10290308.323442848</v>
      </c>
      <c r="O82" s="6">
        <f t="shared" si="22"/>
        <v>-461162.3378979931</v>
      </c>
      <c r="P82" s="6">
        <f t="shared" si="23"/>
        <v>0</v>
      </c>
      <c r="Q82" s="6">
        <f t="shared" si="24"/>
        <v>4941290.5800887123</v>
      </c>
      <c r="R82" s="6">
        <f t="shared" si="25"/>
        <v>0</v>
      </c>
      <c r="S82" s="6">
        <f t="shared" si="26"/>
        <v>10453449.069652678</v>
      </c>
      <c r="T82" s="6">
        <f t="shared" si="27"/>
        <v>-342953.92409732379</v>
      </c>
      <c r="U82" s="15">
        <f t="shared" si="28"/>
        <v>3.1765572690817354E-2</v>
      </c>
    </row>
    <row r="83" spans="1:21">
      <c r="A83" s="256">
        <v>43374</v>
      </c>
      <c r="B83">
        <f t="shared" si="15"/>
        <v>10</v>
      </c>
      <c r="C83">
        <f t="shared" si="16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>
        <f>'Monthly Data'!T83</f>
        <v>8</v>
      </c>
      <c r="J83">
        <f>'Monthly Data'!CI83</f>
        <v>0</v>
      </c>
      <c r="L83" s="6">
        <f t="shared" si="19"/>
        <v>-4607250.82520111</v>
      </c>
      <c r="M83" s="6">
        <f t="shared" si="20"/>
        <v>75775.324348752241</v>
      </c>
      <c r="N83" s="6">
        <f t="shared" si="21"/>
        <v>10633318.600890944</v>
      </c>
      <c r="O83" s="6">
        <f t="shared" si="22"/>
        <v>-466855.70009426464</v>
      </c>
      <c r="P83" s="6">
        <f t="shared" si="23"/>
        <v>0</v>
      </c>
      <c r="Q83" s="6">
        <f t="shared" si="24"/>
        <v>4941290.5800887123</v>
      </c>
      <c r="R83" s="6">
        <f t="shared" si="25"/>
        <v>0</v>
      </c>
      <c r="S83" s="6">
        <f t="shared" si="26"/>
        <v>10576277.980033033</v>
      </c>
      <c r="T83" s="6">
        <f t="shared" si="27"/>
        <v>135983.76068303175</v>
      </c>
      <c r="U83" s="15">
        <f t="shared" si="28"/>
        <v>1.3024897366493751E-2</v>
      </c>
    </row>
    <row r="84" spans="1:21">
      <c r="A84" s="256">
        <v>43405</v>
      </c>
      <c r="B84">
        <f t="shared" si="15"/>
        <v>11</v>
      </c>
      <c r="C84">
        <f t="shared" si="16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>
        <f>'Monthly Data'!T84</f>
        <v>8</v>
      </c>
      <c r="J84">
        <f>'Monthly Data'!CI84</f>
        <v>0</v>
      </c>
      <c r="L84" s="6">
        <f t="shared" si="19"/>
        <v>-4607250.82520111</v>
      </c>
      <c r="M84" s="6">
        <f t="shared" si="20"/>
        <v>0</v>
      </c>
      <c r="N84" s="6">
        <f t="shared" si="21"/>
        <v>10290308.323442848</v>
      </c>
      <c r="O84" s="6">
        <f t="shared" si="22"/>
        <v>-472549.06229053612</v>
      </c>
      <c r="P84" s="6">
        <f t="shared" si="23"/>
        <v>0</v>
      </c>
      <c r="Q84" s="6">
        <f t="shared" si="24"/>
        <v>4941290.5800887123</v>
      </c>
      <c r="R84" s="6">
        <f t="shared" si="25"/>
        <v>0</v>
      </c>
      <c r="S84" s="6">
        <f t="shared" si="26"/>
        <v>10151799.016039915</v>
      </c>
      <c r="T84" s="6">
        <f t="shared" si="27"/>
        <v>-292202.70931008644</v>
      </c>
      <c r="U84" s="15">
        <f t="shared" si="28"/>
        <v>2.7978041079871046E-2</v>
      </c>
    </row>
    <row r="85" spans="1:21">
      <c r="A85" s="256">
        <v>43435</v>
      </c>
      <c r="B85">
        <f t="shared" si="15"/>
        <v>12</v>
      </c>
      <c r="C85">
        <f t="shared" si="16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>
        <f>'Monthly Data'!T85</f>
        <v>8</v>
      </c>
      <c r="J85">
        <f>'Monthly Data'!CI85</f>
        <v>0</v>
      </c>
      <c r="L85" s="6">
        <f t="shared" si="19"/>
        <v>-4607250.82520111</v>
      </c>
      <c r="M85" s="6">
        <f t="shared" si="20"/>
        <v>0</v>
      </c>
      <c r="N85" s="6">
        <f t="shared" si="21"/>
        <v>10633318.600890944</v>
      </c>
      <c r="O85" s="6">
        <f t="shared" si="22"/>
        <v>-478242.42448680766</v>
      </c>
      <c r="P85" s="6">
        <f t="shared" si="23"/>
        <v>-662689.98610736104</v>
      </c>
      <c r="Q85" s="6">
        <f t="shared" si="24"/>
        <v>4941290.5800887123</v>
      </c>
      <c r="R85" s="6">
        <f t="shared" si="25"/>
        <v>0</v>
      </c>
      <c r="S85" s="6">
        <f t="shared" si="26"/>
        <v>9826425.945184378</v>
      </c>
      <c r="T85" s="6">
        <f t="shared" si="27"/>
        <v>-66952.989665623754</v>
      </c>
      <c r="U85" s="15">
        <f t="shared" si="28"/>
        <v>6.7674542849842697E-3</v>
      </c>
    </row>
    <row r="86" spans="1:21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>
        <f>'Monthly Data'!T86</f>
        <v>8</v>
      </c>
      <c r="J86">
        <f>'Monthly Data'!CI86</f>
        <v>0</v>
      </c>
      <c r="L86" s="6">
        <f t="shared" si="19"/>
        <v>-4607250.82520111</v>
      </c>
      <c r="M86" s="6">
        <f t="shared" si="20"/>
        <v>0</v>
      </c>
      <c r="N86" s="6">
        <f t="shared" si="21"/>
        <v>10633318.600890944</v>
      </c>
      <c r="O86" s="6">
        <f t="shared" si="22"/>
        <v>-483935.78668307915</v>
      </c>
      <c r="P86" s="6">
        <f t="shared" si="23"/>
        <v>0</v>
      </c>
      <c r="Q86" s="6">
        <f t="shared" si="24"/>
        <v>4941290.5800887123</v>
      </c>
      <c r="R86" s="6">
        <f t="shared" si="25"/>
        <v>0</v>
      </c>
      <c r="S86" s="6">
        <f t="shared" si="26"/>
        <v>10483422.569095466</v>
      </c>
      <c r="T86" s="6">
        <f t="shared" si="27"/>
        <v>-70219.126376781613</v>
      </c>
      <c r="U86" s="15">
        <f t="shared" si="28"/>
        <v>6.6535446628728373E-3</v>
      </c>
    </row>
    <row r="87" spans="1:21">
      <c r="A87" s="256">
        <v>43497</v>
      </c>
      <c r="B87">
        <f t="shared" si="29"/>
        <v>2</v>
      </c>
      <c r="C87">
        <f t="shared" si="30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>
        <f>'Monthly Data'!T87</f>
        <v>8</v>
      </c>
      <c r="J87">
        <f>'Monthly Data'!CI87</f>
        <v>0</v>
      </c>
      <c r="L87" s="6">
        <f t="shared" si="19"/>
        <v>-4607250.82520111</v>
      </c>
      <c r="M87" s="6">
        <f t="shared" si="20"/>
        <v>0</v>
      </c>
      <c r="N87" s="6">
        <f t="shared" si="21"/>
        <v>9604287.7685466595</v>
      </c>
      <c r="O87" s="6">
        <f t="shared" si="22"/>
        <v>-489629.14887935069</v>
      </c>
      <c r="P87" s="6">
        <f t="shared" si="23"/>
        <v>0</v>
      </c>
      <c r="Q87" s="6">
        <f t="shared" si="24"/>
        <v>4941290.5800887123</v>
      </c>
      <c r="R87" s="6">
        <f t="shared" si="25"/>
        <v>0</v>
      </c>
      <c r="S87" s="6">
        <f t="shared" si="26"/>
        <v>9448698.3745549098</v>
      </c>
      <c r="T87" s="6">
        <f t="shared" si="27"/>
        <v>387708.97038266063</v>
      </c>
      <c r="U87" s="15">
        <f t="shared" si="28"/>
        <v>4.2788811805048024E-2</v>
      </c>
    </row>
    <row r="88" spans="1:21">
      <c r="A88" s="256">
        <v>43525</v>
      </c>
      <c r="B88">
        <f t="shared" si="29"/>
        <v>3</v>
      </c>
      <c r="C88">
        <f t="shared" si="30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>
        <f>'Monthly Data'!T88</f>
        <v>8</v>
      </c>
      <c r="J88">
        <f>'Monthly Data'!CI88</f>
        <v>0</v>
      </c>
      <c r="L88" s="6">
        <f t="shared" si="19"/>
        <v>-4607250.82520111</v>
      </c>
      <c r="M88" s="6">
        <f t="shared" si="20"/>
        <v>0</v>
      </c>
      <c r="N88" s="6">
        <f t="shared" si="21"/>
        <v>10633318.600890944</v>
      </c>
      <c r="O88" s="6">
        <f t="shared" si="22"/>
        <v>-495322.51107562223</v>
      </c>
      <c r="P88" s="6">
        <f t="shared" si="23"/>
        <v>0</v>
      </c>
      <c r="Q88" s="6">
        <f t="shared" si="24"/>
        <v>4941290.5800887123</v>
      </c>
      <c r="R88" s="6">
        <f t="shared" si="25"/>
        <v>0</v>
      </c>
      <c r="S88" s="6">
        <f t="shared" si="26"/>
        <v>10472035.844702924</v>
      </c>
      <c r="T88" s="6">
        <f t="shared" si="27"/>
        <v>56050.26083067432</v>
      </c>
      <c r="U88" s="15">
        <f t="shared" si="28"/>
        <v>5.3811768823356088E-3</v>
      </c>
    </row>
    <row r="89" spans="1:21">
      <c r="A89" s="256">
        <v>43556</v>
      </c>
      <c r="B89">
        <f t="shared" si="29"/>
        <v>4</v>
      </c>
      <c r="C89">
        <f t="shared" si="30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>
        <f>'Monthly Data'!T89</f>
        <v>8</v>
      </c>
      <c r="J89">
        <f>'Monthly Data'!CI89</f>
        <v>0</v>
      </c>
      <c r="L89" s="6">
        <f t="shared" si="19"/>
        <v>-4607250.82520111</v>
      </c>
      <c r="M89" s="6">
        <f t="shared" si="20"/>
        <v>0</v>
      </c>
      <c r="N89" s="6">
        <f t="shared" si="21"/>
        <v>10290308.323442848</v>
      </c>
      <c r="O89" s="6">
        <f t="shared" si="22"/>
        <v>-501015.87327189371</v>
      </c>
      <c r="P89" s="6">
        <f t="shared" si="23"/>
        <v>0</v>
      </c>
      <c r="Q89" s="6">
        <f t="shared" si="24"/>
        <v>4941290.5800887123</v>
      </c>
      <c r="R89" s="6">
        <f t="shared" si="25"/>
        <v>0</v>
      </c>
      <c r="S89" s="6">
        <f t="shared" si="26"/>
        <v>10123332.205058556</v>
      </c>
      <c r="T89" s="6">
        <f t="shared" si="27"/>
        <v>438289.8281863071</v>
      </c>
      <c r="U89" s="15">
        <f t="shared" si="28"/>
        <v>4.5254301543681145E-2</v>
      </c>
    </row>
    <row r="90" spans="1:21">
      <c r="A90" s="256">
        <v>43586</v>
      </c>
      <c r="B90">
        <f t="shared" si="29"/>
        <v>5</v>
      </c>
      <c r="C90">
        <f t="shared" si="30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>
        <f>'Monthly Data'!T90</f>
        <v>8</v>
      </c>
      <c r="J90">
        <f>'Monthly Data'!CI90</f>
        <v>0</v>
      </c>
      <c r="L90" s="6">
        <f t="shared" si="19"/>
        <v>-4607250.82520111</v>
      </c>
      <c r="M90" s="6">
        <f t="shared" si="20"/>
        <v>30998.996324489559</v>
      </c>
      <c r="N90" s="6">
        <f t="shared" si="21"/>
        <v>10633318.600890944</v>
      </c>
      <c r="O90" s="6">
        <f t="shared" si="22"/>
        <v>-506709.23546816525</v>
      </c>
      <c r="P90" s="6">
        <f t="shared" si="23"/>
        <v>0</v>
      </c>
      <c r="Q90" s="6">
        <f t="shared" si="24"/>
        <v>4941290.5800887123</v>
      </c>
      <c r="R90" s="6">
        <f t="shared" si="25"/>
        <v>0</v>
      </c>
      <c r="S90" s="6">
        <f t="shared" si="26"/>
        <v>10491648.116634872</v>
      </c>
      <c r="T90" s="6">
        <f t="shared" si="27"/>
        <v>-45783.015437377617</v>
      </c>
      <c r="U90" s="15">
        <f t="shared" si="28"/>
        <v>4.34479854373901E-3</v>
      </c>
    </row>
    <row r="91" spans="1:21">
      <c r="A91" s="256">
        <v>43617</v>
      </c>
      <c r="B91">
        <f t="shared" si="29"/>
        <v>6</v>
      </c>
      <c r="C91">
        <f t="shared" si="30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>
        <f>'Monthly Data'!T91</f>
        <v>8</v>
      </c>
      <c r="J91">
        <f>'Monthly Data'!CI91</f>
        <v>0</v>
      </c>
      <c r="L91" s="6">
        <f t="shared" si="19"/>
        <v>-4607250.82520111</v>
      </c>
      <c r="M91" s="6">
        <f t="shared" si="20"/>
        <v>196326.97672176719</v>
      </c>
      <c r="N91" s="6">
        <f t="shared" si="21"/>
        <v>10290308.323442848</v>
      </c>
      <c r="O91" s="6">
        <f t="shared" si="22"/>
        <v>-512402.59766443679</v>
      </c>
      <c r="P91" s="6">
        <f t="shared" si="23"/>
        <v>0</v>
      </c>
      <c r="Q91" s="6">
        <f t="shared" si="24"/>
        <v>4941290.5800887123</v>
      </c>
      <c r="R91" s="6">
        <f t="shared" si="25"/>
        <v>0</v>
      </c>
      <c r="S91" s="6">
        <f t="shared" si="26"/>
        <v>10308272.457387781</v>
      </c>
      <c r="T91" s="6">
        <f t="shared" si="27"/>
        <v>191287.56011553109</v>
      </c>
      <c r="U91" s="15">
        <f t="shared" si="28"/>
        <v>1.8907566044415684E-2</v>
      </c>
    </row>
    <row r="92" spans="1:21">
      <c r="A92" s="256">
        <v>43647</v>
      </c>
      <c r="B92">
        <f t="shared" si="29"/>
        <v>7</v>
      </c>
      <c r="C92">
        <f t="shared" si="30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>
        <f>'Monthly Data'!T92</f>
        <v>8</v>
      </c>
      <c r="J92">
        <f>'Monthly Data'!CI92</f>
        <v>0</v>
      </c>
      <c r="L92" s="6">
        <f t="shared" si="19"/>
        <v>-4607250.82520111</v>
      </c>
      <c r="M92" s="6">
        <f t="shared" si="20"/>
        <v>640959.04521444568</v>
      </c>
      <c r="N92" s="6">
        <f t="shared" si="21"/>
        <v>10633318.600890944</v>
      </c>
      <c r="O92" s="6">
        <f t="shared" si="22"/>
        <v>-518095.95986070827</v>
      </c>
      <c r="P92" s="6">
        <f t="shared" si="23"/>
        <v>0</v>
      </c>
      <c r="Q92" s="6">
        <f t="shared" si="24"/>
        <v>4941290.5800887123</v>
      </c>
      <c r="R92" s="6">
        <f t="shared" si="25"/>
        <v>0</v>
      </c>
      <c r="S92" s="6">
        <f t="shared" si="26"/>
        <v>11090221.441132283</v>
      </c>
      <c r="T92" s="6">
        <f t="shared" si="27"/>
        <v>89759.360760034993</v>
      </c>
      <c r="U92" s="15">
        <f t="shared" si="28"/>
        <v>8.1595991244940141E-3</v>
      </c>
    </row>
    <row r="93" spans="1:21">
      <c r="A93" s="256">
        <v>43678</v>
      </c>
      <c r="B93">
        <f t="shared" si="29"/>
        <v>8</v>
      </c>
      <c r="C93">
        <f t="shared" si="30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>
        <f>'Monthly Data'!T93</f>
        <v>8</v>
      </c>
      <c r="J93">
        <f>'Monthly Data'!CI93</f>
        <v>0</v>
      </c>
      <c r="L93" s="6">
        <f t="shared" si="19"/>
        <v>-4607250.82520111</v>
      </c>
      <c r="M93" s="6">
        <f t="shared" si="20"/>
        <v>460601.24841741554</v>
      </c>
      <c r="N93" s="6">
        <f t="shared" si="21"/>
        <v>10633318.600890944</v>
      </c>
      <c r="O93" s="6">
        <f t="shared" si="22"/>
        <v>-523789.32205697981</v>
      </c>
      <c r="P93" s="6">
        <f t="shared" si="23"/>
        <v>0</v>
      </c>
      <c r="Q93" s="6">
        <f t="shared" si="24"/>
        <v>4941290.5800887123</v>
      </c>
      <c r="R93" s="6">
        <f t="shared" si="25"/>
        <v>0</v>
      </c>
      <c r="S93" s="6">
        <f t="shared" si="26"/>
        <v>10904170.282138981</v>
      </c>
      <c r="T93" s="6">
        <f t="shared" si="27"/>
        <v>-163729.10523326695</v>
      </c>
      <c r="U93" s="15">
        <f t="shared" si="28"/>
        <v>1.4793150850293344E-2</v>
      </c>
    </row>
    <row r="94" spans="1:21">
      <c r="A94" s="256">
        <v>43709</v>
      </c>
      <c r="B94">
        <f t="shared" si="29"/>
        <v>9</v>
      </c>
      <c r="C94">
        <f t="shared" si="30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>
        <f>'Monthly Data'!T94</f>
        <v>8</v>
      </c>
      <c r="J94">
        <f>'Monthly Data'!CI94</f>
        <v>0</v>
      </c>
      <c r="L94" s="6">
        <f t="shared" si="19"/>
        <v>-4607250.82520111</v>
      </c>
      <c r="M94" s="6">
        <f t="shared" si="20"/>
        <v>237345.85064609168</v>
      </c>
      <c r="N94" s="6">
        <f t="shared" si="21"/>
        <v>10290308.323442848</v>
      </c>
      <c r="O94" s="6">
        <f t="shared" si="22"/>
        <v>-529482.6842532513</v>
      </c>
      <c r="P94" s="6">
        <f t="shared" si="23"/>
        <v>0</v>
      </c>
      <c r="Q94" s="6">
        <f t="shared" si="24"/>
        <v>4941290.5800887123</v>
      </c>
      <c r="R94" s="6">
        <f t="shared" si="25"/>
        <v>0</v>
      </c>
      <c r="S94" s="6">
        <f t="shared" si="26"/>
        <v>10332211.24472329</v>
      </c>
      <c r="T94" s="6">
        <f t="shared" si="27"/>
        <v>-78855.329548958689</v>
      </c>
      <c r="U94" s="15">
        <f t="shared" si="28"/>
        <v>7.5741835849772975E-3</v>
      </c>
    </row>
    <row r="95" spans="1:21">
      <c r="A95" s="256">
        <v>43739</v>
      </c>
      <c r="B95">
        <f t="shared" si="29"/>
        <v>10</v>
      </c>
      <c r="C95">
        <f t="shared" si="30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>
        <f>'Monthly Data'!T95</f>
        <v>8</v>
      </c>
      <c r="J95">
        <f>'Monthly Data'!CI95</f>
        <v>0</v>
      </c>
      <c r="L95" s="6">
        <f t="shared" si="19"/>
        <v>-4607250.82520111</v>
      </c>
      <c r="M95" s="6">
        <f t="shared" si="20"/>
        <v>20352.876374664858</v>
      </c>
      <c r="N95" s="6">
        <f t="shared" si="21"/>
        <v>10633318.600890944</v>
      </c>
      <c r="O95" s="6">
        <f t="shared" si="22"/>
        <v>-535176.04644952284</v>
      </c>
      <c r="P95" s="6">
        <f t="shared" si="23"/>
        <v>0</v>
      </c>
      <c r="Q95" s="6">
        <f t="shared" si="24"/>
        <v>4941290.5800887123</v>
      </c>
      <c r="R95" s="6">
        <f t="shared" si="25"/>
        <v>0</v>
      </c>
      <c r="S95" s="6">
        <f t="shared" si="26"/>
        <v>10452535.185703687</v>
      </c>
      <c r="T95" s="6">
        <f t="shared" si="27"/>
        <v>985900.96963143907</v>
      </c>
      <c r="U95" s="15">
        <f t="shared" si="28"/>
        <v>0.10414482561897212</v>
      </c>
    </row>
    <row r="96" spans="1:21">
      <c r="A96" s="256">
        <v>43770</v>
      </c>
      <c r="B96">
        <f t="shared" si="29"/>
        <v>11</v>
      </c>
      <c r="C96">
        <f t="shared" si="30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>
        <f>'Monthly Data'!T96</f>
        <v>8</v>
      </c>
      <c r="J96">
        <f>'Monthly Data'!CI96</f>
        <v>0</v>
      </c>
      <c r="L96" s="6">
        <f t="shared" si="19"/>
        <v>-4607250.82520111</v>
      </c>
      <c r="M96" s="6">
        <f t="shared" si="20"/>
        <v>0</v>
      </c>
      <c r="N96" s="6">
        <f t="shared" si="21"/>
        <v>10290308.323442848</v>
      </c>
      <c r="O96" s="6">
        <f t="shared" si="22"/>
        <v>-540869.40864579438</v>
      </c>
      <c r="P96" s="6">
        <f t="shared" si="23"/>
        <v>0</v>
      </c>
      <c r="Q96" s="6">
        <f t="shared" si="24"/>
        <v>4941290.5800887123</v>
      </c>
      <c r="R96" s="6">
        <f t="shared" si="25"/>
        <v>0</v>
      </c>
      <c r="S96" s="6">
        <f t="shared" si="26"/>
        <v>10083478.669684656</v>
      </c>
      <c r="T96" s="6">
        <f t="shared" si="27"/>
        <v>-18575.637287592515</v>
      </c>
      <c r="U96" s="15">
        <f t="shared" si="28"/>
        <v>1.8387980031716875E-3</v>
      </c>
    </row>
    <row r="97" spans="1:21">
      <c r="A97" s="256">
        <v>43800</v>
      </c>
      <c r="B97">
        <f t="shared" si="29"/>
        <v>12</v>
      </c>
      <c r="C97">
        <f t="shared" si="30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>
        <f>'Monthly Data'!T97</f>
        <v>8</v>
      </c>
      <c r="J97">
        <f>'Monthly Data'!CI97</f>
        <v>0</v>
      </c>
      <c r="L97" s="6">
        <f t="shared" si="19"/>
        <v>-4607250.82520111</v>
      </c>
      <c r="M97" s="6">
        <f t="shared" si="20"/>
        <v>0</v>
      </c>
      <c r="N97" s="6">
        <f t="shared" si="21"/>
        <v>10633318.600890944</v>
      </c>
      <c r="O97" s="6">
        <f t="shared" si="22"/>
        <v>-546562.77084206592</v>
      </c>
      <c r="P97" s="6">
        <f t="shared" si="23"/>
        <v>-662689.98610736104</v>
      </c>
      <c r="Q97" s="6">
        <f t="shared" si="24"/>
        <v>4941290.5800887123</v>
      </c>
      <c r="R97" s="6">
        <f t="shared" si="25"/>
        <v>0</v>
      </c>
      <c r="S97" s="6">
        <f t="shared" si="26"/>
        <v>9758105.5988291185</v>
      </c>
      <c r="T97" s="6">
        <f t="shared" si="27"/>
        <v>237035.45945687033</v>
      </c>
      <c r="U97" s="15">
        <f t="shared" si="28"/>
        <v>2.4895884179727171E-2</v>
      </c>
    </row>
    <row r="98" spans="1:21">
      <c r="A98" s="256">
        <v>43831</v>
      </c>
      <c r="B98">
        <f t="shared" ref="B98:B121" si="31">MONTH(A98)</f>
        <v>1</v>
      </c>
      <c r="C98">
        <f t="shared" ref="C98:C121" si="32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>
        <f>'Monthly Data'!T98</f>
        <v>7</v>
      </c>
      <c r="J98">
        <f>'Monthly Data'!CI98</f>
        <v>0</v>
      </c>
      <c r="L98" s="6">
        <f t="shared" si="19"/>
        <v>-4607250.82520111</v>
      </c>
      <c r="M98" s="6">
        <f t="shared" si="20"/>
        <v>0</v>
      </c>
      <c r="N98" s="6">
        <f t="shared" si="21"/>
        <v>10633318.600890944</v>
      </c>
      <c r="O98" s="6">
        <f t="shared" si="22"/>
        <v>-552256.13303833746</v>
      </c>
      <c r="P98" s="6">
        <f t="shared" si="23"/>
        <v>0</v>
      </c>
      <c r="Q98" s="6">
        <f t="shared" si="24"/>
        <v>4323629.2575776232</v>
      </c>
      <c r="R98" s="6">
        <f t="shared" si="25"/>
        <v>0</v>
      </c>
      <c r="S98" s="6">
        <f t="shared" si="26"/>
        <v>9797440.9002291188</v>
      </c>
      <c r="T98" s="6">
        <f t="shared" ref="T98:T121" si="33">S98-D98</f>
        <v>-48884.257440760732</v>
      </c>
      <c r="U98" s="15">
        <f t="shared" ref="U98:U121" si="34">ABS(S98-D98)/D98</f>
        <v>4.9647210160109244E-3</v>
      </c>
    </row>
    <row r="99" spans="1:21">
      <c r="A99" s="256">
        <v>43862</v>
      </c>
      <c r="B99">
        <f t="shared" si="31"/>
        <v>2</v>
      </c>
      <c r="C99">
        <f t="shared" si="32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>
        <f>'Monthly Data'!T99</f>
        <v>7</v>
      </c>
      <c r="J99">
        <f>'Monthly Data'!CI99</f>
        <v>0</v>
      </c>
      <c r="L99" s="6">
        <f t="shared" si="19"/>
        <v>-4607250.82520111</v>
      </c>
      <c r="M99" s="6">
        <f t="shared" si="20"/>
        <v>0</v>
      </c>
      <c r="N99" s="6">
        <f t="shared" si="21"/>
        <v>9947298.0459947549</v>
      </c>
      <c r="O99" s="6">
        <f t="shared" si="22"/>
        <v>-557949.49523460888</v>
      </c>
      <c r="P99" s="6">
        <f t="shared" si="23"/>
        <v>0</v>
      </c>
      <c r="Q99" s="6">
        <f t="shared" si="24"/>
        <v>4323629.2575776232</v>
      </c>
      <c r="R99" s="6">
        <f t="shared" si="25"/>
        <v>0</v>
      </c>
      <c r="S99" s="6">
        <f t="shared" si="26"/>
        <v>9105726.9831366595</v>
      </c>
      <c r="T99" s="6">
        <f t="shared" si="33"/>
        <v>-96085.409733219072</v>
      </c>
      <c r="U99" s="15">
        <f t="shared" si="34"/>
        <v>1.0442009207628691E-2</v>
      </c>
    </row>
    <row r="100" spans="1:21">
      <c r="A100" s="256">
        <v>43891</v>
      </c>
      <c r="B100">
        <f t="shared" si="31"/>
        <v>3</v>
      </c>
      <c r="C100">
        <f t="shared" si="32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>
        <f>'Monthly Data'!T100</f>
        <v>7</v>
      </c>
      <c r="J100" s="117">
        <f>'Monthly Data'!CI100</f>
        <v>0.5</v>
      </c>
      <c r="L100" s="6">
        <f t="shared" si="19"/>
        <v>-4607250.82520111</v>
      </c>
      <c r="M100" s="6">
        <f t="shared" si="20"/>
        <v>0</v>
      </c>
      <c r="N100" s="6">
        <f t="shared" si="21"/>
        <v>10633318.600890944</v>
      </c>
      <c r="O100" s="6">
        <f t="shared" si="22"/>
        <v>-563642.85743088042</v>
      </c>
      <c r="P100" s="6">
        <f t="shared" si="23"/>
        <v>0</v>
      </c>
      <c r="Q100" s="6">
        <f t="shared" si="24"/>
        <v>4323629.2575776232</v>
      </c>
      <c r="R100" s="6">
        <f t="shared" si="25"/>
        <v>-1079413.2680822851</v>
      </c>
      <c r="S100" s="6">
        <f t="shared" si="26"/>
        <v>8706640.9077542927</v>
      </c>
      <c r="T100" s="6">
        <f t="shared" si="33"/>
        <v>-287534.98511558585</v>
      </c>
      <c r="U100" s="15">
        <f t="shared" si="34"/>
        <v>3.1969019567821534E-2</v>
      </c>
    </row>
    <row r="101" spans="1:21">
      <c r="A101" s="256">
        <v>43922</v>
      </c>
      <c r="B101">
        <f t="shared" si="31"/>
        <v>4</v>
      </c>
      <c r="C101">
        <f t="shared" si="32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>
        <f>'Monthly Data'!T101</f>
        <v>7</v>
      </c>
      <c r="J101" s="117">
        <f>'Monthly Data'!CI101</f>
        <v>1</v>
      </c>
      <c r="L101" s="6">
        <f t="shared" si="19"/>
        <v>-4607250.82520111</v>
      </c>
      <c r="M101" s="6">
        <f t="shared" si="20"/>
        <v>0</v>
      </c>
      <c r="N101" s="6">
        <f t="shared" si="21"/>
        <v>10290308.323442848</v>
      </c>
      <c r="O101" s="6">
        <f t="shared" si="22"/>
        <v>-569336.21962715196</v>
      </c>
      <c r="P101" s="6">
        <f t="shared" si="23"/>
        <v>0</v>
      </c>
      <c r="Q101" s="6">
        <f t="shared" si="24"/>
        <v>4323629.2575776232</v>
      </c>
      <c r="R101" s="6">
        <f t="shared" si="25"/>
        <v>-2158826.5361645701</v>
      </c>
      <c r="S101" s="6">
        <f t="shared" si="26"/>
        <v>7278524.0000276379</v>
      </c>
      <c r="T101" s="6">
        <f t="shared" si="33"/>
        <v>360784.41955775861</v>
      </c>
      <c r="U101" s="15">
        <f t="shared" si="34"/>
        <v>5.2153512771183672E-2</v>
      </c>
    </row>
    <row r="102" spans="1:21">
      <c r="A102" s="256">
        <v>43952</v>
      </c>
      <c r="B102">
        <f t="shared" si="31"/>
        <v>5</v>
      </c>
      <c r="C102">
        <f t="shared" si="32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>
        <f>'Monthly Data'!T102</f>
        <v>7</v>
      </c>
      <c r="J102" s="117">
        <f>'Monthly Data'!CI102</f>
        <v>1</v>
      </c>
      <c r="L102" s="6">
        <f t="shared" si="19"/>
        <v>-4607250.82520111</v>
      </c>
      <c r="M102" s="6">
        <f t="shared" si="20"/>
        <v>133076.4993728087</v>
      </c>
      <c r="N102" s="6">
        <f t="shared" si="21"/>
        <v>10633318.600890944</v>
      </c>
      <c r="O102" s="6">
        <f t="shared" si="22"/>
        <v>-575029.5818234235</v>
      </c>
      <c r="P102" s="6">
        <f t="shared" si="23"/>
        <v>0</v>
      </c>
      <c r="Q102" s="6">
        <f t="shared" si="24"/>
        <v>4323629.2575776232</v>
      </c>
      <c r="R102" s="6">
        <f t="shared" si="25"/>
        <v>-2158826.5361645701</v>
      </c>
      <c r="S102" s="6">
        <f>SUM(L102:R102)</f>
        <v>7748917.4146522712</v>
      </c>
      <c r="T102" s="6">
        <f t="shared" si="33"/>
        <v>-64089.520417607389</v>
      </c>
      <c r="U102" s="15">
        <f t="shared" si="34"/>
        <v>8.2029263445206682E-3</v>
      </c>
    </row>
    <row r="103" spans="1:21">
      <c r="A103" s="256">
        <v>43983</v>
      </c>
      <c r="B103">
        <f t="shared" si="31"/>
        <v>6</v>
      </c>
      <c r="C103">
        <f t="shared" si="32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>
        <f>'Monthly Data'!T103</f>
        <v>8</v>
      </c>
      <c r="J103" s="117">
        <f>'Monthly Data'!CI103</f>
        <v>0.5</v>
      </c>
      <c r="L103" s="6">
        <f t="shared" si="19"/>
        <v>-4607250.82520111</v>
      </c>
      <c r="M103" s="6">
        <f t="shared" si="20"/>
        <v>347564.50424427685</v>
      </c>
      <c r="N103" s="6">
        <f t="shared" si="21"/>
        <v>10290308.323442848</v>
      </c>
      <c r="O103" s="6">
        <f t="shared" si="22"/>
        <v>-580722.94401969505</v>
      </c>
      <c r="P103" s="6">
        <f t="shared" si="23"/>
        <v>0</v>
      </c>
      <c r="Q103" s="6">
        <f t="shared" si="24"/>
        <v>4941290.5800887123</v>
      </c>
      <c r="R103" s="6">
        <f t="shared" si="25"/>
        <v>-1079413.2680822851</v>
      </c>
      <c r="S103" s="6">
        <f>SUM(L103:R103)</f>
        <v>9311776.3704727478</v>
      </c>
      <c r="T103" s="6">
        <f t="shared" si="33"/>
        <v>-479009.93219713122</v>
      </c>
      <c r="U103" s="15">
        <f t="shared" si="34"/>
        <v>4.8924562071843869E-2</v>
      </c>
    </row>
    <row r="104" spans="1:21">
      <c r="A104" s="256">
        <v>44013</v>
      </c>
      <c r="B104">
        <f t="shared" si="31"/>
        <v>7</v>
      </c>
      <c r="C104">
        <f t="shared" si="32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>
        <f>'Monthly Data'!T104</f>
        <v>8</v>
      </c>
      <c r="J104">
        <f>'Monthly Data'!CI104</f>
        <v>0</v>
      </c>
      <c r="L104" s="6">
        <f t="shared" si="19"/>
        <v>-4607250.82520111</v>
      </c>
      <c r="M104" s="6">
        <f t="shared" si="20"/>
        <v>692310.91791359987</v>
      </c>
      <c r="N104" s="6">
        <f t="shared" si="21"/>
        <v>10633318.600890944</v>
      </c>
      <c r="O104" s="6">
        <f t="shared" si="22"/>
        <v>-586416.30621596647</v>
      </c>
      <c r="P104" s="6">
        <f t="shared" si="23"/>
        <v>0</v>
      </c>
      <c r="Q104" s="6">
        <f t="shared" si="24"/>
        <v>4941290.5800887123</v>
      </c>
      <c r="R104" s="6">
        <f t="shared" si="25"/>
        <v>0</v>
      </c>
      <c r="S104" s="6">
        <f t="shared" si="26"/>
        <v>11073252.96747618</v>
      </c>
      <c r="T104" s="6">
        <f t="shared" si="33"/>
        <v>228306.623006301</v>
      </c>
      <c r="U104" s="15">
        <f t="shared" si="34"/>
        <v>2.1051890507758991E-2</v>
      </c>
    </row>
    <row r="105" spans="1:21">
      <c r="A105" s="256">
        <v>44044</v>
      </c>
      <c r="B105">
        <f t="shared" si="31"/>
        <v>8</v>
      </c>
      <c r="C105">
        <f t="shared" si="32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>
        <f>'Monthly Data'!T105</f>
        <v>8</v>
      </c>
      <c r="J105">
        <f>'Monthly Data'!CI105</f>
        <v>0</v>
      </c>
      <c r="L105" s="6">
        <f t="shared" si="19"/>
        <v>-4607250.82520111</v>
      </c>
      <c r="M105" s="6">
        <f t="shared" si="20"/>
        <v>466550.55074231751</v>
      </c>
      <c r="N105" s="6">
        <f t="shared" si="21"/>
        <v>10633318.600890944</v>
      </c>
      <c r="O105" s="6">
        <f t="shared" si="22"/>
        <v>-592109.66841223801</v>
      </c>
      <c r="P105" s="6">
        <f t="shared" si="23"/>
        <v>0</v>
      </c>
      <c r="Q105" s="6">
        <f t="shared" si="24"/>
        <v>4941290.5800887123</v>
      </c>
      <c r="R105" s="6">
        <f t="shared" si="25"/>
        <v>0</v>
      </c>
      <c r="S105" s="6">
        <f t="shared" si="26"/>
        <v>10841799.238108626</v>
      </c>
      <c r="T105" s="6">
        <f t="shared" si="33"/>
        <v>-173343.28716125339</v>
      </c>
      <c r="U105" s="15">
        <f t="shared" si="34"/>
        <v>1.5736817455024837E-2</v>
      </c>
    </row>
    <row r="106" spans="1:21">
      <c r="A106" s="256">
        <v>44075</v>
      </c>
      <c r="B106">
        <f t="shared" si="31"/>
        <v>9</v>
      </c>
      <c r="C106">
        <f t="shared" si="32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>
        <f>'Monthly Data'!T106</f>
        <v>8</v>
      </c>
      <c r="J106">
        <f>'Monthly Data'!CI106</f>
        <v>0</v>
      </c>
      <c r="L106" s="6">
        <f t="shared" si="19"/>
        <v>-4607250.82520111</v>
      </c>
      <c r="M106" s="6">
        <f t="shared" si="20"/>
        <v>142470.134622654</v>
      </c>
      <c r="N106" s="6">
        <f t="shared" si="21"/>
        <v>10290308.323442848</v>
      </c>
      <c r="O106" s="6">
        <f t="shared" si="22"/>
        <v>-597803.03060850955</v>
      </c>
      <c r="P106" s="6">
        <f t="shared" si="23"/>
        <v>0</v>
      </c>
      <c r="Q106" s="6">
        <f t="shared" si="24"/>
        <v>4941290.5800887123</v>
      </c>
      <c r="R106" s="6">
        <f t="shared" si="25"/>
        <v>0</v>
      </c>
      <c r="S106" s="6">
        <f t="shared" si="26"/>
        <v>10169015.182344595</v>
      </c>
      <c r="T106" s="6">
        <f t="shared" si="33"/>
        <v>-676360.02992528304</v>
      </c>
      <c r="U106" s="15">
        <f t="shared" si="34"/>
        <v>6.2363912422327764E-2</v>
      </c>
    </row>
    <row r="107" spans="1:21">
      <c r="A107" s="256">
        <v>44105</v>
      </c>
      <c r="B107">
        <f t="shared" si="31"/>
        <v>10</v>
      </c>
      <c r="C107">
        <f t="shared" si="32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>
        <f>'Monthly Data'!T107</f>
        <v>8</v>
      </c>
      <c r="J107">
        <f>'Monthly Data'!CI107</f>
        <v>0</v>
      </c>
      <c r="L107" s="6">
        <f t="shared" si="19"/>
        <v>-4607250.82520111</v>
      </c>
      <c r="M107" s="6">
        <f t="shared" si="20"/>
        <v>1878.7270499690683</v>
      </c>
      <c r="N107" s="6">
        <f t="shared" si="21"/>
        <v>10633318.600890944</v>
      </c>
      <c r="O107" s="6">
        <f t="shared" si="22"/>
        <v>-603496.39280478109</v>
      </c>
      <c r="P107" s="6">
        <f t="shared" si="23"/>
        <v>0</v>
      </c>
      <c r="Q107" s="6">
        <f t="shared" si="24"/>
        <v>4941290.5800887123</v>
      </c>
      <c r="R107" s="6">
        <f t="shared" si="25"/>
        <v>0</v>
      </c>
      <c r="S107" s="6">
        <f t="shared" si="26"/>
        <v>10365740.690023735</v>
      </c>
      <c r="T107" s="6">
        <f t="shared" si="33"/>
        <v>665950.12415385433</v>
      </c>
      <c r="U107" s="15">
        <f t="shared" si="34"/>
        <v>6.8656134339342992E-2</v>
      </c>
    </row>
    <row r="108" spans="1:21">
      <c r="A108" s="256">
        <v>44136</v>
      </c>
      <c r="B108">
        <f t="shared" si="31"/>
        <v>11</v>
      </c>
      <c r="C108">
        <f t="shared" si="32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>
        <f>'Monthly Data'!T108</f>
        <v>8</v>
      </c>
      <c r="J108">
        <f>'Monthly Data'!CI108</f>
        <v>0</v>
      </c>
      <c r="L108" s="6">
        <f t="shared" si="19"/>
        <v>-4607250.82520111</v>
      </c>
      <c r="M108" s="6">
        <f t="shared" si="20"/>
        <v>10646.119949824702</v>
      </c>
      <c r="N108" s="6">
        <f t="shared" si="21"/>
        <v>10290308.323442848</v>
      </c>
      <c r="O108" s="6">
        <f t="shared" si="22"/>
        <v>-609189.75500105263</v>
      </c>
      <c r="P108" s="6">
        <f t="shared" si="23"/>
        <v>0</v>
      </c>
      <c r="Q108" s="6">
        <f t="shared" si="24"/>
        <v>4941290.5800887123</v>
      </c>
      <c r="R108" s="6">
        <f t="shared" si="25"/>
        <v>0</v>
      </c>
      <c r="S108" s="6">
        <f t="shared" si="26"/>
        <v>10025804.443279224</v>
      </c>
      <c r="T108" s="6">
        <f t="shared" si="33"/>
        <v>-167457.61819065548</v>
      </c>
      <c r="U108" s="15">
        <f t="shared" si="34"/>
        <v>1.6428265768191966E-2</v>
      </c>
    </row>
    <row r="109" spans="1:21">
      <c r="A109" s="256">
        <v>44166</v>
      </c>
      <c r="B109">
        <f t="shared" si="31"/>
        <v>12</v>
      </c>
      <c r="C109">
        <f t="shared" si="32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>
        <f>'Monthly Data'!T109</f>
        <v>8</v>
      </c>
      <c r="J109">
        <f>'Monthly Data'!CI109</f>
        <v>0</v>
      </c>
      <c r="L109" s="6">
        <f t="shared" si="19"/>
        <v>-4607250.82520111</v>
      </c>
      <c r="M109" s="6">
        <f t="shared" si="20"/>
        <v>0</v>
      </c>
      <c r="N109" s="6">
        <f t="shared" si="21"/>
        <v>10633318.600890944</v>
      </c>
      <c r="O109" s="6">
        <f t="shared" si="22"/>
        <v>-614883.11719732417</v>
      </c>
      <c r="P109" s="6">
        <f t="shared" si="23"/>
        <v>-662689.98610736104</v>
      </c>
      <c r="Q109" s="6">
        <f t="shared" si="24"/>
        <v>4941290.5800887123</v>
      </c>
      <c r="R109" s="6">
        <f t="shared" si="25"/>
        <v>0</v>
      </c>
      <c r="S109" s="6">
        <f t="shared" si="26"/>
        <v>9689785.252473861</v>
      </c>
      <c r="T109" s="6">
        <f t="shared" si="33"/>
        <v>-198196.20299601927</v>
      </c>
      <c r="U109" s="15">
        <f t="shared" si="34"/>
        <v>2.0044151972633421E-2</v>
      </c>
    </row>
    <row r="110" spans="1:21">
      <c r="A110" s="256">
        <v>44197</v>
      </c>
      <c r="B110">
        <f t="shared" si="31"/>
        <v>1</v>
      </c>
      <c r="C110">
        <f t="shared" si="32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>
        <f>'Monthly Data'!T110</f>
        <v>8</v>
      </c>
      <c r="J110">
        <f>'Monthly Data'!CI110</f>
        <v>0</v>
      </c>
      <c r="L110" s="6">
        <f t="shared" si="19"/>
        <v>-4607250.82520111</v>
      </c>
      <c r="M110" s="6">
        <f t="shared" si="20"/>
        <v>0</v>
      </c>
      <c r="N110" s="6">
        <f t="shared" si="21"/>
        <v>10633318.600890944</v>
      </c>
      <c r="O110" s="6">
        <f t="shared" si="22"/>
        <v>-620576.4793935956</v>
      </c>
      <c r="P110" s="6">
        <f t="shared" si="23"/>
        <v>0</v>
      </c>
      <c r="Q110" s="6">
        <f t="shared" si="24"/>
        <v>4941290.5800887123</v>
      </c>
      <c r="R110" s="6">
        <f t="shared" si="25"/>
        <v>0</v>
      </c>
      <c r="S110" s="6">
        <f t="shared" si="26"/>
        <v>10346781.876384951</v>
      </c>
      <c r="T110" s="6">
        <f t="shared" si="33"/>
        <v>213597.52247770689</v>
      </c>
      <c r="U110" s="15">
        <f t="shared" si="34"/>
        <v>2.1079012777986818E-2</v>
      </c>
    </row>
    <row r="111" spans="1:21">
      <c r="A111" s="256">
        <v>44228</v>
      </c>
      <c r="B111">
        <f t="shared" si="31"/>
        <v>2</v>
      </c>
      <c r="C111">
        <f t="shared" si="32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>
        <f>'Monthly Data'!T111</f>
        <v>8</v>
      </c>
      <c r="J111">
        <f>'Monthly Data'!CI111</f>
        <v>0</v>
      </c>
      <c r="L111" s="6">
        <f t="shared" si="19"/>
        <v>-4607250.82520111</v>
      </c>
      <c r="M111" s="6">
        <f t="shared" si="20"/>
        <v>0</v>
      </c>
      <c r="N111" s="6">
        <f t="shared" si="21"/>
        <v>9604287.7685466595</v>
      </c>
      <c r="O111" s="6">
        <f t="shared" si="22"/>
        <v>-626269.84158986714</v>
      </c>
      <c r="P111" s="6">
        <f t="shared" si="23"/>
        <v>0</v>
      </c>
      <c r="Q111" s="6">
        <f t="shared" si="24"/>
        <v>4941290.5800887123</v>
      </c>
      <c r="R111" s="6">
        <f t="shared" si="25"/>
        <v>0</v>
      </c>
      <c r="S111" s="6">
        <f t="shared" si="26"/>
        <v>9312057.6818443947</v>
      </c>
      <c r="T111" s="6">
        <f t="shared" si="33"/>
        <v>-181110.06806284934</v>
      </c>
      <c r="U111" s="15">
        <f t="shared" si="34"/>
        <v>1.9077938242966257E-2</v>
      </c>
    </row>
    <row r="112" spans="1:21">
      <c r="A112" s="256">
        <v>44256</v>
      </c>
      <c r="B112">
        <f t="shared" si="31"/>
        <v>3</v>
      </c>
      <c r="C112">
        <f t="shared" si="32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>
        <f>'Monthly Data'!T112</f>
        <v>8</v>
      </c>
      <c r="J112">
        <f>'Monthly Data'!CI112</f>
        <v>0</v>
      </c>
      <c r="L112" s="6">
        <f t="shared" si="19"/>
        <v>-4607250.82520111</v>
      </c>
      <c r="M112" s="6">
        <f t="shared" si="20"/>
        <v>626.24234998968575</v>
      </c>
      <c r="N112" s="6">
        <f t="shared" si="21"/>
        <v>10633318.600890944</v>
      </c>
      <c r="O112" s="6">
        <f t="shared" si="22"/>
        <v>-631963.20378613868</v>
      </c>
      <c r="P112" s="6">
        <f t="shared" si="23"/>
        <v>0</v>
      </c>
      <c r="Q112" s="6">
        <f t="shared" si="24"/>
        <v>4941290.5800887123</v>
      </c>
      <c r="R112" s="6">
        <f t="shared" si="25"/>
        <v>0</v>
      </c>
      <c r="S112" s="6">
        <f t="shared" si="26"/>
        <v>10336021.394342396</v>
      </c>
      <c r="T112" s="6">
        <f t="shared" si="33"/>
        <v>-398590.00836484879</v>
      </c>
      <c r="U112" s="15">
        <f t="shared" si="34"/>
        <v>3.7131293664186604E-2</v>
      </c>
    </row>
    <row r="113" spans="1:25">
      <c r="A113" s="256">
        <v>44287</v>
      </c>
      <c r="B113">
        <f t="shared" si="31"/>
        <v>4</v>
      </c>
      <c r="C113">
        <f t="shared" si="32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>
        <f>'Monthly Data'!T113</f>
        <v>8</v>
      </c>
      <c r="J113">
        <f>'Monthly Data'!CI113</f>
        <v>0</v>
      </c>
      <c r="L113" s="6">
        <f t="shared" si="19"/>
        <v>-4607250.82520111</v>
      </c>
      <c r="M113" s="6">
        <f t="shared" si="20"/>
        <v>17534.785799711266</v>
      </c>
      <c r="N113" s="6">
        <f t="shared" si="21"/>
        <v>10290308.323442848</v>
      </c>
      <c r="O113" s="6">
        <f t="shared" si="22"/>
        <v>-637656.56598241022</v>
      </c>
      <c r="P113" s="6">
        <f t="shared" si="23"/>
        <v>0</v>
      </c>
      <c r="Q113" s="6">
        <f t="shared" si="24"/>
        <v>4941290.5800887123</v>
      </c>
      <c r="R113" s="6">
        <f t="shared" si="25"/>
        <v>0</v>
      </c>
      <c r="S113" s="6">
        <f t="shared" si="26"/>
        <v>10004226.298147751</v>
      </c>
      <c r="T113" s="6">
        <f t="shared" si="33"/>
        <v>-620032.46735949442</v>
      </c>
      <c r="U113" s="15">
        <f t="shared" si="34"/>
        <v>5.8360068315776899E-2</v>
      </c>
    </row>
    <row r="114" spans="1:25">
      <c r="A114" s="256">
        <v>44317</v>
      </c>
      <c r="B114">
        <f t="shared" si="31"/>
        <v>5</v>
      </c>
      <c r="C114">
        <f t="shared" si="32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>
        <f>'Monthly Data'!T114</f>
        <v>8</v>
      </c>
      <c r="J114">
        <f>'Monthly Data'!CI114</f>
        <v>0</v>
      </c>
      <c r="L114" s="6">
        <f t="shared" si="19"/>
        <v>-4607250.82520111</v>
      </c>
      <c r="M114" s="6">
        <f t="shared" si="20"/>
        <v>127127.19704790667</v>
      </c>
      <c r="N114" s="6">
        <f t="shared" si="21"/>
        <v>10633318.600890944</v>
      </c>
      <c r="O114" s="6">
        <f t="shared" si="22"/>
        <v>-643349.92817868176</v>
      </c>
      <c r="P114" s="6">
        <f t="shared" si="23"/>
        <v>0</v>
      </c>
      <c r="Q114" s="6">
        <f t="shared" si="24"/>
        <v>4941290.5800887123</v>
      </c>
      <c r="R114" s="6">
        <f t="shared" si="25"/>
        <v>0</v>
      </c>
      <c r="S114" s="6">
        <f t="shared" si="26"/>
        <v>10451135.62464777</v>
      </c>
      <c r="T114" s="6">
        <f t="shared" si="33"/>
        <v>-630002.46325947531</v>
      </c>
      <c r="U114" s="15">
        <f t="shared" si="34"/>
        <v>5.6853588346398441E-2</v>
      </c>
    </row>
    <row r="115" spans="1:25">
      <c r="A115" s="256">
        <v>44348</v>
      </c>
      <c r="B115">
        <f t="shared" si="31"/>
        <v>6</v>
      </c>
      <c r="C115">
        <f t="shared" si="32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>
        <f>'Monthly Data'!T115</f>
        <v>8</v>
      </c>
      <c r="J115">
        <f>'Monthly Data'!CI115</f>
        <v>0</v>
      </c>
      <c r="L115" s="6">
        <f t="shared" si="19"/>
        <v>-4607250.82520111</v>
      </c>
      <c r="M115" s="6">
        <f t="shared" si="20"/>
        <v>480954.12479208043</v>
      </c>
      <c r="N115" s="6">
        <f t="shared" si="21"/>
        <v>10290308.323442848</v>
      </c>
      <c r="O115" s="6">
        <f t="shared" si="22"/>
        <v>-649043.2903749533</v>
      </c>
      <c r="P115" s="6">
        <f t="shared" si="23"/>
        <v>0</v>
      </c>
      <c r="Q115" s="6">
        <f t="shared" si="24"/>
        <v>4941290.5800887123</v>
      </c>
      <c r="R115" s="6">
        <f t="shared" si="25"/>
        <v>0</v>
      </c>
      <c r="S115" s="6">
        <f t="shared" si="26"/>
        <v>10456258.912747577</v>
      </c>
      <c r="T115" s="6">
        <f t="shared" si="33"/>
        <v>-752340.70115966722</v>
      </c>
      <c r="U115" s="15">
        <f t="shared" si="34"/>
        <v>6.7121739296155142E-2</v>
      </c>
    </row>
    <row r="116" spans="1:25">
      <c r="A116" s="256">
        <v>44378</v>
      </c>
      <c r="B116">
        <f t="shared" si="31"/>
        <v>7</v>
      </c>
      <c r="C116">
        <f t="shared" si="32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>
        <f>'Monthly Data'!T116</f>
        <v>8</v>
      </c>
      <c r="J116">
        <f>'Monthly Data'!CI116</f>
        <v>0</v>
      </c>
      <c r="L116" s="6">
        <f t="shared" si="19"/>
        <v>-4607250.82520111</v>
      </c>
      <c r="M116" s="6">
        <f t="shared" si="20"/>
        <v>471247.36836724012</v>
      </c>
      <c r="N116" s="6">
        <f t="shared" si="21"/>
        <v>10633318.600890944</v>
      </c>
      <c r="O116" s="6">
        <f t="shared" si="22"/>
        <v>-654736.65257122472</v>
      </c>
      <c r="P116" s="6">
        <f t="shared" si="23"/>
        <v>0</v>
      </c>
      <c r="Q116" s="6">
        <f t="shared" si="24"/>
        <v>4941290.5800887123</v>
      </c>
      <c r="R116" s="6">
        <f t="shared" si="25"/>
        <v>0</v>
      </c>
      <c r="S116" s="6">
        <f t="shared" si="26"/>
        <v>10783869.071574561</v>
      </c>
      <c r="T116" s="6">
        <f t="shared" si="33"/>
        <v>-201129.4469326809</v>
      </c>
      <c r="U116" s="15">
        <f t="shared" si="34"/>
        <v>1.8309465094039221E-2</v>
      </c>
    </row>
    <row r="117" spans="1:25">
      <c r="A117" s="256">
        <v>44409</v>
      </c>
      <c r="B117">
        <f t="shared" si="31"/>
        <v>8</v>
      </c>
      <c r="C117">
        <f t="shared" si="32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>
        <f>'Monthly Data'!T117</f>
        <v>8</v>
      </c>
      <c r="J117">
        <f>'Monthly Data'!CI117</f>
        <v>0</v>
      </c>
      <c r="L117" s="6">
        <f t="shared" si="19"/>
        <v>-4607250.82520111</v>
      </c>
      <c r="M117" s="6">
        <f t="shared" si="20"/>
        <v>593990.86896521901</v>
      </c>
      <c r="N117" s="6">
        <f t="shared" si="21"/>
        <v>10633318.600890944</v>
      </c>
      <c r="O117" s="6">
        <f t="shared" si="22"/>
        <v>-660430.01476749626</v>
      </c>
      <c r="P117" s="6">
        <f t="shared" si="23"/>
        <v>0</v>
      </c>
      <c r="Q117" s="6">
        <f t="shared" si="24"/>
        <v>4941290.5800887123</v>
      </c>
      <c r="R117" s="6">
        <f t="shared" si="25"/>
        <v>0</v>
      </c>
      <c r="S117" s="6">
        <f t="shared" si="26"/>
        <v>10900919.209976269</v>
      </c>
      <c r="T117" s="6">
        <f t="shared" si="33"/>
        <v>291908.79926902428</v>
      </c>
      <c r="U117" s="15">
        <f t="shared" si="34"/>
        <v>2.751517700222186E-2</v>
      </c>
    </row>
    <row r="118" spans="1:25">
      <c r="A118" s="256">
        <v>44440</v>
      </c>
      <c r="B118">
        <f t="shared" si="31"/>
        <v>9</v>
      </c>
      <c r="C118">
        <f t="shared" si="32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>
        <f>'Monthly Data'!T118</f>
        <v>8</v>
      </c>
      <c r="J118">
        <f>'Monthly Data'!CI118</f>
        <v>0</v>
      </c>
      <c r="L118" s="6">
        <f t="shared" si="19"/>
        <v>-4607250.82520111</v>
      </c>
      <c r="M118" s="6">
        <f t="shared" si="20"/>
        <v>205094.36962162281</v>
      </c>
      <c r="N118" s="6">
        <f t="shared" si="21"/>
        <v>10290308.323442848</v>
      </c>
      <c r="O118" s="6">
        <f t="shared" si="22"/>
        <v>-666123.37696376781</v>
      </c>
      <c r="P118" s="6">
        <f t="shared" si="23"/>
        <v>0</v>
      </c>
      <c r="Q118" s="6">
        <f t="shared" si="24"/>
        <v>4941290.5800887123</v>
      </c>
      <c r="R118" s="6">
        <f t="shared" si="25"/>
        <v>0</v>
      </c>
      <c r="S118" s="6">
        <f t="shared" si="26"/>
        <v>10163319.070988305</v>
      </c>
      <c r="T118" s="6">
        <f t="shared" si="33"/>
        <v>884912.08028106205</v>
      </c>
      <c r="U118" s="15">
        <f t="shared" si="34"/>
        <v>9.5373277025608244E-2</v>
      </c>
    </row>
    <row r="119" spans="1:25">
      <c r="A119" s="256">
        <v>44470</v>
      </c>
      <c r="B119">
        <f t="shared" si="31"/>
        <v>10</v>
      </c>
      <c r="C119">
        <f t="shared" si="32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>
        <f>'Monthly Data'!T119</f>
        <v>8</v>
      </c>
      <c r="J119">
        <f>'Monthly Data'!CI119</f>
        <v>0</v>
      </c>
      <c r="L119" s="6">
        <f t="shared" si="19"/>
        <v>-4607250.82520111</v>
      </c>
      <c r="M119" s="6">
        <f t="shared" si="20"/>
        <v>144975.10402261277</v>
      </c>
      <c r="N119" s="6">
        <f t="shared" si="21"/>
        <v>10633318.600890944</v>
      </c>
      <c r="O119" s="6">
        <f t="shared" si="22"/>
        <v>-671816.73916003935</v>
      </c>
      <c r="P119" s="6">
        <f t="shared" si="23"/>
        <v>0</v>
      </c>
      <c r="Q119" s="6">
        <f t="shared" si="24"/>
        <v>4941290.5800887123</v>
      </c>
      <c r="R119" s="6">
        <f t="shared" si="25"/>
        <v>0</v>
      </c>
      <c r="S119" s="6">
        <f t="shared" si="26"/>
        <v>10440516.720641119</v>
      </c>
      <c r="T119" s="6">
        <f t="shared" si="33"/>
        <v>298568.75613387488</v>
      </c>
      <c r="U119" s="15">
        <f t="shared" si="34"/>
        <v>2.943899507064579E-2</v>
      </c>
    </row>
    <row r="120" spans="1:25">
      <c r="A120" s="256">
        <v>44501</v>
      </c>
      <c r="B120">
        <f t="shared" si="31"/>
        <v>11</v>
      </c>
      <c r="C120">
        <f t="shared" si="32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>
        <f>'Monthly Data'!T120</f>
        <v>8</v>
      </c>
      <c r="J120">
        <f>'Monthly Data'!CI120</f>
        <v>0</v>
      </c>
      <c r="L120" s="6">
        <f t="shared" si="19"/>
        <v>-4607250.82520111</v>
      </c>
      <c r="M120" s="6">
        <f t="shared" si="20"/>
        <v>0</v>
      </c>
      <c r="N120" s="6">
        <f t="shared" si="21"/>
        <v>10290308.323442848</v>
      </c>
      <c r="O120" s="6">
        <f t="shared" si="22"/>
        <v>-677510.10135631089</v>
      </c>
      <c r="P120" s="6">
        <f t="shared" si="23"/>
        <v>0</v>
      </c>
      <c r="Q120" s="6">
        <f t="shared" si="24"/>
        <v>4941290.5800887123</v>
      </c>
      <c r="R120" s="6">
        <f t="shared" si="25"/>
        <v>0</v>
      </c>
      <c r="S120" s="6">
        <f t="shared" si="26"/>
        <v>9946837.9769741409</v>
      </c>
      <c r="T120" s="6">
        <f t="shared" si="33"/>
        <v>-690367.24293310568</v>
      </c>
      <c r="U120" s="15">
        <f t="shared" si="34"/>
        <v>6.4901186793040508E-2</v>
      </c>
    </row>
    <row r="121" spans="1:25">
      <c r="A121" s="256">
        <v>44531</v>
      </c>
      <c r="B121">
        <f t="shared" si="31"/>
        <v>12</v>
      </c>
      <c r="C121">
        <f t="shared" si="32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>
        <f>'Monthly Data'!T121</f>
        <v>8</v>
      </c>
      <c r="J121">
        <f>'Monthly Data'!CI121</f>
        <v>0</v>
      </c>
      <c r="L121" s="6">
        <f t="shared" si="19"/>
        <v>-4607250.82520111</v>
      </c>
      <c r="M121" s="6">
        <f t="shared" si="20"/>
        <v>0</v>
      </c>
      <c r="N121" s="6">
        <f t="shared" si="21"/>
        <v>10633318.600890944</v>
      </c>
      <c r="O121" s="6">
        <f t="shared" si="22"/>
        <v>-683203.46355258231</v>
      </c>
      <c r="P121" s="6">
        <f t="shared" si="23"/>
        <v>-662689.98610736104</v>
      </c>
      <c r="Q121" s="6">
        <f t="shared" si="24"/>
        <v>4941290.5800887123</v>
      </c>
      <c r="R121" s="6">
        <f t="shared" si="25"/>
        <v>0</v>
      </c>
      <c r="S121" s="6">
        <f t="shared" si="26"/>
        <v>9621464.9061186034</v>
      </c>
      <c r="T121" s="6">
        <f t="shared" si="33"/>
        <v>174266.18361135758</v>
      </c>
      <c r="U121" s="15">
        <f t="shared" si="34"/>
        <v>1.844633406474042E-2</v>
      </c>
    </row>
    <row r="122" spans="1:25">
      <c r="A122" s="21"/>
      <c r="U122" s="16">
        <f>AVERAGE(U2:U121)</f>
        <v>3.3762135133810718E-2</v>
      </c>
    </row>
    <row r="123" spans="1:25">
      <c r="A123" s="21"/>
      <c r="U123" s="16"/>
    </row>
    <row r="124" spans="1:25">
      <c r="A124" s="21"/>
    </row>
    <row r="125" spans="1:25">
      <c r="A125" s="21"/>
      <c r="W125">
        <v>1</v>
      </c>
      <c r="X125" s="6">
        <f t="shared" ref="X125:X136" si="35">SUMIF($B:$B,$W125,T:T)</f>
        <v>1585958.9075624254</v>
      </c>
      <c r="Y125" s="15">
        <f t="shared" ref="Y125:Y136" si="36">SUMIF($B:$B,$W125,U:U)</f>
        <v>0.32440170871764817</v>
      </c>
    </row>
    <row r="126" spans="1:25">
      <c r="A126" s="21"/>
      <c r="W126">
        <v>2</v>
      </c>
      <c r="X126" s="6">
        <f t="shared" si="35"/>
        <v>565214.44020115398</v>
      </c>
      <c r="Y126" s="15">
        <f t="shared" si="36"/>
        <v>0.22304728158325904</v>
      </c>
    </row>
    <row r="127" spans="1:25">
      <c r="A127" s="21"/>
      <c r="W127">
        <v>3</v>
      </c>
      <c r="X127" s="6">
        <f t="shared" si="35"/>
        <v>-508370.19082099199</v>
      </c>
      <c r="Y127" s="15">
        <f t="shared" si="36"/>
        <v>0.22840556338805809</v>
      </c>
    </row>
    <row r="128" spans="1:25">
      <c r="A128" s="21"/>
      <c r="W128">
        <v>4</v>
      </c>
      <c r="X128" s="6">
        <f t="shared" si="35"/>
        <v>1696761.5541281113</v>
      </c>
      <c r="Y128" s="15">
        <f t="shared" si="36"/>
        <v>0.48370783742496321</v>
      </c>
    </row>
    <row r="129" spans="1:25">
      <c r="A129" s="21"/>
      <c r="W129">
        <v>5</v>
      </c>
      <c r="X129" s="6">
        <f t="shared" si="35"/>
        <v>-1406694.4755245121</v>
      </c>
      <c r="Y129" s="15">
        <f t="shared" si="36"/>
        <v>0.40674512605357827</v>
      </c>
    </row>
    <row r="130" spans="1:25">
      <c r="A130" s="21"/>
      <c r="W130">
        <v>6</v>
      </c>
      <c r="X130" s="6">
        <f t="shared" si="35"/>
        <v>-113309.84355584905</v>
      </c>
      <c r="Y130" s="15">
        <f t="shared" si="36"/>
        <v>0.37616345893685721</v>
      </c>
    </row>
    <row r="131" spans="1:25">
      <c r="A131" s="21"/>
      <c r="W131">
        <v>7</v>
      </c>
      <c r="X131" s="6">
        <f t="shared" si="35"/>
        <v>1489304.8829316478</v>
      </c>
      <c r="Y131" s="15">
        <f t="shared" si="36"/>
        <v>0.27902309436757167</v>
      </c>
    </row>
    <row r="132" spans="1:25">
      <c r="A132" s="21"/>
      <c r="W132">
        <v>8</v>
      </c>
      <c r="X132" s="6">
        <f t="shared" si="35"/>
        <v>-1890963.7578696162</v>
      </c>
      <c r="Y132" s="15">
        <f t="shared" si="36"/>
        <v>0.29019431702987997</v>
      </c>
    </row>
    <row r="133" spans="1:25">
      <c r="A133" s="21"/>
      <c r="W133">
        <v>9</v>
      </c>
      <c r="X133" s="6">
        <f t="shared" si="35"/>
        <v>-211480.88919699751</v>
      </c>
      <c r="Y133" s="15">
        <f t="shared" si="36"/>
        <v>0.40148538272341616</v>
      </c>
    </row>
    <row r="134" spans="1:25">
      <c r="A134" s="21"/>
      <c r="W134">
        <v>10</v>
      </c>
      <c r="X134" s="6">
        <f t="shared" si="35"/>
        <v>1331506.183776021</v>
      </c>
      <c r="Y134" s="15">
        <f t="shared" si="36"/>
        <v>0.3806517746441398</v>
      </c>
    </row>
    <row r="135" spans="1:25">
      <c r="A135" s="21"/>
      <c r="W135">
        <v>11</v>
      </c>
      <c r="X135" s="6">
        <f t="shared" si="35"/>
        <v>-2573189.7027098406</v>
      </c>
      <c r="Y135" s="15">
        <f t="shared" si="36"/>
        <v>0.39884851055998521</v>
      </c>
    </row>
    <row r="136" spans="1:25">
      <c r="A136" s="21"/>
      <c r="W136">
        <v>12</v>
      </c>
      <c r="X136" s="6">
        <f t="shared" si="35"/>
        <v>-575113.68278997205</v>
      </c>
      <c r="Y136" s="15">
        <f t="shared" si="36"/>
        <v>0.25878216062792636</v>
      </c>
    </row>
    <row r="137" spans="1:25">
      <c r="A137" s="21"/>
      <c r="X137" s="6"/>
      <c r="Y137" s="15"/>
    </row>
    <row r="138" spans="1:25">
      <c r="A138" s="21"/>
      <c r="W138">
        <v>2012</v>
      </c>
      <c r="X138" s="6">
        <f t="shared" ref="X138:X147" si="37">SUMIF($C:$C,$W138,T:T)</f>
        <v>3507319.5082051139</v>
      </c>
      <c r="Y138" s="15">
        <f t="shared" ref="Y138:Y147" si="38">SUMIF($C:$C,$W138,U:U)</f>
        <v>0.46190961410192799</v>
      </c>
    </row>
    <row r="139" spans="1:25">
      <c r="A139" s="21"/>
      <c r="W139">
        <v>2013</v>
      </c>
      <c r="X139" s="6">
        <f t="shared" si="37"/>
        <v>-3447923.6916600708</v>
      </c>
      <c r="Y139" s="15">
        <f t="shared" si="38"/>
        <v>0.36838950038330365</v>
      </c>
    </row>
    <row r="140" spans="1:25">
      <c r="A140" s="21"/>
      <c r="W140">
        <v>2014</v>
      </c>
      <c r="X140" s="6">
        <f t="shared" si="37"/>
        <v>-3412515.7934438493</v>
      </c>
      <c r="Y140" s="15">
        <f t="shared" si="38"/>
        <v>0.48335493517590516</v>
      </c>
    </row>
    <row r="141" spans="1:25">
      <c r="A141" s="21"/>
      <c r="W141">
        <v>2015</v>
      </c>
      <c r="X141" s="6">
        <f t="shared" si="37"/>
        <v>-1502605.6889720652</v>
      </c>
      <c r="Y141" s="15">
        <f t="shared" si="38"/>
        <v>0.3314429549596386</v>
      </c>
    </row>
    <row r="142" spans="1:25">
      <c r="A142" s="21"/>
      <c r="W142">
        <v>2016</v>
      </c>
      <c r="X142" s="6">
        <f t="shared" si="37"/>
        <v>1791994.626966076</v>
      </c>
      <c r="Y142" s="15">
        <f t="shared" si="38"/>
        <v>0.39170390258675442</v>
      </c>
    </row>
    <row r="143" spans="1:25">
      <c r="A143" s="21"/>
      <c r="W143">
        <v>2017</v>
      </c>
      <c r="X143" s="6">
        <f t="shared" si="37"/>
        <v>1167087.6706126649</v>
      </c>
      <c r="Y143" s="15">
        <f t="shared" si="38"/>
        <v>0.47736972680956374</v>
      </c>
    </row>
    <row r="144" spans="1:25">
      <c r="A144" s="21"/>
      <c r="W144">
        <v>2018</v>
      </c>
      <c r="X144" s="6">
        <f t="shared" si="37"/>
        <v>1823635.7317028679</v>
      </c>
      <c r="Y144" s="15">
        <f t="shared" si="38"/>
        <v>0.37800294205840607</v>
      </c>
    </row>
    <row r="145" spans="1:25">
      <c r="A145" s="21"/>
      <c r="W145">
        <v>2019</v>
      </c>
      <c r="X145" s="6">
        <f t="shared" si="37"/>
        <v>2008870.1954795402</v>
      </c>
      <c r="Y145" s="15">
        <f t="shared" si="38"/>
        <v>0.28473664084372791</v>
      </c>
    </row>
    <row r="146" spans="1:25">
      <c r="A146" s="21"/>
      <c r="W146">
        <v>2020</v>
      </c>
      <c r="X146" s="6">
        <f t="shared" si="37"/>
        <v>-935920.07645960152</v>
      </c>
      <c r="Y146" s="15">
        <f t="shared" si="38"/>
        <v>0.36093792344428932</v>
      </c>
    </row>
    <row r="147" spans="1:25">
      <c r="A147" s="21"/>
      <c r="W147">
        <v>2021</v>
      </c>
      <c r="X147" s="6">
        <f t="shared" si="37"/>
        <v>-1610319.056299096</v>
      </c>
      <c r="Y147" s="15">
        <f t="shared" si="38"/>
        <v>0.51360807569376621</v>
      </c>
    </row>
    <row r="148" spans="1:25">
      <c r="A148" s="21"/>
    </row>
    <row r="149" spans="1:25">
      <c r="A149" s="21"/>
      <c r="U149" s="15"/>
    </row>
    <row r="150" spans="1:25">
      <c r="A150" s="21"/>
      <c r="U150" s="15"/>
    </row>
    <row r="151" spans="1:25">
      <c r="A151" s="21"/>
      <c r="U151" s="15"/>
    </row>
    <row r="152" spans="1:25">
      <c r="A152" s="21"/>
      <c r="U152" s="15"/>
    </row>
    <row r="153" spans="1:25">
      <c r="A153" s="21"/>
      <c r="U153" s="15"/>
    </row>
    <row r="154" spans="1:25">
      <c r="A154" s="21"/>
      <c r="U154" s="15"/>
    </row>
    <row r="155" spans="1:25">
      <c r="A155" s="21"/>
      <c r="U155" s="15"/>
    </row>
    <row r="156" spans="1:25">
      <c r="A156" s="21"/>
      <c r="U156" s="15"/>
    </row>
    <row r="157" spans="1:25">
      <c r="A157" s="21"/>
      <c r="U157" s="15"/>
    </row>
    <row r="158" spans="1:25">
      <c r="A158" s="21"/>
      <c r="U158" s="15"/>
    </row>
    <row r="159" spans="1:25">
      <c r="A159" s="21"/>
      <c r="U159" s="15"/>
    </row>
    <row r="160" spans="1:25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364</v>
      </c>
    </row>
    <row r="3" spans="1:29">
      <c r="A3" s="256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6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365</v>
      </c>
    </row>
    <row r="5" spans="1:29">
      <c r="A5" s="256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6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6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1">
        <v>0.97883448512622495</v>
      </c>
    </row>
    <row r="8" spans="1:29">
      <c r="A8" s="256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1">
        <v>8.1377650678903303E-9</v>
      </c>
      <c r="AC8" s="22"/>
    </row>
    <row r="9" spans="1:29">
      <c r="A9" s="256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218</v>
      </c>
      <c r="T9" s="6">
        <v>6490.6533696873203</v>
      </c>
      <c r="U9" s="70">
        <v>1342.2376228774699</v>
      </c>
      <c r="V9" s="86">
        <v>4.8356961979449897</v>
      </c>
      <c r="W9" s="251">
        <v>4.1472013644981301E-6</v>
      </c>
      <c r="AC9" s="22"/>
    </row>
    <row r="10" spans="1:29">
      <c r="A10" s="256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277</v>
      </c>
      <c r="T10" s="6">
        <v>-1714221.60207636</v>
      </c>
      <c r="U10" s="70">
        <v>776843.22309411201</v>
      </c>
      <c r="V10" s="86">
        <v>-2.2066506485681101</v>
      </c>
      <c r="W10" s="251">
        <v>2.93251744573561E-2</v>
      </c>
    </row>
    <row r="11" spans="1:29">
      <c r="A11" s="256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1">
        <v>1.6646848271554101E-2</v>
      </c>
    </row>
    <row r="12" spans="1:29">
      <c r="A12" s="256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6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6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6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2">
        <v>181140617029112</v>
      </c>
      <c r="U15" t="s">
        <v>93</v>
      </c>
      <c r="V15" s="6">
        <v>1255044.1427508199</v>
      </c>
    </row>
    <row r="16" spans="1:29">
      <c r="A16" s="256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3">
        <v>0.48076684866005698</v>
      </c>
      <c r="U16" t="s">
        <v>95</v>
      </c>
      <c r="V16" s="123">
        <v>0.46270656513518899</v>
      </c>
    </row>
    <row r="17" spans="1:28">
      <c r="A17" s="256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5">
        <v>25.034564778009301</v>
      </c>
      <c r="U17" t="s">
        <v>96</v>
      </c>
      <c r="V17" s="123">
        <v>6.3436939025898402E-15</v>
      </c>
      <c r="AB17" s="22"/>
    </row>
    <row r="18" spans="1:28">
      <c r="A18" s="256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4">
        <v>-5.5755361310883501E-3</v>
      </c>
      <c r="U18" t="s">
        <v>98</v>
      </c>
      <c r="V18" s="123">
        <v>2.0034414683662001</v>
      </c>
    </row>
    <row r="19" spans="1:28">
      <c r="A19" s="256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6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6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6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6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6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6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6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6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6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6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6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6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6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6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6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6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6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6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6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6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6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6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6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6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6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6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6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6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6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6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6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6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6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6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6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6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6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6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6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6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6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6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6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6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6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6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6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6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H13" sqref="H13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6" t="s">
        <v>114</v>
      </c>
      <c r="D2" s="276"/>
      <c r="E2" s="26" t="s">
        <v>115</v>
      </c>
      <c r="F2" s="26"/>
      <c r="G2" s="25"/>
      <c r="H2" s="275" t="s">
        <v>121</v>
      </c>
      <c r="I2" s="276"/>
      <c r="J2" s="26" t="s">
        <v>115</v>
      </c>
      <c r="L2" s="25"/>
      <c r="M2" s="275" t="s">
        <v>120</v>
      </c>
      <c r="N2" s="276"/>
      <c r="O2" s="26" t="s">
        <v>115</v>
      </c>
      <c r="Q2" s="25"/>
      <c r="R2" s="275" t="s">
        <v>122</v>
      </c>
      <c r="S2" s="276"/>
      <c r="T2" s="26" t="s">
        <v>115</v>
      </c>
      <c r="U2" s="82"/>
      <c r="V2" s="83"/>
      <c r="W2" s="275" t="s">
        <v>123</v>
      </c>
      <c r="X2" s="276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Monthly'!W:W)</f>
        <v>255960564.87721664</v>
      </c>
      <c r="E4" s="29">
        <f>ABS(C4-D4)/C4</f>
        <v>7.4019713120209354E-3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Monthly'!S:S)</f>
        <v>130407362.37680511</v>
      </c>
      <c r="T4" s="29">
        <f t="shared" ref="T4:T14" si="2">ABS(R4-S4)/R4</f>
        <v>2.7638442264647674E-2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Monthly'!W:W)</f>
        <v>256935513.40298516</v>
      </c>
      <c r="E5" s="29">
        <f>ABS(C5-D5)/C5</f>
        <v>3.535227443987635E-3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Monthly'!S:S)</f>
        <v>128911347.0128994</v>
      </c>
      <c r="T5" s="29">
        <f t="shared" si="2"/>
        <v>2.6049733224627752E-2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Monthly'!W:W)</f>
        <v>253684078.19131312</v>
      </c>
      <c r="E6" s="29">
        <f>ABS(C6-D6)/C6</f>
        <v>6.0400881582848781E-3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Monthly'!S:S)</f>
        <v>127709181.90196759</v>
      </c>
      <c r="T6" s="29">
        <f t="shared" si="2"/>
        <v>2.6025561393896321E-2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Monthly'!W:W)</f>
        <v>256914231.20036834</v>
      </c>
      <c r="E7" s="29">
        <f t="shared" ref="E7:E14" si="4">ABS(C7-D7)/C7</f>
        <v>1.7591157184015965E-2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Monthly'!S:S)</f>
        <v>127235962.8864238</v>
      </c>
      <c r="T7" s="29">
        <f t="shared" si="2"/>
        <v>1.1671760107322101E-2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Monthly'!W:W)</f>
        <v>265341668.10103565</v>
      </c>
      <c r="E8" s="29">
        <f t="shared" si="4"/>
        <v>1.3221207278447592E-2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Monthly'!S:S)</f>
        <v>127249789.8888257</v>
      </c>
      <c r="T8" s="29">
        <f t="shared" si="2"/>
        <v>1.4283645135208731E-2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Monthly'!W:W)</f>
        <v>259263021.49756739</v>
      </c>
      <c r="E9" s="29">
        <f t="shared" si="4"/>
        <v>1.3071956854247641E-2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Monthly'!S:S)</f>
        <v>125743441.52614516</v>
      </c>
      <c r="T9" s="29">
        <f t="shared" si="2"/>
        <v>9.3684526356110492E-3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Monthly'!W:W)</f>
        <v>270858352.32364422</v>
      </c>
      <c r="E10" s="29">
        <f t="shared" si="4"/>
        <v>1.2030095240282486E-2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Monthly'!S:S)</f>
        <v>125177538.64280286</v>
      </c>
      <c r="T10" s="29">
        <f t="shared" si="2"/>
        <v>1.4783770019965328E-2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Monthly'!W:W)</f>
        <v>264919198.25818917</v>
      </c>
      <c r="E11" s="29">
        <f t="shared" si="4"/>
        <v>8.3426968382370337E-3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Monthly'!S:S)</f>
        <v>123948131.98964652</v>
      </c>
      <c r="T11" s="29">
        <f>ABS(R11-S11)/R11</f>
        <v>1.6474350967209582E-2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Monthly'!W:W)</f>
        <v>279818977.59061044</v>
      </c>
      <c r="E12" s="29">
        <f t="shared" ref="E12:E13" si="5">ABS(C12-D12)/C12</f>
        <v>2.2096650872192723E-2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Monthly'!S:S)</f>
        <v>114114424.34997895</v>
      </c>
      <c r="T12" s="29">
        <f t="shared" ref="T12:T13" si="8">ABS(R12-S12)/R12</f>
        <v>8.1348741816066432E-3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Monthly'!W:W)</f>
        <v>293043199.68996513</v>
      </c>
      <c r="E13" s="29">
        <f t="shared" si="5"/>
        <v>7.6606462809686807E-3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Monthly'!S:S)</f>
        <v>122763408.74438787</v>
      </c>
      <c r="T13" s="29">
        <f t="shared" si="8"/>
        <v>1.2947421330650154E-2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2083876627.8523197</v>
      </c>
      <c r="E14" s="83">
        <f t="shared" si="4"/>
        <v>2.1279259713011972E-3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1016382756.2255161</v>
      </c>
      <c r="T14" s="83">
        <f t="shared" si="2"/>
        <v>1.9082936435373414E-3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4" t="s">
        <v>118</v>
      </c>
      <c r="C16" s="274"/>
      <c r="D16" s="274"/>
      <c r="E16" s="30">
        <f>AVERAGE(E4:E11)</f>
        <v>1.0154300038690519E-2</v>
      </c>
      <c r="F16" s="30"/>
      <c r="G16" s="274" t="s">
        <v>118</v>
      </c>
      <c r="H16" s="274"/>
      <c r="I16" s="274"/>
      <c r="J16" s="30">
        <f>AVERAGE(J4:J11)</f>
        <v>1.221731167202831E-2</v>
      </c>
      <c r="L16" s="274" t="s">
        <v>118</v>
      </c>
      <c r="M16" s="274"/>
      <c r="N16" s="274"/>
      <c r="O16" s="30">
        <f>AVERAGE(O4:O11)</f>
        <v>9.9928652555998313E-3</v>
      </c>
      <c r="Q16" s="274" t="s">
        <v>118</v>
      </c>
      <c r="R16" s="274"/>
      <c r="S16" s="274"/>
      <c r="T16" s="30">
        <f>AVERAGE(T4:T11)</f>
        <v>1.8286964468561068E-2</v>
      </c>
      <c r="U16" s="82"/>
      <c r="V16" s="274" t="s">
        <v>118</v>
      </c>
      <c r="W16" s="274"/>
      <c r="X16" s="274"/>
      <c r="Y16" s="30">
        <f>AVERAGE(Y4:Y11)</f>
        <v>8.2412932765179633E-3</v>
      </c>
    </row>
    <row r="17" spans="2:25">
      <c r="B17" s="274" t="s">
        <v>119</v>
      </c>
      <c r="C17" s="274"/>
      <c r="D17" s="274"/>
      <c r="E17" s="30">
        <f>'Res Predicted Monthly'!Y122</f>
        <v>2.3298903940261573E-2</v>
      </c>
      <c r="F17" s="30"/>
      <c r="G17" s="274" t="s">
        <v>119</v>
      </c>
      <c r="H17" s="274"/>
      <c r="I17" s="274"/>
      <c r="J17" s="30">
        <f>'GS&lt;50 Predicted Monthly'!Q122</f>
        <v>2.5941270216317942E-2</v>
      </c>
      <c r="L17" s="274" t="s">
        <v>119</v>
      </c>
      <c r="M17" s="274"/>
      <c r="N17" s="274"/>
      <c r="O17" s="30">
        <f>'GS&gt;50 Predicted Monthly'!U122</f>
        <v>2.3711976936100346E-2</v>
      </c>
      <c r="Q17" s="274" t="s">
        <v>119</v>
      </c>
      <c r="R17" s="274"/>
      <c r="S17" s="274"/>
      <c r="T17" s="30">
        <f>'Int Predicted Monthly'!U122</f>
        <v>3.3762135133810718E-2</v>
      </c>
      <c r="U17" s="82"/>
      <c r="V17" s="274" t="s">
        <v>119</v>
      </c>
      <c r="W17" s="274"/>
      <c r="X17" s="274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6"/>
      <c r="D37" s="276"/>
      <c r="E37" s="26"/>
      <c r="F37" s="26"/>
      <c r="G37" s="25"/>
      <c r="H37" s="275"/>
      <c r="I37" s="276"/>
      <c r="J37" s="26"/>
      <c r="L37" s="25"/>
      <c r="M37" s="275"/>
      <c r="N37" s="276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6" t="s">
        <v>114</v>
      </c>
      <c r="D72" s="276"/>
      <c r="E72" s="26" t="s">
        <v>115</v>
      </c>
      <c r="F72" s="26"/>
      <c r="G72" s="25"/>
      <c r="H72" s="275" t="s">
        <v>121</v>
      </c>
      <c r="I72" s="276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188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4" t="s">
        <v>118</v>
      </c>
      <c r="C86" s="274"/>
      <c r="D86" s="274"/>
      <c r="E86" s="30" t="e">
        <f>AVERAGE(E74:E83)</f>
        <v>#REF!</v>
      </c>
      <c r="F86" s="30"/>
      <c r="G86" s="274" t="s">
        <v>118</v>
      </c>
      <c r="H86" s="274"/>
      <c r="I86" s="274"/>
      <c r="J86" s="30" t="e">
        <f>AVERAGE(J74:J83)</f>
        <v>#DIV/0!</v>
      </c>
      <c r="S86" s="84"/>
      <c r="T86" s="82"/>
      <c r="U86" s="82"/>
      <c r="V86" s="83"/>
    </row>
    <row r="87" spans="2:22">
      <c r="B87" s="274" t="s">
        <v>119</v>
      </c>
      <c r="C87" s="274"/>
      <c r="D87" s="274"/>
      <c r="E87" s="30" t="e">
        <v>#REF!</v>
      </c>
      <c r="F87" s="30"/>
      <c r="G87" s="274" t="s">
        <v>119</v>
      </c>
      <c r="H87" s="274"/>
      <c r="I87" s="274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B87:D87"/>
    <mergeCell ref="C37:D37"/>
    <mergeCell ref="B16:D16"/>
    <mergeCell ref="B17:D17"/>
    <mergeCell ref="C72:D72"/>
    <mergeCell ref="B86:D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Q13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</cols>
  <sheetData>
    <row r="1" spans="1:29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Data'!AX1</f>
        <v>Adj.Ont_FTE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329</v>
      </c>
      <c r="L1" t="s">
        <v>328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</row>
    <row r="2" spans="1:29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N2" s="6">
        <f>$Z$7</f>
        <v>-12119271.4176256</v>
      </c>
      <c r="O2" s="6">
        <f ca="1">E2*$Z$8</f>
        <v>6161096.2183048939</v>
      </c>
      <c r="P2" s="6">
        <f ca="1">F2*$Z$9</f>
        <v>0</v>
      </c>
      <c r="Q2" s="6">
        <f>G2*$Z$10</f>
        <v>8700425.0413710028</v>
      </c>
      <c r="R2" s="6">
        <f>H2*$Z$11</f>
        <v>0</v>
      </c>
      <c r="S2" s="6">
        <f>I2*$Z$12</f>
        <v>19921730.990378197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22663980.832428493</v>
      </c>
      <c r="X2" s="6"/>
      <c r="Y2" t="s">
        <v>337</v>
      </c>
    </row>
    <row r="3" spans="1:29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N3" s="6">
        <f t="shared" ref="N3:N66" si="3">$Z$7</f>
        <v>-12119271.4176256</v>
      </c>
      <c r="O3" s="6">
        <f t="shared" ref="O3:O66" ca="1" si="4">E3*$Z$8</f>
        <v>5698851.2000674549</v>
      </c>
      <c r="P3" s="6">
        <f t="shared" ref="P3:P66" ca="1" si="5">F3*$Z$9</f>
        <v>0</v>
      </c>
      <c r="Q3" s="6">
        <f t="shared" ref="Q3:Q66" si="6">G3*$Z$10</f>
        <v>8647915.3290461693</v>
      </c>
      <c r="R3" s="6">
        <f t="shared" ref="R3:R66" si="7">H3*$Z$11</f>
        <v>0</v>
      </c>
      <c r="S3" s="6">
        <f t="shared" ref="S3:S66" si="8">I3*$Z$12</f>
        <v>18636458.023257025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20863953.134745046</v>
      </c>
      <c r="X3" s="6"/>
      <c r="Y3" t="s">
        <v>84</v>
      </c>
    </row>
    <row r="4" spans="1:29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>
        <v>6541.5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N4" s="6">
        <f t="shared" si="3"/>
        <v>-12119271.4176256</v>
      </c>
      <c r="O4" s="6">
        <f t="shared" ca="1" si="4"/>
        <v>4442919.0227529053</v>
      </c>
      <c r="P4" s="6">
        <f t="shared" ca="1" si="5"/>
        <v>50534.220535135471</v>
      </c>
      <c r="Q4" s="6">
        <f t="shared" si="6"/>
        <v>8608829.1522028726</v>
      </c>
      <c r="R4" s="6">
        <f t="shared" si="7"/>
        <v>0</v>
      </c>
      <c r="S4" s="6">
        <f t="shared" si="8"/>
        <v>19921730.990378197</v>
      </c>
      <c r="T4" s="6">
        <f t="shared" si="9"/>
        <v>-756046.97485114005</v>
      </c>
      <c r="U4" s="6">
        <f t="shared" si="10"/>
        <v>0</v>
      </c>
      <c r="V4" s="6">
        <f t="shared" si="11"/>
        <v>0</v>
      </c>
      <c r="W4" s="6">
        <f t="shared" ca="1" si="12"/>
        <v>20148694.993392371</v>
      </c>
      <c r="X4" s="6"/>
      <c r="Y4" t="s">
        <v>347</v>
      </c>
    </row>
    <row r="5" spans="1:29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>
        <v>6574.2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N5" s="6">
        <f t="shared" si="3"/>
        <v>-12119271.4176256</v>
      </c>
      <c r="O5" s="6">
        <f t="shared" ca="1" si="4"/>
        <v>2556550.6595255025</v>
      </c>
      <c r="P5" s="6">
        <f t="shared" ca="1" si="5"/>
        <v>0</v>
      </c>
      <c r="Q5" s="6">
        <f t="shared" si="6"/>
        <v>8651863.4277172089</v>
      </c>
      <c r="R5" s="6">
        <f t="shared" si="7"/>
        <v>0</v>
      </c>
      <c r="S5" s="6">
        <f t="shared" si="8"/>
        <v>19279094.506817613</v>
      </c>
      <c r="T5" s="6">
        <f t="shared" si="9"/>
        <v>-756046.97485114005</v>
      </c>
      <c r="U5" s="6">
        <f t="shared" si="10"/>
        <v>0</v>
      </c>
      <c r="V5" s="6">
        <f t="shared" si="11"/>
        <v>0</v>
      </c>
      <c r="W5" s="6">
        <f t="shared" ca="1" si="12"/>
        <v>17612190.201583587</v>
      </c>
      <c r="X5" s="6"/>
    </row>
    <row r="6" spans="1:29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>
        <v>6626.1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N6" s="6">
        <f t="shared" si="3"/>
        <v>-12119271.4176256</v>
      </c>
      <c r="O6" s="6">
        <f t="shared" ca="1" si="4"/>
        <v>866667.30526470614</v>
      </c>
      <c r="P6" s="6">
        <f t="shared" ca="1" si="5"/>
        <v>3177249.2874480998</v>
      </c>
      <c r="Q6" s="6">
        <f t="shared" si="6"/>
        <v>8720165.5347262025</v>
      </c>
      <c r="R6" s="6">
        <f t="shared" si="7"/>
        <v>0</v>
      </c>
      <c r="S6" s="6">
        <f t="shared" si="8"/>
        <v>19921730.990378197</v>
      </c>
      <c r="T6" s="6">
        <f t="shared" si="9"/>
        <v>-756046.97485114005</v>
      </c>
      <c r="U6" s="6">
        <f t="shared" si="10"/>
        <v>0</v>
      </c>
      <c r="V6" s="6">
        <f t="shared" si="11"/>
        <v>0</v>
      </c>
      <c r="W6" s="6">
        <f t="shared" ca="1" si="12"/>
        <v>19810494.725340467</v>
      </c>
      <c r="X6" s="6"/>
      <c r="Z6" s="6" t="s">
        <v>85</v>
      </c>
      <c r="AA6" t="s">
        <v>86</v>
      </c>
      <c r="AB6" t="s">
        <v>87</v>
      </c>
      <c r="AC6" s="22" t="s">
        <v>88</v>
      </c>
    </row>
    <row r="7" spans="1:29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>
        <v>6702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N7" s="6">
        <f t="shared" si="3"/>
        <v>-12119271.4176256</v>
      </c>
      <c r="O7" s="6">
        <f t="shared" ca="1" si="4"/>
        <v>57822.731210172773</v>
      </c>
      <c r="P7" s="6">
        <f t="shared" ca="1" si="5"/>
        <v>6609334.9601879716</v>
      </c>
      <c r="Q7" s="6">
        <f t="shared" si="6"/>
        <v>8820052.4311035164</v>
      </c>
      <c r="R7" s="6">
        <f t="shared" si="7"/>
        <v>0</v>
      </c>
      <c r="S7" s="6">
        <f t="shared" si="8"/>
        <v>19279094.506817613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22647033.211693674</v>
      </c>
      <c r="X7" s="6"/>
      <c r="Y7" t="s">
        <v>81</v>
      </c>
      <c r="Z7" s="6">
        <v>-12119271.4176256</v>
      </c>
      <c r="AA7">
        <v>3032547.1364151398</v>
      </c>
      <c r="AB7">
        <v>-3.99640001373634</v>
      </c>
      <c r="AC7" s="22">
        <v>1.16072755361663E-4</v>
      </c>
    </row>
    <row r="8" spans="1:29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>
        <v>6741.1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N8" s="6">
        <f t="shared" si="3"/>
        <v>-12119271.4176256</v>
      </c>
      <c r="O8" s="6">
        <f t="shared" ca="1" si="4"/>
        <v>0</v>
      </c>
      <c r="P8" s="6">
        <f t="shared" ca="1" si="5"/>
        <v>11483658.550719347</v>
      </c>
      <c r="Q8" s="6">
        <f t="shared" si="6"/>
        <v>8871509.3171160724</v>
      </c>
      <c r="R8" s="6">
        <f t="shared" si="7"/>
        <v>0</v>
      </c>
      <c r="S8" s="6">
        <f t="shared" si="8"/>
        <v>19921730.990378197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28157627.440588016</v>
      </c>
      <c r="X8" s="6"/>
      <c r="Y8" t="s">
        <v>174</v>
      </c>
      <c r="Z8" s="6">
        <v>11227.7147980918</v>
      </c>
      <c r="AA8">
        <v>560.87587382991603</v>
      </c>
      <c r="AB8">
        <v>20.018181066380802</v>
      </c>
      <c r="AC8" s="22">
        <v>1.24196073972768E-38</v>
      </c>
    </row>
    <row r="9" spans="1:29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>
        <v>6758.8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N9" s="6">
        <f t="shared" si="3"/>
        <v>-12119271.4176256</v>
      </c>
      <c r="O9" s="6">
        <f t="shared" ca="1" si="4"/>
        <v>898.21718384734481</v>
      </c>
      <c r="P9" s="6">
        <f t="shared" ca="1" si="5"/>
        <v>10468291.305378329</v>
      </c>
      <c r="Q9" s="6">
        <f t="shared" si="6"/>
        <v>8894803.099275209</v>
      </c>
      <c r="R9" s="6">
        <f t="shared" si="7"/>
        <v>0</v>
      </c>
      <c r="S9" s="6">
        <f t="shared" si="8"/>
        <v>19921730.990378197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27166452.19458998</v>
      </c>
      <c r="X9" s="6"/>
      <c r="Y9" t="s">
        <v>173</v>
      </c>
      <c r="Z9" s="6">
        <v>62469.108013505203</v>
      </c>
      <c r="AA9">
        <v>1937.56734404079</v>
      </c>
      <c r="AB9">
        <v>32.240999625451003</v>
      </c>
      <c r="AC9" s="22">
        <v>3.4396644302800698E-58</v>
      </c>
    </row>
    <row r="10" spans="1:29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>
        <v>6722.8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N10" s="6">
        <f t="shared" si="3"/>
        <v>-12119271.4176256</v>
      </c>
      <c r="O10" s="6">
        <f t="shared" ca="1" si="4"/>
        <v>147869.00389086897</v>
      </c>
      <c r="P10" s="6">
        <f t="shared" ca="1" si="5"/>
        <v>4359221.1741685867</v>
      </c>
      <c r="Q10" s="6">
        <f t="shared" si="6"/>
        <v>8847425.9152227286</v>
      </c>
      <c r="R10" s="6">
        <f t="shared" si="7"/>
        <v>0</v>
      </c>
      <c r="S10" s="6">
        <f t="shared" si="8"/>
        <v>19279094.506817613</v>
      </c>
      <c r="T10" s="6">
        <f t="shared" si="9"/>
        <v>-756046.97485114005</v>
      </c>
      <c r="U10" s="6">
        <f t="shared" si="10"/>
        <v>0</v>
      </c>
      <c r="V10" s="6">
        <f t="shared" si="11"/>
        <v>0</v>
      </c>
      <c r="W10" s="6">
        <f t="shared" ca="1" si="12"/>
        <v>19758292.207623057</v>
      </c>
      <c r="X10" s="6"/>
      <c r="Y10" t="s">
        <v>187</v>
      </c>
      <c r="Z10" s="6">
        <v>1316.03289034669</v>
      </c>
      <c r="AA10">
        <v>336.57878871226899</v>
      </c>
      <c r="AB10">
        <v>3.9100291951901101</v>
      </c>
      <c r="AC10" s="22">
        <v>1.5925716075390999E-4</v>
      </c>
    </row>
    <row r="11" spans="1:29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>
        <v>6699.2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N11" s="6">
        <f t="shared" si="3"/>
        <v>-12119271.4176256</v>
      </c>
      <c r="O11" s="6">
        <f t="shared" ca="1" si="4"/>
        <v>1240101.0994492394</v>
      </c>
      <c r="P11" s="6">
        <f t="shared" ca="1" si="5"/>
        <v>1155044.4133188771</v>
      </c>
      <c r="Q11" s="6">
        <f t="shared" si="6"/>
        <v>8816367.5390105452</v>
      </c>
      <c r="R11" s="6">
        <f t="shared" si="7"/>
        <v>0</v>
      </c>
      <c r="S11" s="6">
        <f t="shared" si="8"/>
        <v>19921730.990378197</v>
      </c>
      <c r="T11" s="6">
        <f t="shared" si="9"/>
        <v>-756046.97485114005</v>
      </c>
      <c r="U11" s="6">
        <f t="shared" si="10"/>
        <v>0</v>
      </c>
      <c r="V11" s="6">
        <f t="shared" si="11"/>
        <v>0</v>
      </c>
      <c r="W11" s="6">
        <f t="shared" ca="1" si="12"/>
        <v>18257925.649680123</v>
      </c>
      <c r="X11" s="6"/>
      <c r="Y11" t="s">
        <v>39</v>
      </c>
      <c r="Z11" s="6">
        <v>678520.979466822</v>
      </c>
      <c r="AA11">
        <v>208515.94013347101</v>
      </c>
      <c r="AB11">
        <v>3.2540484868087298</v>
      </c>
      <c r="AC11" s="22">
        <v>1.50813708836307E-3</v>
      </c>
    </row>
    <row r="12" spans="1:29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>
        <v>6685.6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N12" s="6">
        <f t="shared" si="3"/>
        <v>-12119271.4176256</v>
      </c>
      <c r="O12" s="6">
        <f t="shared" ca="1" si="4"/>
        <v>3397955.6064945022</v>
      </c>
      <c r="P12" s="6">
        <f t="shared" ca="1" si="5"/>
        <v>50816.036060008322</v>
      </c>
      <c r="Q12" s="6">
        <f t="shared" si="6"/>
        <v>8798469.491701832</v>
      </c>
      <c r="R12" s="6">
        <f t="shared" si="7"/>
        <v>0</v>
      </c>
      <c r="S12" s="6">
        <f t="shared" si="8"/>
        <v>19279094.506817613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19407064.223448358</v>
      </c>
      <c r="X12" s="6"/>
      <c r="Y12" t="s">
        <v>89</v>
      </c>
      <c r="Z12" s="6">
        <v>642636.48356058705</v>
      </c>
      <c r="AA12">
        <v>69071.979274970203</v>
      </c>
      <c r="AB12">
        <v>9.3038666374725008</v>
      </c>
      <c r="AC12" s="22">
        <v>1.4341155190929401E-15</v>
      </c>
    </row>
    <row r="13" spans="1:29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N13" s="6">
        <f t="shared" si="3"/>
        <v>-12119271.4176256</v>
      </c>
      <c r="O13" s="6">
        <f t="shared" ca="1" si="4"/>
        <v>4887087.4201654177</v>
      </c>
      <c r="P13" s="6">
        <f t="shared" ca="1" si="5"/>
        <v>0</v>
      </c>
      <c r="Q13" s="6">
        <f t="shared" si="6"/>
        <v>8818078.3817679957</v>
      </c>
      <c r="R13" s="6">
        <f t="shared" si="7"/>
        <v>678520.979466822</v>
      </c>
      <c r="S13" s="6">
        <f t="shared" si="8"/>
        <v>19921730.990378197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22186146.354152832</v>
      </c>
      <c r="X13" s="6"/>
      <c r="Y13" t="s">
        <v>63</v>
      </c>
      <c r="Z13" s="6">
        <v>-756046.97485114005</v>
      </c>
      <c r="AA13">
        <v>171058.186102737</v>
      </c>
      <c r="AB13">
        <v>-4.4198234067386899</v>
      </c>
      <c r="AC13" s="22">
        <v>2.3106277532497199E-5</v>
      </c>
    </row>
    <row r="14" spans="1:29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N14" s="6">
        <f t="shared" si="3"/>
        <v>-12119271.4176256</v>
      </c>
      <c r="O14" s="6">
        <f t="shared" ca="1" si="4"/>
        <v>6161096.2183048939</v>
      </c>
      <c r="P14" s="6">
        <f t="shared" ca="1" si="5"/>
        <v>0</v>
      </c>
      <c r="Q14" s="6">
        <f t="shared" si="6"/>
        <v>8792284.1371172015</v>
      </c>
      <c r="R14" s="6">
        <f t="shared" si="7"/>
        <v>0</v>
      </c>
      <c r="S14" s="6">
        <f t="shared" si="8"/>
        <v>19921730.990378197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22755839.928174693</v>
      </c>
      <c r="X14" s="6"/>
      <c r="Y14" t="s">
        <v>329</v>
      </c>
      <c r="Z14" s="6">
        <v>3561.6604034826801</v>
      </c>
      <c r="AA14">
        <v>813.82170872495794</v>
      </c>
      <c r="AB14">
        <v>4.3764627624186296</v>
      </c>
      <c r="AC14" s="22">
        <v>2.73875627876327E-5</v>
      </c>
    </row>
    <row r="15" spans="1:29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507.57</v>
      </c>
      <c r="F15" s="7">
        <f t="shared" ca="1" si="13"/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N15" s="6">
        <f t="shared" si="3"/>
        <v>-12119271.4176256</v>
      </c>
      <c r="O15" s="6">
        <f t="shared" ca="1" si="4"/>
        <v>5698851.2000674549</v>
      </c>
      <c r="P15" s="6">
        <f t="shared" ca="1" si="5"/>
        <v>0</v>
      </c>
      <c r="Q15" s="6">
        <f t="shared" si="6"/>
        <v>8765831.8760212325</v>
      </c>
      <c r="R15" s="6">
        <f t="shared" si="7"/>
        <v>0</v>
      </c>
      <c r="S15" s="6">
        <f t="shared" si="8"/>
        <v>17993821.539696436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20339233.198159523</v>
      </c>
      <c r="X15" s="6"/>
      <c r="Y15" t="s">
        <v>328</v>
      </c>
      <c r="Z15" s="6">
        <v>23770.086378942498</v>
      </c>
      <c r="AA15">
        <v>2250.49297653126</v>
      </c>
      <c r="AB15">
        <v>10.562168656744699</v>
      </c>
      <c r="AC15" s="22">
        <v>1.8059273342771401E-18</v>
      </c>
    </row>
    <row r="16" spans="1:29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395.70999999999992</v>
      </c>
      <c r="F16" s="7">
        <f t="shared" ca="1" si="14"/>
        <v>0.80894736842105175</v>
      </c>
      <c r="G16">
        <v>6634.8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N16" s="6">
        <f t="shared" si="3"/>
        <v>-12119271.4176256</v>
      </c>
      <c r="O16" s="6">
        <f t="shared" ca="1" si="4"/>
        <v>4442919.0227529053</v>
      </c>
      <c r="P16" s="6">
        <f t="shared" ca="1" si="5"/>
        <v>50534.220535135471</v>
      </c>
      <c r="Q16" s="6">
        <f t="shared" si="6"/>
        <v>8731615.0208722185</v>
      </c>
      <c r="R16" s="6">
        <f t="shared" si="7"/>
        <v>0</v>
      </c>
      <c r="S16" s="6">
        <f t="shared" si="8"/>
        <v>19921730.990378197</v>
      </c>
      <c r="T16" s="6">
        <f t="shared" si="9"/>
        <v>-756046.97485114005</v>
      </c>
      <c r="U16" s="6">
        <f t="shared" si="10"/>
        <v>0</v>
      </c>
      <c r="V16" s="6">
        <f t="shared" si="11"/>
        <v>0</v>
      </c>
      <c r="W16" s="6">
        <f t="shared" ca="1" si="12"/>
        <v>20271480.862061717</v>
      </c>
      <c r="X16" s="6"/>
      <c r="AB16" s="22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227.7</v>
      </c>
      <c r="F17" s="7">
        <f t="shared" ca="1" si="15"/>
        <v>0</v>
      </c>
      <c r="G17">
        <v>6662.1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N17" s="6">
        <f t="shared" si="3"/>
        <v>-12119271.4176256</v>
      </c>
      <c r="O17" s="6">
        <f t="shared" ca="1" si="4"/>
        <v>2556550.6595255025</v>
      </c>
      <c r="P17" s="6">
        <f t="shared" ca="1" si="5"/>
        <v>0</v>
      </c>
      <c r="Q17" s="6">
        <f t="shared" si="6"/>
        <v>8767542.7187786847</v>
      </c>
      <c r="R17" s="6">
        <f t="shared" si="7"/>
        <v>0</v>
      </c>
      <c r="S17" s="6">
        <f t="shared" si="8"/>
        <v>19279094.506817613</v>
      </c>
      <c r="T17" s="6">
        <f t="shared" si="9"/>
        <v>-756046.97485114005</v>
      </c>
      <c r="U17" s="6">
        <f t="shared" si="10"/>
        <v>0</v>
      </c>
      <c r="V17" s="6">
        <f t="shared" si="11"/>
        <v>0</v>
      </c>
      <c r="W17" s="6">
        <f t="shared" ca="1" si="12"/>
        <v>17727869.492645063</v>
      </c>
      <c r="X17" s="6"/>
      <c r="Y17" t="s">
        <v>185</v>
      </c>
      <c r="AB17" s="22"/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77.190000000000012</v>
      </c>
      <c r="F18" s="7">
        <f t="shared" ca="1" si="16"/>
        <v>50.861127819548983</v>
      </c>
      <c r="G18">
        <v>6726.6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N18" s="6">
        <f t="shared" si="3"/>
        <v>-12119271.4176256</v>
      </c>
      <c r="O18" s="6">
        <f t="shared" ca="1" si="4"/>
        <v>866667.30526470614</v>
      </c>
      <c r="P18" s="6">
        <f t="shared" ca="1" si="5"/>
        <v>3177249.2874480998</v>
      </c>
      <c r="Q18" s="6">
        <f t="shared" si="6"/>
        <v>8852426.8402060457</v>
      </c>
      <c r="R18" s="6">
        <f t="shared" si="7"/>
        <v>0</v>
      </c>
      <c r="S18" s="6">
        <f t="shared" si="8"/>
        <v>19921730.990378197</v>
      </c>
      <c r="T18" s="6">
        <f t="shared" si="9"/>
        <v>-756046.97485114005</v>
      </c>
      <c r="U18" s="6">
        <f t="shared" si="10"/>
        <v>0</v>
      </c>
      <c r="V18" s="6">
        <f t="shared" si="11"/>
        <v>0</v>
      </c>
      <c r="W18" s="6">
        <f t="shared" ca="1" si="12"/>
        <v>19942756.03082031</v>
      </c>
      <c r="X18" s="6"/>
      <c r="Y18" t="s">
        <v>90</v>
      </c>
      <c r="Z18">
        <v>22136740.221478801</v>
      </c>
      <c r="AA18" t="s">
        <v>91</v>
      </c>
      <c r="AB18" s="22">
        <v>3755519.4506308702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5.15</v>
      </c>
      <c r="F19" s="7">
        <f t="shared" ca="1" si="17"/>
        <v>105.80165413533837</v>
      </c>
      <c r="G19">
        <v>6812.7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N19" s="6">
        <f t="shared" si="3"/>
        <v>-12119271.4176256</v>
      </c>
      <c r="O19" s="6">
        <f t="shared" ca="1" si="4"/>
        <v>57822.731210172773</v>
      </c>
      <c r="P19" s="6">
        <f t="shared" ca="1" si="5"/>
        <v>6609334.9601879716</v>
      </c>
      <c r="Q19" s="6">
        <f t="shared" si="6"/>
        <v>8965737.2720648944</v>
      </c>
      <c r="R19" s="6">
        <f t="shared" si="7"/>
        <v>0</v>
      </c>
      <c r="S19" s="6">
        <f t="shared" si="8"/>
        <v>19279094.506817613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22792718.052655049</v>
      </c>
      <c r="X19" s="6"/>
      <c r="Y19" t="s">
        <v>92</v>
      </c>
      <c r="Z19">
        <v>44359746588848</v>
      </c>
      <c r="AA19" t="s">
        <v>93</v>
      </c>
      <c r="AB19" s="22">
        <v>632168.77228813502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183.82939849624063</v>
      </c>
      <c r="G20">
        <v>6863.4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N20" s="6">
        <f t="shared" si="3"/>
        <v>-12119271.4176256</v>
      </c>
      <c r="O20" s="6">
        <f t="shared" ca="1" si="4"/>
        <v>0</v>
      </c>
      <c r="P20" s="6">
        <f t="shared" ca="1" si="5"/>
        <v>11483658.550719347</v>
      </c>
      <c r="Q20" s="6">
        <f t="shared" si="6"/>
        <v>9032460.1396054719</v>
      </c>
      <c r="R20" s="6">
        <f t="shared" si="7"/>
        <v>0</v>
      </c>
      <c r="S20" s="6">
        <f t="shared" si="8"/>
        <v>19921730.990378197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28318578.263077416</v>
      </c>
      <c r="X20" s="6"/>
      <c r="Y20" t="s">
        <v>94</v>
      </c>
      <c r="Z20">
        <v>0.97391845257874099</v>
      </c>
      <c r="AA20" t="s">
        <v>95</v>
      </c>
      <c r="AB20" s="22">
        <v>0.972038701413245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167.5754887218045</v>
      </c>
      <c r="G21">
        <v>6876.4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N21" s="6">
        <f t="shared" si="3"/>
        <v>-12119271.4176256</v>
      </c>
      <c r="O21" s="6">
        <f t="shared" ca="1" si="4"/>
        <v>898.21718384734481</v>
      </c>
      <c r="P21" s="6">
        <f t="shared" ca="1" si="5"/>
        <v>10468291.305378329</v>
      </c>
      <c r="Q21" s="6">
        <f t="shared" si="6"/>
        <v>9049568.5671799779</v>
      </c>
      <c r="R21" s="6">
        <f t="shared" si="7"/>
        <v>0</v>
      </c>
      <c r="S21" s="6">
        <f t="shared" si="8"/>
        <v>19921730.990378197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27321217.662494749</v>
      </c>
      <c r="X21" s="6"/>
      <c r="Y21" t="s">
        <v>338</v>
      </c>
      <c r="Z21">
        <v>398.86301034222203</v>
      </c>
      <c r="AA21" t="s">
        <v>96</v>
      </c>
      <c r="AB21" s="22">
        <v>4.7969960816177397E-78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13.169999999999998</v>
      </c>
      <c r="F22" s="7">
        <f t="shared" ca="1" si="20"/>
        <v>69.782030075187976</v>
      </c>
      <c r="G22">
        <v>6841.7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N22" s="6">
        <f t="shared" si="3"/>
        <v>-12119271.4176256</v>
      </c>
      <c r="O22" s="6">
        <f t="shared" ca="1" si="4"/>
        <v>147869.00389086897</v>
      </c>
      <c r="P22" s="6">
        <f t="shared" ca="1" si="5"/>
        <v>4359221.1741685867</v>
      </c>
      <c r="Q22" s="6">
        <f t="shared" si="6"/>
        <v>9003902.2258849479</v>
      </c>
      <c r="R22" s="6">
        <f t="shared" si="7"/>
        <v>0</v>
      </c>
      <c r="S22" s="6">
        <f t="shared" si="8"/>
        <v>19279094.506817613</v>
      </c>
      <c r="T22" s="6">
        <f t="shared" si="9"/>
        <v>-756046.97485114005</v>
      </c>
      <c r="U22" s="6">
        <f t="shared" si="10"/>
        <v>0</v>
      </c>
      <c r="V22" s="6">
        <f t="shared" si="11"/>
        <v>0</v>
      </c>
      <c r="W22" s="6">
        <f t="shared" ca="1" si="12"/>
        <v>19914768.518285275</v>
      </c>
      <c r="X22" s="6"/>
      <c r="Y22" t="s">
        <v>97</v>
      </c>
      <c r="Z22">
        <v>-1.35833933476509E-2</v>
      </c>
      <c r="AA22" t="s">
        <v>98</v>
      </c>
      <c r="AB22">
        <v>2.0088248825746602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110.45</v>
      </c>
      <c r="F23" s="7">
        <f t="shared" ca="1" si="21"/>
        <v>18.489849624060071</v>
      </c>
      <c r="G23">
        <v>6821.6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N23" s="6">
        <f t="shared" si="3"/>
        <v>-12119271.4176256</v>
      </c>
      <c r="O23" s="6">
        <f t="shared" ca="1" si="4"/>
        <v>1240101.0994492394</v>
      </c>
      <c r="P23" s="6">
        <f t="shared" ca="1" si="5"/>
        <v>1155044.4133188771</v>
      </c>
      <c r="Q23" s="6">
        <f t="shared" si="6"/>
        <v>8977449.9647889808</v>
      </c>
      <c r="R23" s="6">
        <f t="shared" si="7"/>
        <v>0</v>
      </c>
      <c r="S23" s="6">
        <f t="shared" si="8"/>
        <v>19921730.990378197</v>
      </c>
      <c r="T23" s="6">
        <f t="shared" si="9"/>
        <v>-756046.97485114005</v>
      </c>
      <c r="U23" s="6">
        <f t="shared" si="10"/>
        <v>0</v>
      </c>
      <c r="V23" s="6">
        <f t="shared" si="11"/>
        <v>0</v>
      </c>
      <c r="W23" s="6">
        <f t="shared" ca="1" si="12"/>
        <v>18419008.075458556</v>
      </c>
      <c r="X23" s="6"/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302.64</v>
      </c>
      <c r="F24" s="7">
        <f t="shared" ca="1" si="22"/>
        <v>0.81345864661653877</v>
      </c>
      <c r="G24">
        <v>6794.8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N24" s="6">
        <f t="shared" si="3"/>
        <v>-12119271.4176256</v>
      </c>
      <c r="O24" s="6">
        <f t="shared" ca="1" si="4"/>
        <v>3397955.6064945022</v>
      </c>
      <c r="P24" s="6">
        <f t="shared" ca="1" si="5"/>
        <v>50816.036060008322</v>
      </c>
      <c r="Q24" s="6">
        <f t="shared" si="6"/>
        <v>8942180.2833276894</v>
      </c>
      <c r="R24" s="6">
        <f t="shared" si="7"/>
        <v>0</v>
      </c>
      <c r="S24" s="6">
        <f t="shared" si="8"/>
        <v>19279094.506817613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19550775.015074216</v>
      </c>
      <c r="X24" s="6"/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435.27</v>
      </c>
      <c r="F25" s="7">
        <f t="shared" ca="1" si="23"/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N25" s="6">
        <f t="shared" si="3"/>
        <v>-12119271.4176256</v>
      </c>
      <c r="O25" s="6">
        <f t="shared" ca="1" si="4"/>
        <v>4887087.4201654177</v>
      </c>
      <c r="P25" s="6">
        <f t="shared" ca="1" si="5"/>
        <v>0</v>
      </c>
      <c r="Q25" s="6">
        <f t="shared" si="6"/>
        <v>8926782.6985106338</v>
      </c>
      <c r="R25" s="6">
        <f t="shared" si="7"/>
        <v>678520.979466822</v>
      </c>
      <c r="S25" s="6">
        <f t="shared" si="8"/>
        <v>19921730.990378197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22294850.670895472</v>
      </c>
      <c r="X25" s="6"/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548.74</v>
      </c>
      <c r="F26" s="7">
        <f t="shared" ca="1" si="24"/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N26" s="6">
        <f t="shared" si="3"/>
        <v>-12119271.4176256</v>
      </c>
      <c r="O26" s="6">
        <f t="shared" ca="1" si="4"/>
        <v>6161096.2183048939</v>
      </c>
      <c r="P26" s="6">
        <f t="shared" ca="1" si="5"/>
        <v>0</v>
      </c>
      <c r="Q26" s="6">
        <f t="shared" si="6"/>
        <v>8872167.3335612454</v>
      </c>
      <c r="R26" s="6">
        <f t="shared" si="7"/>
        <v>0</v>
      </c>
      <c r="S26" s="6">
        <f t="shared" si="8"/>
        <v>19921730.990378197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22835723.124618735</v>
      </c>
      <c r="X26" s="6"/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507.57</v>
      </c>
      <c r="F27" s="7">
        <f t="shared" ca="1" si="25"/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N27" s="6">
        <f t="shared" si="3"/>
        <v>-12119271.4176256</v>
      </c>
      <c r="O27" s="6">
        <f t="shared" ca="1" si="4"/>
        <v>5698851.2000674549</v>
      </c>
      <c r="P27" s="6">
        <f t="shared" ca="1" si="5"/>
        <v>0</v>
      </c>
      <c r="Q27" s="6">
        <f t="shared" si="6"/>
        <v>8827685.4218675271</v>
      </c>
      <c r="R27" s="6">
        <f t="shared" si="7"/>
        <v>0</v>
      </c>
      <c r="S27" s="6">
        <f t="shared" si="8"/>
        <v>17993821.539696436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20401086.744005818</v>
      </c>
      <c r="X27" s="6"/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395.70999999999992</v>
      </c>
      <c r="F28" s="7">
        <f t="shared" ca="1" si="26"/>
        <v>0.80894736842105175</v>
      </c>
      <c r="G28">
        <v>6686.4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N28" s="6">
        <f t="shared" si="3"/>
        <v>-12119271.4176256</v>
      </c>
      <c r="O28" s="6">
        <f t="shared" ca="1" si="4"/>
        <v>4442919.0227529053</v>
      </c>
      <c r="P28" s="6">
        <f t="shared" ca="1" si="5"/>
        <v>50534.220535135471</v>
      </c>
      <c r="Q28" s="6">
        <f t="shared" si="6"/>
        <v>8799522.3180141076</v>
      </c>
      <c r="R28" s="6">
        <f t="shared" si="7"/>
        <v>0</v>
      </c>
      <c r="S28" s="6">
        <f t="shared" si="8"/>
        <v>19921730.990378197</v>
      </c>
      <c r="T28" s="6">
        <f t="shared" si="9"/>
        <v>-756046.97485114005</v>
      </c>
      <c r="U28" s="6">
        <f t="shared" si="10"/>
        <v>0</v>
      </c>
      <c r="V28" s="6">
        <f t="shared" si="11"/>
        <v>0</v>
      </c>
      <c r="W28" s="6">
        <f t="shared" ca="1" si="12"/>
        <v>20339388.159203608</v>
      </c>
      <c r="X28" s="6"/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227.7</v>
      </c>
      <c r="F29" s="7">
        <f t="shared" ca="1" si="27"/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N29" s="6">
        <f t="shared" si="3"/>
        <v>-12119271.4176256</v>
      </c>
      <c r="O29" s="6">
        <f t="shared" ca="1" si="4"/>
        <v>2556550.6595255025</v>
      </c>
      <c r="P29" s="6">
        <f t="shared" ca="1" si="5"/>
        <v>0</v>
      </c>
      <c r="Q29" s="6">
        <f t="shared" si="6"/>
        <v>8838213.6849903017</v>
      </c>
      <c r="R29" s="6">
        <f t="shared" si="7"/>
        <v>0</v>
      </c>
      <c r="S29" s="6">
        <f t="shared" si="8"/>
        <v>19279094.506817613</v>
      </c>
      <c r="T29" s="6">
        <f t="shared" si="9"/>
        <v>-756046.97485114005</v>
      </c>
      <c r="U29" s="6">
        <f t="shared" si="10"/>
        <v>0</v>
      </c>
      <c r="V29" s="6">
        <f t="shared" si="11"/>
        <v>0</v>
      </c>
      <c r="W29" s="6">
        <f t="shared" ca="1" si="12"/>
        <v>17798540.458856679</v>
      </c>
      <c r="X29" s="6"/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77.190000000000012</v>
      </c>
      <c r="F30" s="7">
        <f t="shared" ca="1" si="28"/>
        <v>50.861127819548983</v>
      </c>
      <c r="G30">
        <v>6770.1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N30" s="6">
        <f t="shared" si="3"/>
        <v>-12119271.4176256</v>
      </c>
      <c r="O30" s="6">
        <f t="shared" ca="1" si="4"/>
        <v>866667.30526470614</v>
      </c>
      <c r="P30" s="6">
        <f t="shared" ca="1" si="5"/>
        <v>3177249.2874480998</v>
      </c>
      <c r="Q30" s="6">
        <f t="shared" si="6"/>
        <v>8909674.2709361259</v>
      </c>
      <c r="R30" s="6">
        <f t="shared" si="7"/>
        <v>0</v>
      </c>
      <c r="S30" s="6">
        <f t="shared" si="8"/>
        <v>19921730.990378197</v>
      </c>
      <c r="T30" s="6">
        <f t="shared" si="9"/>
        <v>-756046.97485114005</v>
      </c>
      <c r="U30" s="6">
        <f t="shared" si="10"/>
        <v>0</v>
      </c>
      <c r="V30" s="6">
        <f t="shared" si="11"/>
        <v>0</v>
      </c>
      <c r="W30" s="6">
        <f t="shared" ca="1" si="12"/>
        <v>20000003.461550388</v>
      </c>
      <c r="X30" s="6"/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5.15</v>
      </c>
      <c r="F31" s="7">
        <f t="shared" ca="1" si="29"/>
        <v>105.80165413533837</v>
      </c>
      <c r="G31">
        <v>6837.5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N31" s="6">
        <f t="shared" si="3"/>
        <v>-12119271.4176256</v>
      </c>
      <c r="O31" s="6">
        <f t="shared" ca="1" si="4"/>
        <v>57822.731210172773</v>
      </c>
      <c r="P31" s="6">
        <f t="shared" ca="1" si="5"/>
        <v>6609334.9601879716</v>
      </c>
      <c r="Q31" s="6">
        <f t="shared" si="6"/>
        <v>8998374.8877454922</v>
      </c>
      <c r="R31" s="6">
        <f t="shared" si="7"/>
        <v>0</v>
      </c>
      <c r="S31" s="6">
        <f t="shared" si="8"/>
        <v>19279094.506817613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22825355.668335646</v>
      </c>
      <c r="X31" s="6"/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183.82939849624063</v>
      </c>
      <c r="G32">
        <v>6884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N32" s="6">
        <f t="shared" si="3"/>
        <v>-12119271.4176256</v>
      </c>
      <c r="O32" s="6">
        <f t="shared" ca="1" si="4"/>
        <v>0</v>
      </c>
      <c r="P32" s="6">
        <f t="shared" ca="1" si="5"/>
        <v>11483658.550719347</v>
      </c>
      <c r="Q32" s="6">
        <f t="shared" si="6"/>
        <v>9059570.4171466138</v>
      </c>
      <c r="R32" s="6">
        <f t="shared" si="7"/>
        <v>0</v>
      </c>
      <c r="S32" s="6">
        <f t="shared" si="8"/>
        <v>19921730.990378197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28345688.540618557</v>
      </c>
      <c r="X32" s="6"/>
    </row>
    <row r="33" spans="1:24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167.5754887218045</v>
      </c>
      <c r="G33">
        <v>6897.1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N33" s="6">
        <f t="shared" si="3"/>
        <v>-12119271.4176256</v>
      </c>
      <c r="O33" s="6">
        <f t="shared" ca="1" si="4"/>
        <v>898.21718384734481</v>
      </c>
      <c r="P33" s="6">
        <f t="shared" ca="1" si="5"/>
        <v>10468291.305378329</v>
      </c>
      <c r="Q33" s="6">
        <f t="shared" si="6"/>
        <v>9076810.4480101559</v>
      </c>
      <c r="R33" s="6">
        <f t="shared" si="7"/>
        <v>0</v>
      </c>
      <c r="S33" s="6">
        <f t="shared" si="8"/>
        <v>19921730.990378197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27348459.543324929</v>
      </c>
      <c r="X33" s="6"/>
    </row>
    <row r="34" spans="1:24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13.169999999999998</v>
      </c>
      <c r="F34" s="7">
        <f t="shared" ca="1" si="32"/>
        <v>69.782030075187976</v>
      </c>
      <c r="G34">
        <v>6875.4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N34" s="6">
        <f t="shared" si="3"/>
        <v>-12119271.4176256</v>
      </c>
      <c r="O34" s="6">
        <f t="shared" ca="1" si="4"/>
        <v>147869.00389086897</v>
      </c>
      <c r="P34" s="6">
        <f t="shared" ca="1" si="5"/>
        <v>4359221.1741685867</v>
      </c>
      <c r="Q34" s="6">
        <f t="shared" si="6"/>
        <v>9048252.534289632</v>
      </c>
      <c r="R34" s="6">
        <f t="shared" si="7"/>
        <v>0</v>
      </c>
      <c r="S34" s="6">
        <f t="shared" si="8"/>
        <v>19279094.506817613</v>
      </c>
      <c r="T34" s="6">
        <f t="shared" si="9"/>
        <v>-756046.97485114005</v>
      </c>
      <c r="U34" s="6">
        <f t="shared" si="10"/>
        <v>0</v>
      </c>
      <c r="V34" s="6">
        <f t="shared" si="11"/>
        <v>0</v>
      </c>
      <c r="W34" s="6">
        <f t="shared" ca="1" si="12"/>
        <v>19959118.826689959</v>
      </c>
      <c r="X34" s="6"/>
    </row>
    <row r="35" spans="1:24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110.45</v>
      </c>
      <c r="F35" s="7">
        <f t="shared" ca="1" si="33"/>
        <v>18.489849624060071</v>
      </c>
      <c r="G35">
        <v>6869.1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N35" s="6">
        <f t="shared" si="3"/>
        <v>-12119271.4176256</v>
      </c>
      <c r="O35" s="6">
        <f t="shared" ca="1" si="4"/>
        <v>1240101.0994492394</v>
      </c>
      <c r="P35" s="6">
        <f t="shared" ca="1" si="5"/>
        <v>1155044.4133188771</v>
      </c>
      <c r="Q35" s="6">
        <f t="shared" si="6"/>
        <v>9039961.5270804483</v>
      </c>
      <c r="R35" s="6">
        <f t="shared" si="7"/>
        <v>0</v>
      </c>
      <c r="S35" s="6">
        <f t="shared" si="8"/>
        <v>19921730.990378197</v>
      </c>
      <c r="T35" s="6">
        <f t="shared" si="9"/>
        <v>-756046.97485114005</v>
      </c>
      <c r="U35" s="6">
        <f t="shared" si="10"/>
        <v>0</v>
      </c>
      <c r="V35" s="6">
        <f t="shared" si="11"/>
        <v>0</v>
      </c>
      <c r="W35" s="6">
        <f t="shared" ca="1" si="12"/>
        <v>18481519.637750022</v>
      </c>
      <c r="X35" s="6"/>
    </row>
    <row r="36" spans="1:24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302.64</v>
      </c>
      <c r="F36" s="7">
        <f t="shared" ca="1" si="34"/>
        <v>0.81345864661653877</v>
      </c>
      <c r="G36">
        <v>6850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N36" s="6">
        <f t="shared" si="3"/>
        <v>-12119271.4176256</v>
      </c>
      <c r="O36" s="6">
        <f t="shared" ca="1" si="4"/>
        <v>3397955.6064945022</v>
      </c>
      <c r="P36" s="6">
        <f t="shared" ca="1" si="5"/>
        <v>50816.036060008322</v>
      </c>
      <c r="Q36" s="6">
        <f t="shared" si="6"/>
        <v>9014825.2988748271</v>
      </c>
      <c r="R36" s="6">
        <f t="shared" si="7"/>
        <v>0</v>
      </c>
      <c r="S36" s="6">
        <f t="shared" si="8"/>
        <v>19279094.506817613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19623420.03062135</v>
      </c>
      <c r="X36" s="6"/>
    </row>
    <row r="37" spans="1:24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435.27</v>
      </c>
      <c r="F37" s="7">
        <f t="shared" ca="1" si="35"/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N37" s="6">
        <f t="shared" si="3"/>
        <v>-12119271.4176256</v>
      </c>
      <c r="O37" s="6">
        <f t="shared" ca="1" si="4"/>
        <v>4887087.4201654177</v>
      </c>
      <c r="P37" s="6">
        <f t="shared" ca="1" si="5"/>
        <v>0</v>
      </c>
      <c r="Q37" s="6">
        <f t="shared" si="6"/>
        <v>8998111.6811674237</v>
      </c>
      <c r="R37" s="6">
        <f t="shared" si="7"/>
        <v>678520.979466822</v>
      </c>
      <c r="S37" s="6">
        <f t="shared" si="8"/>
        <v>19921730.990378197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22366179.65355226</v>
      </c>
      <c r="X37" s="6"/>
    </row>
    <row r="38" spans="1:24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548.74</v>
      </c>
      <c r="F38" s="7">
        <f t="shared" ca="1" si="36"/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N38" s="6">
        <f t="shared" si="3"/>
        <v>-12119271.4176256</v>
      </c>
      <c r="O38" s="6">
        <f t="shared" ca="1" si="4"/>
        <v>6161096.2183048939</v>
      </c>
      <c r="P38" s="6">
        <f t="shared" ca="1" si="5"/>
        <v>0</v>
      </c>
      <c r="Q38" s="6">
        <f t="shared" si="6"/>
        <v>8919149.7077466231</v>
      </c>
      <c r="R38" s="6">
        <f t="shared" si="7"/>
        <v>0</v>
      </c>
      <c r="S38" s="6">
        <f t="shared" si="8"/>
        <v>19921730.990378197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22882705.498804115</v>
      </c>
      <c r="X38" s="6"/>
    </row>
    <row r="39" spans="1:24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507.57</v>
      </c>
      <c r="F39" s="7">
        <f t="shared" ca="1" si="37"/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N39" s="6">
        <f t="shared" si="3"/>
        <v>-12119271.4176256</v>
      </c>
      <c r="O39" s="6">
        <f t="shared" ca="1" si="4"/>
        <v>5698851.2000674549</v>
      </c>
      <c r="P39" s="6">
        <f t="shared" ca="1" si="5"/>
        <v>0</v>
      </c>
      <c r="Q39" s="6">
        <f t="shared" si="6"/>
        <v>8870193.2842257265</v>
      </c>
      <c r="R39" s="6">
        <f t="shared" si="7"/>
        <v>0</v>
      </c>
      <c r="S39" s="6">
        <f t="shared" si="8"/>
        <v>17993821.539696436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20443594.606364019</v>
      </c>
      <c r="X39" s="6"/>
    </row>
    <row r="40" spans="1:24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395.70999999999992</v>
      </c>
      <c r="F40" s="7">
        <f t="shared" ca="1" si="38"/>
        <v>0.80894736842105175</v>
      </c>
      <c r="G40">
        <v>6712.3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N40" s="6">
        <f t="shared" si="3"/>
        <v>-12119271.4176256</v>
      </c>
      <c r="O40" s="6">
        <f t="shared" ca="1" si="4"/>
        <v>4442919.0227529053</v>
      </c>
      <c r="P40" s="6">
        <f t="shared" ca="1" si="5"/>
        <v>50534.220535135471</v>
      </c>
      <c r="Q40" s="6">
        <f t="shared" si="6"/>
        <v>8833607.5698740873</v>
      </c>
      <c r="R40" s="6">
        <f t="shared" si="7"/>
        <v>0</v>
      </c>
      <c r="S40" s="6">
        <f t="shared" si="8"/>
        <v>19921730.990378197</v>
      </c>
      <c r="T40" s="6">
        <f t="shared" si="9"/>
        <v>-756046.97485114005</v>
      </c>
      <c r="U40" s="6">
        <f t="shared" si="10"/>
        <v>0</v>
      </c>
      <c r="V40" s="6">
        <f t="shared" si="11"/>
        <v>0</v>
      </c>
      <c r="W40" s="6">
        <f t="shared" ca="1" si="12"/>
        <v>20373473.411063585</v>
      </c>
      <c r="X40" s="6"/>
    </row>
    <row r="41" spans="1:24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227.7</v>
      </c>
      <c r="F41" s="7">
        <f t="shared" ca="1" si="39"/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N41" s="6">
        <f t="shared" si="3"/>
        <v>-12119271.4176256</v>
      </c>
      <c r="O41" s="6">
        <f t="shared" ca="1" si="4"/>
        <v>2556550.6595255025</v>
      </c>
      <c r="P41" s="6">
        <f t="shared" ca="1" si="5"/>
        <v>0</v>
      </c>
      <c r="Q41" s="6">
        <f t="shared" si="6"/>
        <v>8860981.0539932996</v>
      </c>
      <c r="R41" s="6">
        <f t="shared" si="7"/>
        <v>0</v>
      </c>
      <c r="S41" s="6">
        <f t="shared" si="8"/>
        <v>19279094.506817613</v>
      </c>
      <c r="T41" s="6">
        <f t="shared" si="9"/>
        <v>-756046.97485114005</v>
      </c>
      <c r="U41" s="6">
        <f t="shared" si="10"/>
        <v>0</v>
      </c>
      <c r="V41" s="6">
        <f t="shared" si="11"/>
        <v>0</v>
      </c>
      <c r="W41" s="6">
        <f t="shared" ca="1" si="12"/>
        <v>17821307.827859677</v>
      </c>
      <c r="X41" s="6"/>
    </row>
    <row r="42" spans="1:24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77.190000000000012</v>
      </c>
      <c r="F42" s="7">
        <f t="shared" ca="1" si="40"/>
        <v>50.861127819548983</v>
      </c>
      <c r="G42">
        <v>6793.2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N42" s="6">
        <f t="shared" si="3"/>
        <v>-12119271.4176256</v>
      </c>
      <c r="O42" s="6">
        <f t="shared" ca="1" si="4"/>
        <v>866667.30526470614</v>
      </c>
      <c r="P42" s="6">
        <f t="shared" ca="1" si="5"/>
        <v>3177249.2874480998</v>
      </c>
      <c r="Q42" s="6">
        <f t="shared" si="6"/>
        <v>8940074.6307031345</v>
      </c>
      <c r="R42" s="6">
        <f t="shared" si="7"/>
        <v>0</v>
      </c>
      <c r="S42" s="6">
        <f t="shared" si="8"/>
        <v>19921730.990378197</v>
      </c>
      <c r="T42" s="6">
        <f t="shared" si="9"/>
        <v>-756046.97485114005</v>
      </c>
      <c r="U42" s="6">
        <f t="shared" si="10"/>
        <v>0</v>
      </c>
      <c r="V42" s="6">
        <f t="shared" si="11"/>
        <v>0</v>
      </c>
      <c r="W42" s="6">
        <f t="shared" ca="1" si="12"/>
        <v>20030403.821317397</v>
      </c>
      <c r="X42" s="6"/>
    </row>
    <row r="43" spans="1:24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5.15</v>
      </c>
      <c r="F43" s="7">
        <f t="shared" ca="1" si="41"/>
        <v>105.80165413533837</v>
      </c>
      <c r="G43">
        <v>6885.3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N43" s="6">
        <f t="shared" si="3"/>
        <v>-12119271.4176256</v>
      </c>
      <c r="O43" s="6">
        <f t="shared" ca="1" si="4"/>
        <v>57822.731210172773</v>
      </c>
      <c r="P43" s="6">
        <f t="shared" ca="1" si="5"/>
        <v>6609334.9601879716</v>
      </c>
      <c r="Q43" s="6">
        <f t="shared" si="6"/>
        <v>9061281.2599040642</v>
      </c>
      <c r="R43" s="6">
        <f t="shared" si="7"/>
        <v>0</v>
      </c>
      <c r="S43" s="6">
        <f t="shared" si="8"/>
        <v>19279094.506817613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22888262.040494218</v>
      </c>
      <c r="X43" s="6"/>
    </row>
    <row r="44" spans="1:24">
      <c r="A44" s="21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183.82939849624063</v>
      </c>
      <c r="G44">
        <v>6951.4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N44" s="6">
        <f t="shared" si="3"/>
        <v>-12119271.4176256</v>
      </c>
      <c r="O44" s="6">
        <f t="shared" ca="1" si="4"/>
        <v>0</v>
      </c>
      <c r="P44" s="6">
        <f t="shared" ca="1" si="5"/>
        <v>11483658.550719347</v>
      </c>
      <c r="Q44" s="6">
        <f t="shared" si="6"/>
        <v>9148271.0339559801</v>
      </c>
      <c r="R44" s="6">
        <f t="shared" si="7"/>
        <v>0</v>
      </c>
      <c r="S44" s="6">
        <f t="shared" si="8"/>
        <v>19921730.990378197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28434389.157427922</v>
      </c>
      <c r="X44" s="6"/>
    </row>
    <row r="45" spans="1:24">
      <c r="A45" s="21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167.5754887218045</v>
      </c>
      <c r="G45">
        <v>6969.1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N45" s="6">
        <f t="shared" si="3"/>
        <v>-12119271.4176256</v>
      </c>
      <c r="O45" s="6">
        <f t="shared" ca="1" si="4"/>
        <v>898.21718384734481</v>
      </c>
      <c r="P45" s="6">
        <f t="shared" ca="1" si="5"/>
        <v>10468291.305378329</v>
      </c>
      <c r="Q45" s="6">
        <f t="shared" si="6"/>
        <v>9171564.8161151186</v>
      </c>
      <c r="R45" s="6">
        <f t="shared" si="7"/>
        <v>0</v>
      </c>
      <c r="S45" s="6">
        <f t="shared" si="8"/>
        <v>19921730.990378197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27443213.91142989</v>
      </c>
      <c r="X45" s="6"/>
    </row>
    <row r="46" spans="1:24">
      <c r="A46" s="21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13.169999999999998</v>
      </c>
      <c r="F46" s="7">
        <f t="shared" ca="1" si="46"/>
        <v>69.782030075187976</v>
      </c>
      <c r="G46">
        <v>6917.2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N46" s="6">
        <f t="shared" si="3"/>
        <v>-12119271.4176256</v>
      </c>
      <c r="O46" s="6">
        <f t="shared" ca="1" si="4"/>
        <v>147869.00389086897</v>
      </c>
      <c r="P46" s="6">
        <f t="shared" ca="1" si="5"/>
        <v>4359221.1741685867</v>
      </c>
      <c r="Q46" s="6">
        <f t="shared" si="6"/>
        <v>9103262.7091061231</v>
      </c>
      <c r="R46" s="6">
        <f t="shared" si="7"/>
        <v>0</v>
      </c>
      <c r="S46" s="6">
        <f t="shared" si="8"/>
        <v>19279094.506817613</v>
      </c>
      <c r="T46" s="6">
        <f t="shared" si="9"/>
        <v>-756046.97485114005</v>
      </c>
      <c r="U46" s="6">
        <f t="shared" si="10"/>
        <v>0</v>
      </c>
      <c r="V46" s="6">
        <f t="shared" si="11"/>
        <v>0</v>
      </c>
      <c r="W46" s="6">
        <f t="shared" ca="1" si="12"/>
        <v>20014129.001506452</v>
      </c>
      <c r="X46" s="6"/>
    </row>
    <row r="47" spans="1:24">
      <c r="A47" s="21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110.45</v>
      </c>
      <c r="F47" s="7">
        <f t="shared" ca="1" si="47"/>
        <v>18.489849624060071</v>
      </c>
      <c r="G47">
        <v>6887.9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N47" s="6">
        <f t="shared" si="3"/>
        <v>-12119271.4176256</v>
      </c>
      <c r="O47" s="6">
        <f t="shared" ca="1" si="4"/>
        <v>1240101.0994492394</v>
      </c>
      <c r="P47" s="6">
        <f t="shared" ca="1" si="5"/>
        <v>1155044.4133188771</v>
      </c>
      <c r="Q47" s="6">
        <f t="shared" si="6"/>
        <v>9064702.9454189651</v>
      </c>
      <c r="R47" s="6">
        <f t="shared" si="7"/>
        <v>0</v>
      </c>
      <c r="S47" s="6">
        <f t="shared" si="8"/>
        <v>19921730.990378197</v>
      </c>
      <c r="T47" s="6">
        <f t="shared" si="9"/>
        <v>-756046.97485114005</v>
      </c>
      <c r="U47" s="6">
        <f t="shared" si="10"/>
        <v>0</v>
      </c>
      <c r="V47" s="6">
        <f t="shared" si="11"/>
        <v>0</v>
      </c>
      <c r="W47" s="6">
        <f t="shared" ca="1" si="12"/>
        <v>18506261.056088541</v>
      </c>
      <c r="X47" s="6"/>
    </row>
    <row r="48" spans="1:24">
      <c r="A48" s="21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302.64</v>
      </c>
      <c r="F48" s="7">
        <f t="shared" ca="1" si="48"/>
        <v>0.81345864661653877</v>
      </c>
      <c r="G48">
        <v>6853.9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N48" s="6">
        <f t="shared" si="3"/>
        <v>-12119271.4176256</v>
      </c>
      <c r="O48" s="6">
        <f t="shared" ca="1" si="4"/>
        <v>3397955.6064945022</v>
      </c>
      <c r="P48" s="6">
        <f t="shared" ca="1" si="5"/>
        <v>50816.036060008322</v>
      </c>
      <c r="Q48" s="6">
        <f t="shared" si="6"/>
        <v>9019957.8271471784</v>
      </c>
      <c r="R48" s="6">
        <f t="shared" si="7"/>
        <v>0</v>
      </c>
      <c r="S48" s="6">
        <f t="shared" si="8"/>
        <v>19279094.506817613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19628552.558893703</v>
      </c>
      <c r="X48" s="6"/>
    </row>
    <row r="49" spans="1:24">
      <c r="A49" s="21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435.27</v>
      </c>
      <c r="F49" s="7">
        <f t="shared" ca="1" si="49"/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N49" s="6">
        <f t="shared" si="3"/>
        <v>-12119271.4176256</v>
      </c>
      <c r="O49" s="6">
        <f t="shared" ca="1" si="4"/>
        <v>4887087.4201654177</v>
      </c>
      <c r="P49" s="6">
        <f t="shared" ca="1" si="5"/>
        <v>0</v>
      </c>
      <c r="Q49" s="6">
        <f t="shared" si="6"/>
        <v>9036671.4448545817</v>
      </c>
      <c r="R49" s="6">
        <f t="shared" si="7"/>
        <v>678520.979466822</v>
      </c>
      <c r="S49" s="6">
        <f t="shared" si="8"/>
        <v>19921730.990378197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22404739.41723942</v>
      </c>
      <c r="X49" s="6"/>
    </row>
    <row r="50" spans="1:24">
      <c r="A50" s="21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548.74</v>
      </c>
      <c r="F50" s="7">
        <f t="shared" ca="1" si="50"/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N50" s="6">
        <f t="shared" si="3"/>
        <v>-12119271.4176256</v>
      </c>
      <c r="O50" s="6">
        <f t="shared" ca="1" si="4"/>
        <v>6161096.2183048939</v>
      </c>
      <c r="P50" s="6">
        <f t="shared" ca="1" si="5"/>
        <v>0</v>
      </c>
      <c r="Q50" s="6">
        <f t="shared" si="6"/>
        <v>8998243.2844564579</v>
      </c>
      <c r="R50" s="6">
        <f t="shared" si="7"/>
        <v>0</v>
      </c>
      <c r="S50" s="6">
        <f t="shared" si="8"/>
        <v>19921730.990378197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22961799.075513948</v>
      </c>
      <c r="X50" s="6"/>
    </row>
    <row r="51" spans="1:24">
      <c r="A51" s="21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507.57</v>
      </c>
      <c r="F51" s="7">
        <f t="shared" ca="1" si="51"/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N51" s="6">
        <f t="shared" si="3"/>
        <v>-12119271.4176256</v>
      </c>
      <c r="O51" s="6">
        <f t="shared" ca="1" si="4"/>
        <v>5698851.2000674549</v>
      </c>
      <c r="P51" s="6">
        <f t="shared" ca="1" si="5"/>
        <v>0</v>
      </c>
      <c r="Q51" s="6">
        <f t="shared" si="6"/>
        <v>8969422.1641578656</v>
      </c>
      <c r="R51" s="6">
        <f t="shared" si="7"/>
        <v>0</v>
      </c>
      <c r="S51" s="6">
        <f t="shared" si="8"/>
        <v>18636458.023257025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21185459.969856746</v>
      </c>
      <c r="X51" s="6"/>
    </row>
    <row r="52" spans="1:24">
      <c r="A52" s="21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395.70999999999992</v>
      </c>
      <c r="F52" s="7">
        <f t="shared" ca="1" si="52"/>
        <v>0.80894736842105175</v>
      </c>
      <c r="G52">
        <v>6793.5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N52" s="6">
        <f t="shared" si="3"/>
        <v>-12119271.4176256</v>
      </c>
      <c r="O52" s="6">
        <f t="shared" ca="1" si="4"/>
        <v>4442919.0227529053</v>
      </c>
      <c r="P52" s="6">
        <f t="shared" ca="1" si="5"/>
        <v>50534.220535135471</v>
      </c>
      <c r="Q52" s="6">
        <f t="shared" si="6"/>
        <v>8940469.440570239</v>
      </c>
      <c r="R52" s="6">
        <f t="shared" si="7"/>
        <v>0</v>
      </c>
      <c r="S52" s="6">
        <f t="shared" si="8"/>
        <v>19921730.990378197</v>
      </c>
      <c r="T52" s="6">
        <f t="shared" si="9"/>
        <v>-756046.97485114005</v>
      </c>
      <c r="U52" s="6">
        <f t="shared" si="10"/>
        <v>0</v>
      </c>
      <c r="V52" s="6">
        <f t="shared" si="11"/>
        <v>0</v>
      </c>
      <c r="W52" s="6">
        <f t="shared" ca="1" si="12"/>
        <v>20480335.281759739</v>
      </c>
      <c r="X52" s="6"/>
    </row>
    <row r="53" spans="1:24">
      <c r="A53" s="21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227.7</v>
      </c>
      <c r="F53" s="7">
        <f t="shared" ca="1" si="53"/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N53" s="6">
        <f t="shared" si="3"/>
        <v>-12119271.4176256</v>
      </c>
      <c r="O53" s="6">
        <f t="shared" ca="1" si="4"/>
        <v>2556550.6595255025</v>
      </c>
      <c r="P53" s="6">
        <f t="shared" ca="1" si="5"/>
        <v>0</v>
      </c>
      <c r="Q53" s="6">
        <f t="shared" si="6"/>
        <v>8967842.9246894494</v>
      </c>
      <c r="R53" s="6">
        <f t="shared" si="7"/>
        <v>0</v>
      </c>
      <c r="S53" s="6">
        <f t="shared" si="8"/>
        <v>19279094.506817613</v>
      </c>
      <c r="T53" s="6">
        <f t="shared" si="9"/>
        <v>-756046.97485114005</v>
      </c>
      <c r="U53" s="6">
        <f t="shared" si="10"/>
        <v>0</v>
      </c>
      <c r="V53" s="6">
        <f t="shared" si="11"/>
        <v>0</v>
      </c>
      <c r="W53" s="6">
        <f t="shared" ca="1" si="12"/>
        <v>17928169.698555827</v>
      </c>
      <c r="X53" s="6"/>
    </row>
    <row r="54" spans="1:24">
      <c r="A54" s="21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77.190000000000012</v>
      </c>
      <c r="F54" s="7">
        <f t="shared" ca="1" si="54"/>
        <v>50.861127819548983</v>
      </c>
      <c r="G54">
        <v>6884.3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N54" s="6">
        <f t="shared" si="3"/>
        <v>-12119271.4176256</v>
      </c>
      <c r="O54" s="6">
        <f t="shared" ca="1" si="4"/>
        <v>866667.30526470614</v>
      </c>
      <c r="P54" s="6">
        <f t="shared" ca="1" si="5"/>
        <v>3177249.2874480998</v>
      </c>
      <c r="Q54" s="6">
        <f t="shared" si="6"/>
        <v>9059965.2270137183</v>
      </c>
      <c r="R54" s="6">
        <f t="shared" si="7"/>
        <v>0</v>
      </c>
      <c r="S54" s="6">
        <f t="shared" si="8"/>
        <v>19921730.990378197</v>
      </c>
      <c r="T54" s="6">
        <f t="shared" si="9"/>
        <v>-756046.97485114005</v>
      </c>
      <c r="U54" s="6">
        <f t="shared" si="10"/>
        <v>0</v>
      </c>
      <c r="V54" s="6">
        <f t="shared" si="11"/>
        <v>0</v>
      </c>
      <c r="W54" s="6">
        <f t="shared" ca="1" si="12"/>
        <v>20150294.417627983</v>
      </c>
      <c r="X54" s="6"/>
    </row>
    <row r="55" spans="1:24">
      <c r="A55" s="21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5.15</v>
      </c>
      <c r="F55" s="7">
        <f t="shared" ca="1" si="55"/>
        <v>105.80165413533837</v>
      </c>
      <c r="G55">
        <v>6966.5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N55" s="6">
        <f t="shared" si="3"/>
        <v>-12119271.4176256</v>
      </c>
      <c r="O55" s="6">
        <f t="shared" ca="1" si="4"/>
        <v>57822.731210172773</v>
      </c>
      <c r="P55" s="6">
        <f t="shared" ca="1" si="5"/>
        <v>6609334.9601879716</v>
      </c>
      <c r="Q55" s="6">
        <f t="shared" si="6"/>
        <v>9168143.1306002159</v>
      </c>
      <c r="R55" s="6">
        <f t="shared" si="7"/>
        <v>0</v>
      </c>
      <c r="S55" s="6">
        <f t="shared" si="8"/>
        <v>19279094.506817613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22995123.911190372</v>
      </c>
      <c r="X55" s="6"/>
    </row>
    <row r="56" spans="1:24">
      <c r="A56" s="21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183.82939849624063</v>
      </c>
      <c r="G56">
        <v>7011.7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N56" s="6">
        <f t="shared" si="3"/>
        <v>-12119271.4176256</v>
      </c>
      <c r="O56" s="6">
        <f t="shared" ca="1" si="4"/>
        <v>0</v>
      </c>
      <c r="P56" s="6">
        <f t="shared" ca="1" si="5"/>
        <v>11483658.550719347</v>
      </c>
      <c r="Q56" s="6">
        <f t="shared" si="6"/>
        <v>9227627.8172438852</v>
      </c>
      <c r="R56" s="6">
        <f t="shared" si="7"/>
        <v>0</v>
      </c>
      <c r="S56" s="6">
        <f t="shared" si="8"/>
        <v>19921730.990378197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28513745.940715827</v>
      </c>
      <c r="X56" s="6"/>
    </row>
    <row r="57" spans="1:24">
      <c r="A57" s="21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167.5754887218045</v>
      </c>
      <c r="G57">
        <v>7009.1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N57" s="6">
        <f t="shared" si="3"/>
        <v>-12119271.4176256</v>
      </c>
      <c r="O57" s="6">
        <f t="shared" ca="1" si="4"/>
        <v>898.21718384734481</v>
      </c>
      <c r="P57" s="6">
        <f t="shared" ca="1" si="5"/>
        <v>10468291.305378329</v>
      </c>
      <c r="Q57" s="6">
        <f t="shared" si="6"/>
        <v>9224206.1317289863</v>
      </c>
      <c r="R57" s="6">
        <f t="shared" si="7"/>
        <v>0</v>
      </c>
      <c r="S57" s="6">
        <f t="shared" si="8"/>
        <v>19921730.990378197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27495855.227043759</v>
      </c>
      <c r="X57" s="6"/>
    </row>
    <row r="58" spans="1:24">
      <c r="A58" s="21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13.169999999999998</v>
      </c>
      <c r="F58" s="7">
        <f t="shared" ca="1" si="58"/>
        <v>69.782030075187976</v>
      </c>
      <c r="G58">
        <v>6963.5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N58" s="6">
        <f t="shared" si="3"/>
        <v>-12119271.4176256</v>
      </c>
      <c r="O58" s="6">
        <f t="shared" ca="1" si="4"/>
        <v>147869.00389086897</v>
      </c>
      <c r="P58" s="6">
        <f t="shared" ca="1" si="5"/>
        <v>4359221.1741685867</v>
      </c>
      <c r="Q58" s="6">
        <f t="shared" si="6"/>
        <v>9164195.0319291763</v>
      </c>
      <c r="R58" s="6">
        <f t="shared" si="7"/>
        <v>0</v>
      </c>
      <c r="S58" s="6">
        <f t="shared" si="8"/>
        <v>19279094.506817613</v>
      </c>
      <c r="T58" s="6">
        <f t="shared" si="9"/>
        <v>-756046.97485114005</v>
      </c>
      <c r="U58" s="6">
        <f t="shared" si="10"/>
        <v>0</v>
      </c>
      <c r="V58" s="6">
        <f t="shared" si="11"/>
        <v>0</v>
      </c>
      <c r="W58" s="6">
        <f t="shared" ca="1" si="12"/>
        <v>20075061.324329503</v>
      </c>
      <c r="X58" s="6"/>
    </row>
    <row r="59" spans="1:24">
      <c r="A59" s="21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110.45</v>
      </c>
      <c r="F59" s="7">
        <f t="shared" ca="1" si="59"/>
        <v>18.489849624060071</v>
      </c>
      <c r="G59">
        <v>6956.2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N59" s="6">
        <f t="shared" si="3"/>
        <v>-12119271.4176256</v>
      </c>
      <c r="O59" s="6">
        <f t="shared" ca="1" si="4"/>
        <v>1240101.0994492394</v>
      </c>
      <c r="P59" s="6">
        <f t="shared" ca="1" si="5"/>
        <v>1155044.4133188771</v>
      </c>
      <c r="Q59" s="6">
        <f t="shared" si="6"/>
        <v>9154587.9918296449</v>
      </c>
      <c r="R59" s="6">
        <f t="shared" si="7"/>
        <v>0</v>
      </c>
      <c r="S59" s="6">
        <f t="shared" si="8"/>
        <v>19921730.990378197</v>
      </c>
      <c r="T59" s="6">
        <f t="shared" si="9"/>
        <v>-756046.97485114005</v>
      </c>
      <c r="U59" s="6">
        <f t="shared" si="10"/>
        <v>0</v>
      </c>
      <c r="V59" s="6">
        <f t="shared" si="11"/>
        <v>0</v>
      </c>
      <c r="W59" s="6">
        <f t="shared" ca="1" si="12"/>
        <v>18596146.102499221</v>
      </c>
      <c r="X59" s="6"/>
    </row>
    <row r="60" spans="1:24">
      <c r="A60" s="21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302.64</v>
      </c>
      <c r="F60" s="7">
        <f t="shared" ca="1" si="60"/>
        <v>0.81345864661653877</v>
      </c>
      <c r="G60">
        <v>6946.2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N60" s="6">
        <f t="shared" si="3"/>
        <v>-12119271.4176256</v>
      </c>
      <c r="O60" s="6">
        <f t="shared" ca="1" si="4"/>
        <v>3397955.6064945022</v>
      </c>
      <c r="P60" s="6">
        <f t="shared" ca="1" si="5"/>
        <v>50816.036060008322</v>
      </c>
      <c r="Q60" s="6">
        <f t="shared" si="6"/>
        <v>9141427.6629261784</v>
      </c>
      <c r="R60" s="6">
        <f t="shared" si="7"/>
        <v>0</v>
      </c>
      <c r="S60" s="6">
        <f t="shared" si="8"/>
        <v>19279094.506817613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19750022.394672703</v>
      </c>
      <c r="X60" s="6"/>
    </row>
    <row r="61" spans="1:24">
      <c r="A61" s="21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435.27</v>
      </c>
      <c r="F61" s="7">
        <f t="shared" ca="1" si="61"/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N61" s="6">
        <f t="shared" si="3"/>
        <v>-12119271.4176256</v>
      </c>
      <c r="O61" s="6">
        <f t="shared" ca="1" si="4"/>
        <v>4887087.4201654177</v>
      </c>
      <c r="P61" s="6">
        <f t="shared" ca="1" si="5"/>
        <v>0</v>
      </c>
      <c r="Q61" s="6">
        <f t="shared" si="6"/>
        <v>9162220.9825936556</v>
      </c>
      <c r="R61" s="6">
        <f t="shared" si="7"/>
        <v>678520.979466822</v>
      </c>
      <c r="S61" s="6">
        <f t="shared" si="8"/>
        <v>19921730.990378197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22530288.954978492</v>
      </c>
      <c r="X61" s="6"/>
    </row>
    <row r="62" spans="1:24">
      <c r="A62" s="21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548.74</v>
      </c>
      <c r="F62" s="7">
        <f t="shared" ca="1" si="62"/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N62" s="6">
        <f t="shared" si="3"/>
        <v>-12119271.4176256</v>
      </c>
      <c r="O62" s="6">
        <f t="shared" ca="1" si="4"/>
        <v>6161096.2183048939</v>
      </c>
      <c r="P62" s="6">
        <f t="shared" ca="1" si="5"/>
        <v>0</v>
      </c>
      <c r="Q62" s="6">
        <f t="shared" si="6"/>
        <v>9136031.9280757569</v>
      </c>
      <c r="R62" s="6">
        <f t="shared" si="7"/>
        <v>0</v>
      </c>
      <c r="S62" s="6">
        <f t="shared" si="8"/>
        <v>19921730.990378197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23099587.719133247</v>
      </c>
      <c r="X62" s="6"/>
    </row>
    <row r="63" spans="1:24">
      <c r="A63" s="21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507.57</v>
      </c>
      <c r="F63" s="7">
        <f t="shared" ca="1" si="63"/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N63" s="6">
        <f t="shared" si="3"/>
        <v>-12119271.4176256</v>
      </c>
      <c r="O63" s="6">
        <f t="shared" ca="1" si="4"/>
        <v>5698851.2000674549</v>
      </c>
      <c r="P63" s="6">
        <f t="shared" ca="1" si="5"/>
        <v>0</v>
      </c>
      <c r="Q63" s="6">
        <f t="shared" si="6"/>
        <v>9108132.0308004059</v>
      </c>
      <c r="R63" s="6">
        <f t="shared" si="7"/>
        <v>0</v>
      </c>
      <c r="S63" s="6">
        <f t="shared" si="8"/>
        <v>17993821.539696436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20681533.352938697</v>
      </c>
      <c r="X63" s="6"/>
    </row>
    <row r="64" spans="1:24">
      <c r="A64" s="21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395.70999999999992</v>
      </c>
      <c r="F64" s="7">
        <f t="shared" ca="1" si="64"/>
        <v>0.80894736842105175</v>
      </c>
      <c r="G64">
        <v>6896.8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N64" s="6">
        <f t="shared" si="3"/>
        <v>-12119271.4176256</v>
      </c>
      <c r="O64" s="6">
        <f t="shared" ca="1" si="4"/>
        <v>4442919.0227529053</v>
      </c>
      <c r="P64" s="6">
        <f t="shared" ca="1" si="5"/>
        <v>50534.220535135471</v>
      </c>
      <c r="Q64" s="6">
        <f t="shared" si="6"/>
        <v>9076415.6381430514</v>
      </c>
      <c r="R64" s="6">
        <f t="shared" si="7"/>
        <v>0</v>
      </c>
      <c r="S64" s="6">
        <f t="shared" si="8"/>
        <v>19921730.990378197</v>
      </c>
      <c r="T64" s="6">
        <f t="shared" si="9"/>
        <v>-756046.97485114005</v>
      </c>
      <c r="U64" s="6">
        <f t="shared" si="10"/>
        <v>0</v>
      </c>
      <c r="V64" s="6">
        <f t="shared" si="11"/>
        <v>0</v>
      </c>
      <c r="W64" s="6">
        <f t="shared" ca="1" si="12"/>
        <v>20616281.479332551</v>
      </c>
      <c r="X64" s="6"/>
    </row>
    <row r="65" spans="1:24">
      <c r="A65" s="21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227.7</v>
      </c>
      <c r="F65" s="7">
        <f t="shared" ca="1" si="65"/>
        <v>0</v>
      </c>
      <c r="G65">
        <v>6905.1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N65" s="6">
        <f t="shared" si="3"/>
        <v>-12119271.4176256</v>
      </c>
      <c r="O65" s="6">
        <f t="shared" ca="1" si="4"/>
        <v>2556550.6595255025</v>
      </c>
      <c r="P65" s="6">
        <f t="shared" ca="1" si="5"/>
        <v>0</v>
      </c>
      <c r="Q65" s="6">
        <f t="shared" si="6"/>
        <v>9087338.7111329306</v>
      </c>
      <c r="R65" s="6">
        <f t="shared" si="7"/>
        <v>0</v>
      </c>
      <c r="S65" s="6">
        <f t="shared" si="8"/>
        <v>19279094.506817613</v>
      </c>
      <c r="T65" s="6">
        <f t="shared" si="9"/>
        <v>-756046.97485114005</v>
      </c>
      <c r="U65" s="6">
        <f t="shared" si="10"/>
        <v>0</v>
      </c>
      <c r="V65" s="6">
        <f t="shared" si="11"/>
        <v>0</v>
      </c>
      <c r="W65" s="6">
        <f t="shared" ca="1" si="12"/>
        <v>18047665.484999306</v>
      </c>
      <c r="X65" s="6"/>
    </row>
    <row r="66" spans="1:24">
      <c r="A66" s="21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77.190000000000012</v>
      </c>
      <c r="F66" s="7">
        <f t="shared" ca="1" si="66"/>
        <v>50.861127819548983</v>
      </c>
      <c r="G66">
        <v>6969.8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N66" s="6">
        <f t="shared" si="3"/>
        <v>-12119271.4176256</v>
      </c>
      <c r="O66" s="6">
        <f t="shared" ca="1" si="4"/>
        <v>866667.30526470614</v>
      </c>
      <c r="P66" s="6">
        <f t="shared" ca="1" si="5"/>
        <v>3177249.2874480998</v>
      </c>
      <c r="Q66" s="6">
        <f t="shared" si="6"/>
        <v>9172486.0391383599</v>
      </c>
      <c r="R66" s="6">
        <f t="shared" si="7"/>
        <v>0</v>
      </c>
      <c r="S66" s="6">
        <f t="shared" si="8"/>
        <v>19921730.990378197</v>
      </c>
      <c r="T66" s="6">
        <f t="shared" si="9"/>
        <v>-756046.97485114005</v>
      </c>
      <c r="U66" s="6">
        <f t="shared" si="10"/>
        <v>0</v>
      </c>
      <c r="V66" s="6">
        <f t="shared" si="11"/>
        <v>0</v>
      </c>
      <c r="W66" s="6">
        <f t="shared" ca="1" si="12"/>
        <v>20262815.229752623</v>
      </c>
      <c r="X66" s="6"/>
    </row>
    <row r="67" spans="1:24">
      <c r="A67" s="21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5.15</v>
      </c>
      <c r="F67" s="7">
        <f t="shared" ca="1" si="67"/>
        <v>105.80165413533837</v>
      </c>
      <c r="G67">
        <v>7051.6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N67" s="6">
        <f t="shared" ref="N67:N130" si="68">$Z$7</f>
        <v>-12119271.4176256</v>
      </c>
      <c r="O67" s="6">
        <f t="shared" ref="O67:O130" ca="1" si="69">E67*$Z$8</f>
        <v>57822.731210172773</v>
      </c>
      <c r="P67" s="6">
        <f t="shared" ref="P67:P130" ca="1" si="70">F67*$Z$9</f>
        <v>6609334.9601879716</v>
      </c>
      <c r="Q67" s="6">
        <f t="shared" ref="Q67:Q130" si="71">G67*$Z$10</f>
        <v>9280137.5295687206</v>
      </c>
      <c r="R67" s="6">
        <f t="shared" ref="R67:R130" si="72">H67*$Z$11</f>
        <v>0</v>
      </c>
      <c r="S67" s="6">
        <f t="shared" ref="S67:S130" si="73">I67*$Z$12</f>
        <v>19279094.506817613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23107118.310158879</v>
      </c>
      <c r="X67" s="6"/>
    </row>
    <row r="68" spans="1:24">
      <c r="A68" s="21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183.82939849624063</v>
      </c>
      <c r="G68">
        <v>7118.5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N68" s="6">
        <f t="shared" si="68"/>
        <v>-12119271.4176256</v>
      </c>
      <c r="O68" s="6">
        <f t="shared" ca="1" si="69"/>
        <v>0</v>
      </c>
      <c r="P68" s="6">
        <f t="shared" ca="1" si="70"/>
        <v>11483658.550719347</v>
      </c>
      <c r="Q68" s="6">
        <f t="shared" si="71"/>
        <v>9368180.1299329121</v>
      </c>
      <c r="R68" s="6">
        <f t="shared" si="72"/>
        <v>0</v>
      </c>
      <c r="S68" s="6">
        <f t="shared" si="73"/>
        <v>19921730.990378197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28654298.253404856</v>
      </c>
      <c r="X68" s="6"/>
    </row>
    <row r="69" spans="1:24">
      <c r="A69" s="21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167.5754887218045</v>
      </c>
      <c r="G69">
        <v>7139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N69" s="6">
        <f t="shared" si="68"/>
        <v>-12119271.4176256</v>
      </c>
      <c r="O69" s="6">
        <f t="shared" ca="1" si="69"/>
        <v>898.21718384734481</v>
      </c>
      <c r="P69" s="6">
        <f t="shared" ca="1" si="70"/>
        <v>10468291.305378329</v>
      </c>
      <c r="Q69" s="6">
        <f t="shared" si="71"/>
        <v>9395158.8041850198</v>
      </c>
      <c r="R69" s="6">
        <f t="shared" si="72"/>
        <v>0</v>
      </c>
      <c r="S69" s="6">
        <f t="shared" si="73"/>
        <v>19921730.990378197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27666807.899499793</v>
      </c>
      <c r="X69" s="6"/>
    </row>
    <row r="70" spans="1:24">
      <c r="A70" s="21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13.169999999999998</v>
      </c>
      <c r="F70" s="7">
        <f t="shared" ca="1" si="80"/>
        <v>69.782030075187976</v>
      </c>
      <c r="G70">
        <v>7121.5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N70" s="6">
        <f t="shared" si="68"/>
        <v>-12119271.4176256</v>
      </c>
      <c r="O70" s="6">
        <f t="shared" ca="1" si="69"/>
        <v>147869.00389086897</v>
      </c>
      <c r="P70" s="6">
        <f t="shared" ca="1" si="70"/>
        <v>4359221.1741685867</v>
      </c>
      <c r="Q70" s="6">
        <f t="shared" si="71"/>
        <v>9372128.2286039535</v>
      </c>
      <c r="R70" s="6">
        <f t="shared" si="72"/>
        <v>0</v>
      </c>
      <c r="S70" s="6">
        <f t="shared" si="73"/>
        <v>19279094.506817613</v>
      </c>
      <c r="T70" s="6">
        <f t="shared" si="74"/>
        <v>-756046.97485114005</v>
      </c>
      <c r="U70" s="6">
        <f t="shared" si="75"/>
        <v>0</v>
      </c>
      <c r="V70" s="6">
        <f t="shared" si="76"/>
        <v>0</v>
      </c>
      <c r="W70" s="6">
        <f t="shared" ca="1" si="77"/>
        <v>20282994.521004282</v>
      </c>
      <c r="X70" s="6"/>
    </row>
    <row r="71" spans="1:24">
      <c r="A71" s="21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110.45</v>
      </c>
      <c r="F71" s="7">
        <f t="shared" ca="1" si="81"/>
        <v>18.489849624060071</v>
      </c>
      <c r="G71">
        <v>7117.9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N71" s="6">
        <f t="shared" si="68"/>
        <v>-12119271.4176256</v>
      </c>
      <c r="O71" s="6">
        <f t="shared" ca="1" si="69"/>
        <v>1240101.0994492394</v>
      </c>
      <c r="P71" s="6">
        <f t="shared" ca="1" si="70"/>
        <v>1155044.4133188771</v>
      </c>
      <c r="Q71" s="6">
        <f t="shared" si="71"/>
        <v>9367390.5101987049</v>
      </c>
      <c r="R71" s="6">
        <f t="shared" si="72"/>
        <v>0</v>
      </c>
      <c r="S71" s="6">
        <f t="shared" si="73"/>
        <v>19921730.990378197</v>
      </c>
      <c r="T71" s="6">
        <f t="shared" si="74"/>
        <v>-756046.97485114005</v>
      </c>
      <c r="U71" s="6">
        <f t="shared" si="75"/>
        <v>0</v>
      </c>
      <c r="V71" s="6">
        <f t="shared" si="76"/>
        <v>0</v>
      </c>
      <c r="W71" s="6">
        <f t="shared" ca="1" si="77"/>
        <v>18808948.620868281</v>
      </c>
      <c r="X71" s="6"/>
    </row>
    <row r="72" spans="1:24">
      <c r="A72" s="21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302.64</v>
      </c>
      <c r="F72" s="7">
        <f t="shared" ca="1" si="82"/>
        <v>0.81345864661653877</v>
      </c>
      <c r="G72">
        <v>7117.8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N72" s="6">
        <f t="shared" si="68"/>
        <v>-12119271.4176256</v>
      </c>
      <c r="O72" s="6">
        <f t="shared" ca="1" si="69"/>
        <v>3397955.6064945022</v>
      </c>
      <c r="P72" s="6">
        <f t="shared" ca="1" si="70"/>
        <v>50816.036060008322</v>
      </c>
      <c r="Q72" s="6">
        <f t="shared" si="71"/>
        <v>9367258.9069096707</v>
      </c>
      <c r="R72" s="6">
        <f t="shared" si="72"/>
        <v>0</v>
      </c>
      <c r="S72" s="6">
        <f t="shared" si="73"/>
        <v>19279094.506817613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19975853.638656195</v>
      </c>
      <c r="X72" s="6"/>
    </row>
    <row r="73" spans="1:24">
      <c r="A73" s="21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435.27</v>
      </c>
      <c r="F73" s="7">
        <f t="shared" ca="1" si="83"/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N73" s="6">
        <f t="shared" si="68"/>
        <v>-12119271.4176256</v>
      </c>
      <c r="O73" s="6">
        <f t="shared" ca="1" si="69"/>
        <v>4887087.4201654177</v>
      </c>
      <c r="P73" s="6">
        <f t="shared" ca="1" si="70"/>
        <v>0</v>
      </c>
      <c r="Q73" s="6">
        <f t="shared" si="71"/>
        <v>9396738.043653436</v>
      </c>
      <c r="R73" s="6">
        <f t="shared" si="72"/>
        <v>678520.979466822</v>
      </c>
      <c r="S73" s="6">
        <f t="shared" si="73"/>
        <v>19921730.990378197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22764806.016038273</v>
      </c>
      <c r="X73" s="6"/>
    </row>
    <row r="74" spans="1:24">
      <c r="A74" s="21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548.74</v>
      </c>
      <c r="F74" s="7">
        <f t="shared" ca="1" si="84"/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N74" s="6">
        <f t="shared" si="68"/>
        <v>-12119271.4176256</v>
      </c>
      <c r="O74" s="6">
        <f t="shared" ca="1" si="69"/>
        <v>6161096.2183048939</v>
      </c>
      <c r="P74" s="6">
        <f t="shared" ca="1" si="70"/>
        <v>0</v>
      </c>
      <c r="Q74" s="6">
        <f t="shared" si="71"/>
        <v>9344228.3313286025</v>
      </c>
      <c r="R74" s="6">
        <f t="shared" si="72"/>
        <v>0</v>
      </c>
      <c r="S74" s="6">
        <f t="shared" si="73"/>
        <v>19921730.990378197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23307784.122386094</v>
      </c>
      <c r="X74" s="6"/>
    </row>
    <row r="75" spans="1:24">
      <c r="A75" s="21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507.57</v>
      </c>
      <c r="F75" s="7">
        <f t="shared" ca="1" si="85"/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N75" s="6">
        <f t="shared" si="68"/>
        <v>-12119271.4176256</v>
      </c>
      <c r="O75" s="6">
        <f t="shared" ca="1" si="69"/>
        <v>5698851.2000674549</v>
      </c>
      <c r="P75" s="6">
        <f t="shared" ca="1" si="70"/>
        <v>0</v>
      </c>
      <c r="Q75" s="6">
        <f t="shared" si="71"/>
        <v>9282901.1986384466</v>
      </c>
      <c r="R75" s="6">
        <f t="shared" si="72"/>
        <v>0</v>
      </c>
      <c r="S75" s="6">
        <f t="shared" si="73"/>
        <v>17993821.539696436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20856302.520776737</v>
      </c>
      <c r="X75" s="6"/>
    </row>
    <row r="76" spans="1:24">
      <c r="A76" s="21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395.70999999999992</v>
      </c>
      <c r="F76" s="7">
        <f t="shared" ca="1" si="86"/>
        <v>0.80894736842105175</v>
      </c>
      <c r="G76">
        <v>7013.3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N76" s="6">
        <f t="shared" si="68"/>
        <v>-12119271.4176256</v>
      </c>
      <c r="O76" s="6">
        <f t="shared" ca="1" si="69"/>
        <v>4442919.0227529053</v>
      </c>
      <c r="P76" s="6">
        <f t="shared" ca="1" si="70"/>
        <v>50534.220535135471</v>
      </c>
      <c r="Q76" s="6">
        <f t="shared" si="71"/>
        <v>9229733.469868442</v>
      </c>
      <c r="R76" s="6">
        <f t="shared" si="72"/>
        <v>0</v>
      </c>
      <c r="S76" s="6">
        <f t="shared" si="73"/>
        <v>19921730.990378197</v>
      </c>
      <c r="T76" s="6">
        <f t="shared" si="74"/>
        <v>-756046.97485114005</v>
      </c>
      <c r="U76" s="6">
        <f t="shared" si="75"/>
        <v>0</v>
      </c>
      <c r="V76" s="6">
        <f t="shared" si="76"/>
        <v>0</v>
      </c>
      <c r="W76" s="6">
        <f t="shared" ca="1" si="77"/>
        <v>20769599.31105794</v>
      </c>
      <c r="X76" s="6"/>
    </row>
    <row r="77" spans="1:24">
      <c r="A77" s="21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227.7</v>
      </c>
      <c r="F77" s="7">
        <f t="shared" ca="1" si="87"/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N77" s="6">
        <f t="shared" si="68"/>
        <v>-12119271.4176256</v>
      </c>
      <c r="O77" s="6">
        <f t="shared" ca="1" si="69"/>
        <v>2556550.6595255025</v>
      </c>
      <c r="P77" s="6">
        <f t="shared" ca="1" si="70"/>
        <v>0</v>
      </c>
      <c r="Q77" s="6">
        <f t="shared" si="71"/>
        <v>9269346.0598678757</v>
      </c>
      <c r="R77" s="6">
        <f t="shared" si="72"/>
        <v>0</v>
      </c>
      <c r="S77" s="6">
        <f t="shared" si="73"/>
        <v>19279094.506817613</v>
      </c>
      <c r="T77" s="6">
        <f t="shared" si="74"/>
        <v>-756046.97485114005</v>
      </c>
      <c r="U77" s="6">
        <f t="shared" si="75"/>
        <v>0</v>
      </c>
      <c r="V77" s="6">
        <f t="shared" si="76"/>
        <v>0</v>
      </c>
      <c r="W77" s="6">
        <f t="shared" ca="1" si="77"/>
        <v>18229672.833734252</v>
      </c>
      <c r="X77" s="6"/>
    </row>
    <row r="78" spans="1:24">
      <c r="A78" s="21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77.190000000000012</v>
      </c>
      <c r="F78" s="7">
        <f t="shared" ca="1" si="88"/>
        <v>50.861127819548983</v>
      </c>
      <c r="G78">
        <v>7111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N78" s="6">
        <f t="shared" si="68"/>
        <v>-12119271.4176256</v>
      </c>
      <c r="O78" s="6">
        <f t="shared" ca="1" si="69"/>
        <v>866667.30526470614</v>
      </c>
      <c r="P78" s="6">
        <f t="shared" ca="1" si="70"/>
        <v>3177249.2874480998</v>
      </c>
      <c r="Q78" s="6">
        <f t="shared" si="71"/>
        <v>9358309.8832553122</v>
      </c>
      <c r="R78" s="6">
        <f t="shared" si="72"/>
        <v>0</v>
      </c>
      <c r="S78" s="6">
        <f t="shared" si="73"/>
        <v>19921730.990378197</v>
      </c>
      <c r="T78" s="6">
        <f t="shared" si="74"/>
        <v>-756046.97485114005</v>
      </c>
      <c r="U78" s="6">
        <f t="shared" si="75"/>
        <v>0</v>
      </c>
      <c r="V78" s="6">
        <f t="shared" si="76"/>
        <v>0</v>
      </c>
      <c r="W78" s="6">
        <f t="shared" ca="1" si="77"/>
        <v>20448639.073869575</v>
      </c>
      <c r="X78" s="6"/>
    </row>
    <row r="79" spans="1:24">
      <c r="A79" s="21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5.15</v>
      </c>
      <c r="F79" s="7">
        <f t="shared" ca="1" si="89"/>
        <v>105.80165413533837</v>
      </c>
      <c r="G79">
        <v>7203.7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N79" s="6">
        <f t="shared" si="68"/>
        <v>-12119271.4176256</v>
      </c>
      <c r="O79" s="6">
        <f t="shared" ca="1" si="69"/>
        <v>57822.731210172773</v>
      </c>
      <c r="P79" s="6">
        <f t="shared" ca="1" si="70"/>
        <v>6609334.9601879716</v>
      </c>
      <c r="Q79" s="6">
        <f t="shared" si="71"/>
        <v>9480306.132190451</v>
      </c>
      <c r="R79" s="6">
        <f t="shared" si="72"/>
        <v>0</v>
      </c>
      <c r="S79" s="6">
        <f t="shared" si="73"/>
        <v>19279094.506817613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23307286.912780605</v>
      </c>
      <c r="X79" s="6"/>
    </row>
    <row r="80" spans="1:24">
      <c r="A80" s="21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183.82939849624063</v>
      </c>
      <c r="G80">
        <v>7285.2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N80" s="6">
        <f t="shared" si="68"/>
        <v>-12119271.4176256</v>
      </c>
      <c r="O80" s="6">
        <f t="shared" ca="1" si="69"/>
        <v>0</v>
      </c>
      <c r="P80" s="6">
        <f t="shared" ca="1" si="70"/>
        <v>11483658.550719347</v>
      </c>
      <c r="Q80" s="6">
        <f t="shared" si="71"/>
        <v>9587562.8127537053</v>
      </c>
      <c r="R80" s="6">
        <f t="shared" si="72"/>
        <v>0</v>
      </c>
      <c r="S80" s="6">
        <f t="shared" si="73"/>
        <v>19921730.990378197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28873680.936225649</v>
      </c>
      <c r="X80" s="6"/>
    </row>
    <row r="81" spans="1:24">
      <c r="A81" s="21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167.5754887218045</v>
      </c>
      <c r="G81">
        <v>7290.7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N81" s="6">
        <f t="shared" si="68"/>
        <v>-12119271.4176256</v>
      </c>
      <c r="O81" s="6">
        <f t="shared" ca="1" si="69"/>
        <v>898.21718384734481</v>
      </c>
      <c r="P81" s="6">
        <f t="shared" ca="1" si="70"/>
        <v>10468291.305378329</v>
      </c>
      <c r="Q81" s="6">
        <f t="shared" si="71"/>
        <v>9594800.9936506134</v>
      </c>
      <c r="R81" s="6">
        <f t="shared" si="72"/>
        <v>0</v>
      </c>
      <c r="S81" s="6">
        <f t="shared" si="73"/>
        <v>19921730.990378197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27866450.088965386</v>
      </c>
      <c r="X81" s="6"/>
    </row>
    <row r="82" spans="1:24">
      <c r="A82" s="21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13.169999999999998</v>
      </c>
      <c r="F82" s="7">
        <f t="shared" ca="1" si="92"/>
        <v>69.782030075187976</v>
      </c>
      <c r="G82">
        <v>7249.1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N82" s="6">
        <f t="shared" si="68"/>
        <v>-12119271.4176256</v>
      </c>
      <c r="O82" s="6">
        <f t="shared" ca="1" si="69"/>
        <v>147869.00389086897</v>
      </c>
      <c r="P82" s="6">
        <f t="shared" ca="1" si="70"/>
        <v>4359221.1741685867</v>
      </c>
      <c r="Q82" s="6">
        <f t="shared" si="71"/>
        <v>9540054.0254121907</v>
      </c>
      <c r="R82" s="6">
        <f t="shared" si="72"/>
        <v>0</v>
      </c>
      <c r="S82" s="6">
        <f t="shared" si="73"/>
        <v>19279094.506817613</v>
      </c>
      <c r="T82" s="6">
        <f t="shared" si="74"/>
        <v>-756046.97485114005</v>
      </c>
      <c r="U82" s="6">
        <f t="shared" si="75"/>
        <v>0</v>
      </c>
      <c r="V82" s="6">
        <f t="shared" si="76"/>
        <v>0</v>
      </c>
      <c r="W82" s="6">
        <f t="shared" ca="1" si="77"/>
        <v>20450920.317812517</v>
      </c>
      <c r="X82" s="6"/>
    </row>
    <row r="83" spans="1:24">
      <c r="A83" s="21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110.45</v>
      </c>
      <c r="F83" s="7">
        <f t="shared" ca="1" si="93"/>
        <v>18.489849624060071</v>
      </c>
      <c r="G83">
        <v>7206.5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N83" s="6">
        <f t="shared" si="68"/>
        <v>-12119271.4176256</v>
      </c>
      <c r="O83" s="6">
        <f t="shared" ca="1" si="69"/>
        <v>1240101.0994492394</v>
      </c>
      <c r="P83" s="6">
        <f t="shared" ca="1" si="70"/>
        <v>1155044.4133188771</v>
      </c>
      <c r="Q83" s="6">
        <f t="shared" si="71"/>
        <v>9483991.0242834222</v>
      </c>
      <c r="R83" s="6">
        <f t="shared" si="72"/>
        <v>0</v>
      </c>
      <c r="S83" s="6">
        <f t="shared" si="73"/>
        <v>19921730.990378197</v>
      </c>
      <c r="T83" s="6">
        <f t="shared" si="74"/>
        <v>-756046.97485114005</v>
      </c>
      <c r="U83" s="6">
        <f t="shared" si="75"/>
        <v>0</v>
      </c>
      <c r="V83" s="6">
        <f t="shared" si="76"/>
        <v>0</v>
      </c>
      <c r="W83" s="6">
        <f t="shared" ca="1" si="77"/>
        <v>18925549.134953</v>
      </c>
      <c r="X83" s="6"/>
    </row>
    <row r="84" spans="1:24">
      <c r="A84" s="21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302.64</v>
      </c>
      <c r="F84" s="7">
        <f t="shared" ca="1" si="94"/>
        <v>0.81345864661653877</v>
      </c>
      <c r="G84">
        <v>7207.4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N84" s="6">
        <f t="shared" si="68"/>
        <v>-12119271.4176256</v>
      </c>
      <c r="O84" s="6">
        <f t="shared" ca="1" si="69"/>
        <v>3397955.6064945022</v>
      </c>
      <c r="P84" s="6">
        <f t="shared" ca="1" si="70"/>
        <v>50816.036060008322</v>
      </c>
      <c r="Q84" s="6">
        <f t="shared" si="71"/>
        <v>9485175.4538847338</v>
      </c>
      <c r="R84" s="6">
        <f t="shared" si="72"/>
        <v>0</v>
      </c>
      <c r="S84" s="6">
        <f t="shared" si="73"/>
        <v>19279094.506817613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20093770.18563126</v>
      </c>
      <c r="X84" s="6"/>
    </row>
    <row r="85" spans="1:24">
      <c r="A85" s="21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435.27</v>
      </c>
      <c r="F85" s="7">
        <f t="shared" ca="1" si="95"/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N85" s="6">
        <f t="shared" si="68"/>
        <v>-12119271.4176256</v>
      </c>
      <c r="O85" s="6">
        <f t="shared" ca="1" si="69"/>
        <v>4887087.4201654177</v>
      </c>
      <c r="P85" s="6">
        <f t="shared" ca="1" si="70"/>
        <v>0</v>
      </c>
      <c r="Q85" s="6">
        <f t="shared" si="71"/>
        <v>9511232.9051135983</v>
      </c>
      <c r="R85" s="6">
        <f t="shared" si="72"/>
        <v>678520.979466822</v>
      </c>
      <c r="S85" s="6">
        <f t="shared" si="73"/>
        <v>19921730.990378197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22879300.877498433</v>
      </c>
      <c r="X85" s="6"/>
    </row>
    <row r="86" spans="1:24">
      <c r="A86" s="21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548.74</v>
      </c>
      <c r="F86" s="7">
        <f t="shared" ca="1" si="96"/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N86" s="6">
        <f t="shared" si="68"/>
        <v>-12119271.4176256</v>
      </c>
      <c r="O86" s="6">
        <f t="shared" ca="1" si="69"/>
        <v>6161096.2183048939</v>
      </c>
      <c r="P86" s="6">
        <f t="shared" ca="1" si="70"/>
        <v>0</v>
      </c>
      <c r="Q86" s="6">
        <f t="shared" si="71"/>
        <v>9495045.7005623337</v>
      </c>
      <c r="R86" s="6">
        <f t="shared" si="72"/>
        <v>0</v>
      </c>
      <c r="S86" s="6">
        <f t="shared" si="73"/>
        <v>19921730.990378197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23458601.491619825</v>
      </c>
      <c r="X86" s="6"/>
    </row>
    <row r="87" spans="1:24">
      <c r="A87" s="21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507.57</v>
      </c>
      <c r="F87" s="7">
        <f t="shared" ca="1" si="97"/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N87" s="6">
        <f t="shared" si="68"/>
        <v>-12119271.4176256</v>
      </c>
      <c r="O87" s="6">
        <f t="shared" ca="1" si="69"/>
        <v>5698851.2000674549</v>
      </c>
      <c r="P87" s="6">
        <f t="shared" ca="1" si="70"/>
        <v>0</v>
      </c>
      <c r="Q87" s="6">
        <f t="shared" si="71"/>
        <v>9482016.9749479014</v>
      </c>
      <c r="R87" s="6">
        <f t="shared" si="72"/>
        <v>0</v>
      </c>
      <c r="S87" s="6">
        <f t="shared" si="73"/>
        <v>17993821.539696436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21055418.297086194</v>
      </c>
      <c r="X87" s="6"/>
    </row>
    <row r="88" spans="1:24">
      <c r="A88" s="21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395.70999999999992</v>
      </c>
      <c r="F88" s="7">
        <f t="shared" ca="1" si="98"/>
        <v>0.80894736842105175</v>
      </c>
      <c r="G88">
        <v>7185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N88" s="6">
        <f t="shared" si="68"/>
        <v>-12119271.4176256</v>
      </c>
      <c r="O88" s="6">
        <f t="shared" ca="1" si="69"/>
        <v>4442919.0227529053</v>
      </c>
      <c r="P88" s="6">
        <f t="shared" ca="1" si="70"/>
        <v>50534.220535135471</v>
      </c>
      <c r="Q88" s="6">
        <f t="shared" si="71"/>
        <v>9455696.3171409685</v>
      </c>
      <c r="R88" s="6">
        <f t="shared" si="72"/>
        <v>0</v>
      </c>
      <c r="S88" s="6">
        <f t="shared" si="73"/>
        <v>19921730.990378197</v>
      </c>
      <c r="T88" s="6">
        <f t="shared" si="74"/>
        <v>-756046.97485114005</v>
      </c>
      <c r="U88" s="6">
        <f t="shared" si="75"/>
        <v>0</v>
      </c>
      <c r="V88" s="6">
        <f t="shared" si="76"/>
        <v>0</v>
      </c>
      <c r="W88" s="6">
        <f t="shared" ca="1" si="77"/>
        <v>20995562.158330467</v>
      </c>
      <c r="X88" s="6"/>
    </row>
    <row r="89" spans="1:24">
      <c r="A89" s="21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227.7</v>
      </c>
      <c r="F89" s="7">
        <f t="shared" ca="1" si="99"/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N89" s="6">
        <f t="shared" si="68"/>
        <v>-12119271.4176256</v>
      </c>
      <c r="O89" s="6">
        <f t="shared" ca="1" si="69"/>
        <v>2556550.6595255025</v>
      </c>
      <c r="P89" s="6">
        <f t="shared" ca="1" si="70"/>
        <v>0</v>
      </c>
      <c r="Q89" s="6">
        <f t="shared" si="71"/>
        <v>9505310.7571070381</v>
      </c>
      <c r="R89" s="6">
        <f t="shared" si="72"/>
        <v>0</v>
      </c>
      <c r="S89" s="6">
        <f t="shared" si="73"/>
        <v>19279094.506817613</v>
      </c>
      <c r="T89" s="6">
        <f t="shared" si="74"/>
        <v>-756046.97485114005</v>
      </c>
      <c r="U89" s="6">
        <f t="shared" si="75"/>
        <v>0</v>
      </c>
      <c r="V89" s="6">
        <f t="shared" si="76"/>
        <v>0</v>
      </c>
      <c r="W89" s="6">
        <f t="shared" ca="1" si="77"/>
        <v>18465637.530973412</v>
      </c>
      <c r="X89" s="6"/>
    </row>
    <row r="90" spans="1:24">
      <c r="A90" s="21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77.190000000000012</v>
      </c>
      <c r="F90" s="7">
        <f t="shared" ca="1" si="100"/>
        <v>50.861127819548983</v>
      </c>
      <c r="G90">
        <v>7297.7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N90" s="6">
        <f t="shared" si="68"/>
        <v>-12119271.4176256</v>
      </c>
      <c r="O90" s="6">
        <f t="shared" ca="1" si="69"/>
        <v>866667.30526470614</v>
      </c>
      <c r="P90" s="6">
        <f t="shared" ca="1" si="70"/>
        <v>3177249.2874480998</v>
      </c>
      <c r="Q90" s="6">
        <f t="shared" si="71"/>
        <v>9604013.2238830402</v>
      </c>
      <c r="R90" s="6">
        <f t="shared" si="72"/>
        <v>0</v>
      </c>
      <c r="S90" s="6">
        <f t="shared" si="73"/>
        <v>19921730.990378197</v>
      </c>
      <c r="T90" s="6">
        <f t="shared" si="74"/>
        <v>-756046.97485114005</v>
      </c>
      <c r="U90" s="6">
        <f t="shared" si="75"/>
        <v>0</v>
      </c>
      <c r="V90" s="6">
        <f t="shared" si="76"/>
        <v>0</v>
      </c>
      <c r="W90" s="6">
        <f t="shared" ca="1" si="77"/>
        <v>20694342.414497305</v>
      </c>
      <c r="X90" s="6"/>
    </row>
    <row r="91" spans="1:24">
      <c r="A91" s="21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5.15</v>
      </c>
      <c r="F91" s="7">
        <f t="shared" ca="1" si="101"/>
        <v>105.80165413533837</v>
      </c>
      <c r="G91">
        <v>7398.9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N91" s="6">
        <f t="shared" si="68"/>
        <v>-12119271.4176256</v>
      </c>
      <c r="O91" s="6">
        <f t="shared" ca="1" si="69"/>
        <v>57822.731210172773</v>
      </c>
      <c r="P91" s="6">
        <f t="shared" ca="1" si="70"/>
        <v>6609334.9601879716</v>
      </c>
      <c r="Q91" s="6">
        <f t="shared" si="71"/>
        <v>9737195.7523861248</v>
      </c>
      <c r="R91" s="6">
        <f t="shared" si="72"/>
        <v>0</v>
      </c>
      <c r="S91" s="6">
        <f t="shared" si="73"/>
        <v>19279094.506817613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23564176.532976281</v>
      </c>
      <c r="X91" s="6"/>
    </row>
    <row r="92" spans="1:24">
      <c r="A92" s="21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183.82939849624063</v>
      </c>
      <c r="G92">
        <v>7452.4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N92" s="6">
        <f t="shared" si="68"/>
        <v>-12119271.4176256</v>
      </c>
      <c r="O92" s="6">
        <f t="shared" ca="1" si="69"/>
        <v>0</v>
      </c>
      <c r="P92" s="6">
        <f t="shared" ca="1" si="70"/>
        <v>11483658.550719347</v>
      </c>
      <c r="Q92" s="6">
        <f t="shared" si="71"/>
        <v>9807603.5120196715</v>
      </c>
      <c r="R92" s="6">
        <f t="shared" si="72"/>
        <v>0</v>
      </c>
      <c r="S92" s="6">
        <f t="shared" si="73"/>
        <v>19921730.990378197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29093721.635491617</v>
      </c>
      <c r="X92" s="6"/>
    </row>
    <row r="93" spans="1:24">
      <c r="A93" s="21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167.5754887218045</v>
      </c>
      <c r="G93">
        <v>7472.4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N93" s="6">
        <f t="shared" si="68"/>
        <v>-12119271.4176256</v>
      </c>
      <c r="O93" s="6">
        <f t="shared" ca="1" si="69"/>
        <v>898.21718384734481</v>
      </c>
      <c r="P93" s="6">
        <f t="shared" ca="1" si="70"/>
        <v>10468291.305378329</v>
      </c>
      <c r="Q93" s="6">
        <f t="shared" si="71"/>
        <v>9833924.1698266063</v>
      </c>
      <c r="R93" s="6">
        <f t="shared" si="72"/>
        <v>0</v>
      </c>
      <c r="S93" s="6">
        <f t="shared" si="73"/>
        <v>19921730.990378197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28105573.265141379</v>
      </c>
      <c r="X93" s="6"/>
    </row>
    <row r="94" spans="1:24">
      <c r="A94" s="21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13.169999999999998</v>
      </c>
      <c r="F94" s="7">
        <f t="shared" ca="1" si="104"/>
        <v>69.782030075187976</v>
      </c>
      <c r="G94">
        <v>7464.3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N94" s="6">
        <f t="shared" si="68"/>
        <v>-12119271.4176256</v>
      </c>
      <c r="O94" s="6">
        <f t="shared" ca="1" si="69"/>
        <v>147869.00389086897</v>
      </c>
      <c r="P94" s="6">
        <f t="shared" ca="1" si="70"/>
        <v>4359221.1741685867</v>
      </c>
      <c r="Q94" s="6">
        <f t="shared" si="71"/>
        <v>9823264.3034147993</v>
      </c>
      <c r="R94" s="6">
        <f t="shared" si="72"/>
        <v>0</v>
      </c>
      <c r="S94" s="6">
        <f t="shared" si="73"/>
        <v>19279094.506817613</v>
      </c>
      <c r="T94" s="6">
        <f t="shared" si="74"/>
        <v>-756046.97485114005</v>
      </c>
      <c r="U94" s="6">
        <f t="shared" si="75"/>
        <v>0</v>
      </c>
      <c r="V94" s="6">
        <f t="shared" si="76"/>
        <v>0</v>
      </c>
      <c r="W94" s="6">
        <f t="shared" ca="1" si="77"/>
        <v>20734130.59581513</v>
      </c>
      <c r="X94" s="6"/>
    </row>
    <row r="95" spans="1:24">
      <c r="A95" s="21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110.45</v>
      </c>
      <c r="F95" s="7">
        <f t="shared" ca="1" si="105"/>
        <v>18.489849624060071</v>
      </c>
      <c r="G95">
        <v>7466.9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N95" s="6">
        <f t="shared" si="68"/>
        <v>-12119271.4176256</v>
      </c>
      <c r="O95" s="6">
        <f t="shared" ca="1" si="69"/>
        <v>1240101.0994492394</v>
      </c>
      <c r="P95" s="6">
        <f t="shared" ca="1" si="70"/>
        <v>1155044.4133188771</v>
      </c>
      <c r="Q95" s="6">
        <f t="shared" si="71"/>
        <v>9826685.9889296982</v>
      </c>
      <c r="R95" s="6">
        <f t="shared" si="72"/>
        <v>0</v>
      </c>
      <c r="S95" s="6">
        <f t="shared" si="73"/>
        <v>19921730.990378197</v>
      </c>
      <c r="T95" s="6">
        <f t="shared" si="74"/>
        <v>-756046.97485114005</v>
      </c>
      <c r="U95" s="6">
        <f t="shared" si="75"/>
        <v>0</v>
      </c>
      <c r="V95" s="6">
        <f t="shared" si="76"/>
        <v>0</v>
      </c>
      <c r="W95" s="6">
        <f t="shared" ca="1" si="77"/>
        <v>19268244.099599272</v>
      </c>
      <c r="X95" s="6"/>
    </row>
    <row r="96" spans="1:24">
      <c r="A96" s="21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302.64</v>
      </c>
      <c r="F96" s="7">
        <f t="shared" ca="1" si="106"/>
        <v>0.81345864661653877</v>
      </c>
      <c r="G96">
        <v>7455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N96" s="6">
        <f t="shared" si="68"/>
        <v>-12119271.4176256</v>
      </c>
      <c r="O96" s="6">
        <f t="shared" ca="1" si="69"/>
        <v>3397955.6064945022</v>
      </c>
      <c r="P96" s="6">
        <f t="shared" ca="1" si="70"/>
        <v>50816.036060008322</v>
      </c>
      <c r="Q96" s="6">
        <f t="shared" si="71"/>
        <v>9811025.1975345742</v>
      </c>
      <c r="R96" s="6">
        <f t="shared" si="72"/>
        <v>0</v>
      </c>
      <c r="S96" s="6">
        <f t="shared" si="73"/>
        <v>19279094.506817613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20419619.929281101</v>
      </c>
      <c r="X96" s="6"/>
    </row>
    <row r="97" spans="1:24">
      <c r="A97" s="21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435.27</v>
      </c>
      <c r="F97" s="7">
        <f t="shared" ca="1" si="107"/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N97" s="6">
        <f t="shared" si="68"/>
        <v>-12119271.4176256</v>
      </c>
      <c r="O97" s="6">
        <f t="shared" ca="1" si="69"/>
        <v>4887087.4201654177</v>
      </c>
      <c r="P97" s="6">
        <f t="shared" ca="1" si="70"/>
        <v>0</v>
      </c>
      <c r="Q97" s="6">
        <f t="shared" si="71"/>
        <v>9817078.9488301687</v>
      </c>
      <c r="R97" s="6">
        <f t="shared" si="72"/>
        <v>678520.979466822</v>
      </c>
      <c r="S97" s="6">
        <f t="shared" si="73"/>
        <v>19921730.990378197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23185146.921215005</v>
      </c>
      <c r="X97" s="6"/>
    </row>
    <row r="98" spans="1:24">
      <c r="A98" s="21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548.74</v>
      </c>
      <c r="F98" s="7">
        <f t="shared" ca="1" si="110"/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N98" s="6">
        <f t="shared" si="68"/>
        <v>-12119271.4176256</v>
      </c>
      <c r="O98" s="6">
        <f t="shared" ca="1" si="69"/>
        <v>6161096.2183048939</v>
      </c>
      <c r="P98" s="6">
        <f t="shared" ca="1" si="70"/>
        <v>0</v>
      </c>
      <c r="Q98" s="6">
        <f t="shared" si="71"/>
        <v>9787731.4153754376</v>
      </c>
      <c r="R98" s="6">
        <f t="shared" si="72"/>
        <v>0</v>
      </c>
      <c r="S98" s="6">
        <f t="shared" si="73"/>
        <v>19921730.990378197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23751287.206432927</v>
      </c>
      <c r="X98" s="6"/>
    </row>
    <row r="99" spans="1:24">
      <c r="A99" s="21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507.57</v>
      </c>
      <c r="F99" s="7">
        <f t="shared" ca="1" si="111"/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N99" s="6">
        <f t="shared" si="68"/>
        <v>-12119271.4176256</v>
      </c>
      <c r="O99" s="6">
        <f t="shared" ca="1" si="69"/>
        <v>5698851.2000674549</v>
      </c>
      <c r="P99" s="6">
        <f t="shared" ca="1" si="70"/>
        <v>0</v>
      </c>
      <c r="Q99" s="6">
        <f t="shared" si="71"/>
        <v>9758252.2786316704</v>
      </c>
      <c r="R99" s="6">
        <f t="shared" si="72"/>
        <v>0</v>
      </c>
      <c r="S99" s="6">
        <f t="shared" si="73"/>
        <v>18636458.023257025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21974290.084330551</v>
      </c>
      <c r="X99" s="6"/>
    </row>
    <row r="100" spans="1:24">
      <c r="A100" s="21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395.70999999999992</v>
      </c>
      <c r="F100" s="7">
        <f t="shared" ca="1" si="112"/>
        <v>0.80894736842105175</v>
      </c>
      <c r="G100">
        <v>7246.6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N100" s="6">
        <f t="shared" si="68"/>
        <v>-12119271.4176256</v>
      </c>
      <c r="O100" s="6">
        <f t="shared" ca="1" si="69"/>
        <v>4442919.0227529053</v>
      </c>
      <c r="P100" s="6">
        <f t="shared" ca="1" si="70"/>
        <v>50534.220535135471</v>
      </c>
      <c r="Q100" s="6">
        <f t="shared" si="71"/>
        <v>9536763.9431863241</v>
      </c>
      <c r="R100" s="6">
        <f t="shared" si="72"/>
        <v>0</v>
      </c>
      <c r="S100" s="6">
        <f t="shared" si="73"/>
        <v>19921730.990378197</v>
      </c>
      <c r="T100" s="6">
        <f t="shared" si="74"/>
        <v>-756046.97485114005</v>
      </c>
      <c r="U100" s="6">
        <f t="shared" ca="1" si="75"/>
        <v>1409384.638262131</v>
      </c>
      <c r="V100" s="6">
        <f t="shared" ca="1" si="76"/>
        <v>19228.748823386621</v>
      </c>
      <c r="W100" s="6">
        <f t="shared" ca="1" si="77"/>
        <v>22505243.17146134</v>
      </c>
      <c r="X100" s="6"/>
    </row>
    <row r="101" spans="1:24">
      <c r="A101" s="21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227.7</v>
      </c>
      <c r="F101" s="7">
        <f t="shared" ca="1" si="113"/>
        <v>0</v>
      </c>
      <c r="G101">
        <v>6905.7</v>
      </c>
      <c r="H101">
        <v>0</v>
      </c>
      <c r="I101">
        <v>30</v>
      </c>
      <c r="J101">
        <f>'Monthly Data'!CD101</f>
        <v>1</v>
      </c>
      <c r="K101" s="7">
        <f t="shared" ref="K101:K121" ca="1" si="114">E101</f>
        <v>227.7</v>
      </c>
      <c r="L101" s="7">
        <f t="shared" ref="L101:L121" ca="1" si="115">F101</f>
        <v>0</v>
      </c>
      <c r="N101" s="6">
        <f t="shared" si="68"/>
        <v>-12119271.4176256</v>
      </c>
      <c r="O101" s="6">
        <f t="shared" ca="1" si="69"/>
        <v>2556550.6595255025</v>
      </c>
      <c r="P101" s="6">
        <f t="shared" ca="1" si="70"/>
        <v>0</v>
      </c>
      <c r="Q101" s="6">
        <f t="shared" si="71"/>
        <v>9088128.3308671378</v>
      </c>
      <c r="R101" s="6">
        <f t="shared" si="72"/>
        <v>0</v>
      </c>
      <c r="S101" s="6">
        <f t="shared" si="73"/>
        <v>19279094.506817613</v>
      </c>
      <c r="T101" s="6">
        <f t="shared" si="74"/>
        <v>-756046.97485114005</v>
      </c>
      <c r="U101" s="6">
        <f t="shared" ca="1" si="75"/>
        <v>810990.07387300616</v>
      </c>
      <c r="V101" s="6">
        <f t="shared" ca="1" si="76"/>
        <v>0</v>
      </c>
      <c r="W101" s="6">
        <f t="shared" ca="1" si="77"/>
        <v>18859445.178606518</v>
      </c>
      <c r="X101" s="6"/>
    </row>
    <row r="102" spans="1:24">
      <c r="A102" s="21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77.190000000000012</v>
      </c>
      <c r="F102" s="7">
        <f t="shared" ca="1" si="116"/>
        <v>50.861127819548983</v>
      </c>
      <c r="G102">
        <v>6577.9</v>
      </c>
      <c r="H102">
        <v>0</v>
      </c>
      <c r="I102">
        <v>31</v>
      </c>
      <c r="J102">
        <f>'Monthly Data'!CD102</f>
        <v>1</v>
      </c>
      <c r="K102" s="7">
        <f t="shared" ca="1" si="114"/>
        <v>77.190000000000012</v>
      </c>
      <c r="L102" s="7">
        <f t="shared" ca="1" si="115"/>
        <v>50.861127819548983</v>
      </c>
      <c r="N102" s="6">
        <f t="shared" si="68"/>
        <v>-12119271.4176256</v>
      </c>
      <c r="O102" s="6">
        <f t="shared" ca="1" si="69"/>
        <v>866667.30526470614</v>
      </c>
      <c r="P102" s="6">
        <f t="shared" ca="1" si="70"/>
        <v>3177249.2874480998</v>
      </c>
      <c r="Q102" s="6">
        <f t="shared" si="71"/>
        <v>8656732.7494114917</v>
      </c>
      <c r="R102" s="6">
        <f t="shared" si="72"/>
        <v>0</v>
      </c>
      <c r="S102" s="6">
        <f t="shared" si="73"/>
        <v>19921730.990378197</v>
      </c>
      <c r="T102" s="6">
        <f t="shared" si="74"/>
        <v>-756046.97485114005</v>
      </c>
      <c r="U102" s="6">
        <f t="shared" ca="1" si="75"/>
        <v>274924.56654482812</v>
      </c>
      <c r="V102" s="6">
        <f t="shared" ca="1" si="76"/>
        <v>1208973.4016011145</v>
      </c>
      <c r="W102" s="6">
        <f t="shared" ca="1" si="77"/>
        <v>21230959.908171695</v>
      </c>
      <c r="X102" s="6"/>
    </row>
    <row r="103" spans="1:24">
      <c r="A103" s="21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5.15</v>
      </c>
      <c r="F103" s="7">
        <f t="shared" ca="1" si="117"/>
        <v>105.80165413533837</v>
      </c>
      <c r="G103">
        <v>6533.5</v>
      </c>
      <c r="H103">
        <v>0</v>
      </c>
      <c r="I103">
        <v>30</v>
      </c>
      <c r="J103">
        <f>'Monthly Data'!CD103</f>
        <v>0</v>
      </c>
      <c r="K103" s="7">
        <f t="shared" ca="1" si="114"/>
        <v>5.15</v>
      </c>
      <c r="L103" s="7">
        <f t="shared" ca="1" si="115"/>
        <v>105.80165413533837</v>
      </c>
      <c r="N103" s="6">
        <f t="shared" si="68"/>
        <v>-12119271.4176256</v>
      </c>
      <c r="O103" s="6">
        <f t="shared" ca="1" si="69"/>
        <v>57822.731210172773</v>
      </c>
      <c r="P103" s="6">
        <f t="shared" ca="1" si="70"/>
        <v>6609334.9601879716</v>
      </c>
      <c r="Q103" s="6">
        <f t="shared" si="71"/>
        <v>8598300.8890800998</v>
      </c>
      <c r="R103" s="6">
        <f t="shared" si="72"/>
        <v>0</v>
      </c>
      <c r="S103" s="6">
        <f t="shared" si="73"/>
        <v>19279094.506817613</v>
      </c>
      <c r="T103" s="6">
        <f t="shared" si="74"/>
        <v>0</v>
      </c>
      <c r="U103" s="6">
        <f t="shared" ca="1" si="75"/>
        <v>18342.551077935805</v>
      </c>
      <c r="V103" s="6">
        <f t="shared" ca="1" si="76"/>
        <v>2514914.4578319918</v>
      </c>
      <c r="W103" s="6">
        <f t="shared" ca="1" si="77"/>
        <v>24958538.67858018</v>
      </c>
      <c r="X103" s="6"/>
    </row>
    <row r="104" spans="1:24">
      <c r="A104" s="21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183.82939849624063</v>
      </c>
      <c r="G104">
        <v>6731.6</v>
      </c>
      <c r="H104">
        <v>0</v>
      </c>
      <c r="I104">
        <v>31</v>
      </c>
      <c r="J104">
        <f>'Monthly Data'!CD104</f>
        <v>0</v>
      </c>
      <c r="K104" s="7">
        <f t="shared" ca="1" si="114"/>
        <v>0</v>
      </c>
      <c r="L104" s="7">
        <f t="shared" ca="1" si="115"/>
        <v>183.82939849624063</v>
      </c>
      <c r="N104" s="6">
        <f t="shared" si="68"/>
        <v>-12119271.4176256</v>
      </c>
      <c r="O104" s="6">
        <f t="shared" ca="1" si="69"/>
        <v>0</v>
      </c>
      <c r="P104" s="6">
        <f t="shared" ca="1" si="70"/>
        <v>11483658.550719347</v>
      </c>
      <c r="Q104" s="6">
        <f t="shared" si="71"/>
        <v>8859007.0046577789</v>
      </c>
      <c r="R104" s="6">
        <f t="shared" si="72"/>
        <v>0</v>
      </c>
      <c r="S104" s="6">
        <f t="shared" si="73"/>
        <v>19921730.990378197</v>
      </c>
      <c r="T104" s="6">
        <f t="shared" si="74"/>
        <v>0</v>
      </c>
      <c r="U104" s="6">
        <f t="shared" ca="1" si="75"/>
        <v>0</v>
      </c>
      <c r="V104" s="6">
        <f t="shared" ca="1" si="76"/>
        <v>4369640.6812446816</v>
      </c>
      <c r="W104" s="6">
        <f t="shared" ca="1" si="77"/>
        <v>32514765.809374403</v>
      </c>
      <c r="X104" s="6"/>
    </row>
    <row r="105" spans="1:24">
      <c r="A105" s="21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167.5754887218045</v>
      </c>
      <c r="G105">
        <v>6953.8</v>
      </c>
      <c r="H105">
        <v>0</v>
      </c>
      <c r="I105">
        <v>31</v>
      </c>
      <c r="J105">
        <f>'Monthly Data'!CD105</f>
        <v>0</v>
      </c>
      <c r="K105" s="7">
        <f t="shared" ca="1" si="114"/>
        <v>8.0000000000000071E-2</v>
      </c>
      <c r="L105" s="7">
        <f t="shared" ca="1" si="115"/>
        <v>167.5754887218045</v>
      </c>
      <c r="N105" s="6">
        <f t="shared" si="68"/>
        <v>-12119271.4176256</v>
      </c>
      <c r="O105" s="6">
        <f t="shared" ca="1" si="69"/>
        <v>898.21718384734481</v>
      </c>
      <c r="P105" s="6">
        <f t="shared" ca="1" si="70"/>
        <v>10468291.305378329</v>
      </c>
      <c r="Q105" s="6">
        <f t="shared" si="71"/>
        <v>9151429.5128928125</v>
      </c>
      <c r="R105" s="6">
        <f t="shared" si="72"/>
        <v>0</v>
      </c>
      <c r="S105" s="6">
        <f t="shared" si="73"/>
        <v>19921730.990378197</v>
      </c>
      <c r="T105" s="6">
        <f t="shared" si="74"/>
        <v>0</v>
      </c>
      <c r="U105" s="6">
        <f t="shared" ca="1" si="75"/>
        <v>284.93283227861468</v>
      </c>
      <c r="V105" s="6">
        <f t="shared" ca="1" si="76"/>
        <v>3983283.8419107976</v>
      </c>
      <c r="W105" s="6">
        <f t="shared" ca="1" si="77"/>
        <v>31406647.38295066</v>
      </c>
      <c r="X105" s="6"/>
    </row>
    <row r="106" spans="1:24">
      <c r="A106" s="21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13.169999999999998</v>
      </c>
      <c r="F106" s="7">
        <f t="shared" ca="1" si="120"/>
        <v>69.782030075187976</v>
      </c>
      <c r="G106">
        <v>7070.2</v>
      </c>
      <c r="H106">
        <v>0</v>
      </c>
      <c r="I106">
        <v>30</v>
      </c>
      <c r="J106">
        <f>'Monthly Data'!CD106</f>
        <v>1</v>
      </c>
      <c r="K106" s="7">
        <f t="shared" ca="1" si="114"/>
        <v>13.169999999999998</v>
      </c>
      <c r="L106" s="7">
        <f t="shared" ca="1" si="115"/>
        <v>69.782030075187976</v>
      </c>
      <c r="N106" s="6">
        <f t="shared" si="68"/>
        <v>-12119271.4176256</v>
      </c>
      <c r="O106" s="6">
        <f t="shared" ca="1" si="69"/>
        <v>147869.00389086897</v>
      </c>
      <c r="P106" s="6">
        <f t="shared" ca="1" si="70"/>
        <v>4359221.1741685867</v>
      </c>
      <c r="Q106" s="6">
        <f t="shared" si="71"/>
        <v>9304615.741329167</v>
      </c>
      <c r="R106" s="6">
        <f t="shared" si="72"/>
        <v>0</v>
      </c>
      <c r="S106" s="6">
        <f t="shared" si="73"/>
        <v>19279094.506817613</v>
      </c>
      <c r="T106" s="6">
        <f t="shared" si="74"/>
        <v>-756046.97485114005</v>
      </c>
      <c r="U106" s="6">
        <f t="shared" ca="1" si="75"/>
        <v>46907.067513866888</v>
      </c>
      <c r="V106" s="6">
        <f t="shared" ca="1" si="76"/>
        <v>1658724.8825851814</v>
      </c>
      <c r="W106" s="6">
        <f t="shared" ca="1" si="77"/>
        <v>21921113.983828545</v>
      </c>
      <c r="X106" s="6"/>
    </row>
    <row r="107" spans="1:24">
      <c r="A107" s="21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110.45</v>
      </c>
      <c r="F107" s="7">
        <f t="shared" ca="1" si="121"/>
        <v>18.489849624060071</v>
      </c>
      <c r="G107">
        <v>7157.8</v>
      </c>
      <c r="H107">
        <v>0</v>
      </c>
      <c r="I107">
        <v>31</v>
      </c>
      <c r="J107">
        <f>'Monthly Data'!CD107</f>
        <v>1</v>
      </c>
      <c r="K107" s="7">
        <f t="shared" ca="1" si="114"/>
        <v>110.45</v>
      </c>
      <c r="L107" s="7">
        <f t="shared" ca="1" si="115"/>
        <v>18.489849624060071</v>
      </c>
      <c r="N107" s="6">
        <f t="shared" si="68"/>
        <v>-12119271.4176256</v>
      </c>
      <c r="O107" s="6">
        <f t="shared" ca="1" si="69"/>
        <v>1240101.0994492394</v>
      </c>
      <c r="P107" s="6">
        <f t="shared" ca="1" si="70"/>
        <v>1155044.4133188771</v>
      </c>
      <c r="Q107" s="6">
        <f t="shared" si="71"/>
        <v>9419900.2225235384</v>
      </c>
      <c r="R107" s="6">
        <f t="shared" si="72"/>
        <v>0</v>
      </c>
      <c r="S107" s="6">
        <f t="shared" si="73"/>
        <v>19921730.990378197</v>
      </c>
      <c r="T107" s="6">
        <f t="shared" si="74"/>
        <v>-756046.97485114005</v>
      </c>
      <c r="U107" s="6">
        <f t="shared" ca="1" si="75"/>
        <v>393385.39156466204</v>
      </c>
      <c r="V107" s="6">
        <f t="shared" ca="1" si="76"/>
        <v>439505.32269756537</v>
      </c>
      <c r="W107" s="6">
        <f t="shared" ca="1" si="77"/>
        <v>19694349.047455344</v>
      </c>
      <c r="X107" s="6"/>
    </row>
    <row r="108" spans="1:24">
      <c r="A108" s="21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302.64</v>
      </c>
      <c r="F108" s="7">
        <f t="shared" ca="1" si="122"/>
        <v>0.81345864661653877</v>
      </c>
      <c r="G108">
        <v>7216.9</v>
      </c>
      <c r="H108">
        <v>0</v>
      </c>
      <c r="I108">
        <v>30</v>
      </c>
      <c r="J108">
        <f>'Monthly Data'!CD108</f>
        <v>0</v>
      </c>
      <c r="K108" s="7">
        <f t="shared" ca="1" si="114"/>
        <v>302.64</v>
      </c>
      <c r="L108" s="7">
        <f t="shared" ca="1" si="115"/>
        <v>0.81345864661653877</v>
      </c>
      <c r="N108" s="6">
        <f t="shared" si="68"/>
        <v>-12119271.4176256</v>
      </c>
      <c r="O108" s="6">
        <f t="shared" ca="1" si="69"/>
        <v>3397955.6064945022</v>
      </c>
      <c r="P108" s="6">
        <f t="shared" ca="1" si="70"/>
        <v>50816.036060008322</v>
      </c>
      <c r="Q108" s="6">
        <f t="shared" si="71"/>
        <v>9497677.7663430274</v>
      </c>
      <c r="R108" s="6">
        <f t="shared" si="72"/>
        <v>0</v>
      </c>
      <c r="S108" s="6">
        <f t="shared" si="73"/>
        <v>19279094.506817613</v>
      </c>
      <c r="T108" s="6">
        <f t="shared" si="74"/>
        <v>0</v>
      </c>
      <c r="U108" s="6">
        <f t="shared" ca="1" si="75"/>
        <v>1077900.9045099982</v>
      </c>
      <c r="V108" s="6">
        <f t="shared" ca="1" si="76"/>
        <v>19335.982295772788</v>
      </c>
      <c r="W108" s="6">
        <f t="shared" ca="1" si="77"/>
        <v>21203509.384895325</v>
      </c>
      <c r="X108" s="6"/>
    </row>
    <row r="109" spans="1:24">
      <c r="A109" s="21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435.27</v>
      </c>
      <c r="F109" s="7">
        <f t="shared" ca="1" si="123"/>
        <v>0</v>
      </c>
      <c r="G109">
        <v>7236.4</v>
      </c>
      <c r="H109">
        <v>1</v>
      </c>
      <c r="I109">
        <v>31</v>
      </c>
      <c r="J109">
        <f>'Monthly Data'!CD109</f>
        <v>0</v>
      </c>
      <c r="K109" s="7">
        <f t="shared" ca="1" si="114"/>
        <v>435.27</v>
      </c>
      <c r="L109" s="7">
        <f t="shared" ca="1" si="115"/>
        <v>0</v>
      </c>
      <c r="N109" s="6">
        <f t="shared" si="68"/>
        <v>-12119271.4176256</v>
      </c>
      <c r="O109" s="6">
        <f t="shared" ca="1" si="69"/>
        <v>4887087.4201654177</v>
      </c>
      <c r="P109" s="6">
        <f t="shared" ca="1" si="70"/>
        <v>0</v>
      </c>
      <c r="Q109" s="6">
        <f t="shared" si="71"/>
        <v>9523340.4077047873</v>
      </c>
      <c r="R109" s="6">
        <f t="shared" si="72"/>
        <v>678520.979466822</v>
      </c>
      <c r="S109" s="6">
        <f t="shared" si="73"/>
        <v>19921730.990378197</v>
      </c>
      <c r="T109" s="6">
        <f t="shared" si="74"/>
        <v>0</v>
      </c>
      <c r="U109" s="6">
        <f t="shared" ca="1" si="75"/>
        <v>1550283.9238239061</v>
      </c>
      <c r="V109" s="6">
        <f t="shared" ca="1" si="76"/>
        <v>0</v>
      </c>
      <c r="W109" s="6">
        <f t="shared" ca="1" si="77"/>
        <v>24441692.303913534</v>
      </c>
      <c r="X109" s="6"/>
    </row>
    <row r="110" spans="1:24">
      <c r="A110" s="21">
        <f>'Monthly Data'!A110</f>
        <v>44197</v>
      </c>
      <c r="B110">
        <f t="shared" si="108"/>
        <v>1</v>
      </c>
      <c r="C110">
        <f t="shared" si="109"/>
        <v>2021</v>
      </c>
      <c r="D110" s="6">
        <v>24555577.205114026</v>
      </c>
      <c r="E110" s="7">
        <f t="shared" ref="E110:F110" ca="1" si="124">E98</f>
        <v>548.74</v>
      </c>
      <c r="F110" s="7">
        <f t="shared" ca="1" si="124"/>
        <v>0</v>
      </c>
      <c r="G110">
        <v>7159</v>
      </c>
      <c r="H110">
        <v>0</v>
      </c>
      <c r="I110">
        <v>31</v>
      </c>
      <c r="J110">
        <f>'Monthly Data'!CD110</f>
        <v>0</v>
      </c>
      <c r="K110" s="7">
        <f t="shared" ca="1" si="114"/>
        <v>548.74</v>
      </c>
      <c r="L110" s="7">
        <f t="shared" ca="1" si="115"/>
        <v>0</v>
      </c>
      <c r="N110" s="6">
        <f t="shared" si="68"/>
        <v>-12119271.4176256</v>
      </c>
      <c r="O110" s="6">
        <f t="shared" ca="1" si="69"/>
        <v>6161096.2183048939</v>
      </c>
      <c r="P110" s="6">
        <f t="shared" ca="1" si="70"/>
        <v>0</v>
      </c>
      <c r="Q110" s="6">
        <f t="shared" si="71"/>
        <v>9421479.4619919546</v>
      </c>
      <c r="R110" s="6">
        <f t="shared" si="72"/>
        <v>0</v>
      </c>
      <c r="S110" s="6">
        <f t="shared" si="73"/>
        <v>19921730.990378197</v>
      </c>
      <c r="T110" s="6">
        <f t="shared" si="74"/>
        <v>0</v>
      </c>
      <c r="U110" s="6">
        <f t="shared" ca="1" si="75"/>
        <v>1954425.5298070859</v>
      </c>
      <c r="V110" s="6">
        <f t="shared" ca="1" si="76"/>
        <v>0</v>
      </c>
      <c r="W110" s="6">
        <f t="shared" ca="1" si="77"/>
        <v>25339460.782856531</v>
      </c>
      <c r="X110" s="6"/>
    </row>
    <row r="111" spans="1:24">
      <c r="A111" s="21">
        <f>'Monthly Data'!A111</f>
        <v>44228</v>
      </c>
      <c r="B111">
        <f t="shared" si="108"/>
        <v>2</v>
      </c>
      <c r="C111">
        <f t="shared" si="109"/>
        <v>2021</v>
      </c>
      <c r="D111" s="6">
        <v>22854682.049884062</v>
      </c>
      <c r="E111" s="7">
        <f t="shared" ref="E111:F111" ca="1" si="125">E99</f>
        <v>507.57</v>
      </c>
      <c r="F111" s="7">
        <f t="shared" ca="1" si="125"/>
        <v>0</v>
      </c>
      <c r="G111">
        <v>7107.3</v>
      </c>
      <c r="H111">
        <v>0</v>
      </c>
      <c r="I111">
        <v>28</v>
      </c>
      <c r="J111">
        <f>'Monthly Data'!CD111</f>
        <v>0</v>
      </c>
      <c r="K111" s="7">
        <f t="shared" ca="1" si="114"/>
        <v>507.57</v>
      </c>
      <c r="L111" s="7">
        <f t="shared" ca="1" si="115"/>
        <v>0</v>
      </c>
      <c r="N111" s="6">
        <f t="shared" si="68"/>
        <v>-12119271.4176256</v>
      </c>
      <c r="O111" s="6">
        <f t="shared" ca="1" si="69"/>
        <v>5698851.2000674549</v>
      </c>
      <c r="P111" s="6">
        <f t="shared" ca="1" si="70"/>
        <v>0</v>
      </c>
      <c r="Q111" s="6">
        <f t="shared" si="71"/>
        <v>9353440.5615610294</v>
      </c>
      <c r="R111" s="6">
        <f t="shared" si="72"/>
        <v>0</v>
      </c>
      <c r="S111" s="6">
        <f t="shared" si="73"/>
        <v>17993821.539696436</v>
      </c>
      <c r="T111" s="6">
        <f t="shared" si="74"/>
        <v>0</v>
      </c>
      <c r="U111" s="6">
        <f t="shared" ca="1" si="75"/>
        <v>1807791.9709957039</v>
      </c>
      <c r="V111" s="6">
        <f t="shared" ca="1" si="76"/>
        <v>0</v>
      </c>
      <c r="W111" s="6">
        <f t="shared" ca="1" si="77"/>
        <v>22734633.854695026</v>
      </c>
      <c r="X111" s="6"/>
    </row>
    <row r="112" spans="1:24">
      <c r="A112" s="21">
        <f>'Monthly Data'!A112</f>
        <v>44256</v>
      </c>
      <c r="B112">
        <f t="shared" si="108"/>
        <v>3</v>
      </c>
      <c r="C112">
        <f t="shared" si="109"/>
        <v>2021</v>
      </c>
      <c r="D112" s="6">
        <v>21246128.267091956</v>
      </c>
      <c r="E112" s="7">
        <f t="shared" ref="E112:F112" ca="1" si="126">E100</f>
        <v>395.70999999999992</v>
      </c>
      <c r="F112" s="7">
        <f t="shared" ca="1" si="126"/>
        <v>0.80894736842105175</v>
      </c>
      <c r="G112">
        <v>7105.6</v>
      </c>
      <c r="H112">
        <v>0</v>
      </c>
      <c r="I112">
        <v>31</v>
      </c>
      <c r="J112">
        <f>'Monthly Data'!CD112</f>
        <v>1</v>
      </c>
      <c r="K112" s="7">
        <f t="shared" ca="1" si="114"/>
        <v>395.70999999999992</v>
      </c>
      <c r="L112" s="7">
        <f t="shared" ca="1" si="115"/>
        <v>0.80894736842105175</v>
      </c>
      <c r="N112" s="6">
        <f t="shared" si="68"/>
        <v>-12119271.4176256</v>
      </c>
      <c r="O112" s="6">
        <f t="shared" ca="1" si="69"/>
        <v>4442919.0227529053</v>
      </c>
      <c r="P112" s="6">
        <f t="shared" ca="1" si="70"/>
        <v>50534.220535135471</v>
      </c>
      <c r="Q112" s="6">
        <f t="shared" si="71"/>
        <v>9351203.3056474403</v>
      </c>
      <c r="R112" s="6">
        <f t="shared" si="72"/>
        <v>0</v>
      </c>
      <c r="S112" s="6">
        <f t="shared" si="73"/>
        <v>19921730.990378197</v>
      </c>
      <c r="T112" s="6">
        <f t="shared" si="74"/>
        <v>-756046.97485114005</v>
      </c>
      <c r="U112" s="6">
        <f t="shared" ca="1" si="75"/>
        <v>1409384.638262131</v>
      </c>
      <c r="V112" s="6">
        <f t="shared" ca="1" si="76"/>
        <v>19228.748823386621</v>
      </c>
      <c r="W112" s="6">
        <f t="shared" ca="1" si="77"/>
        <v>22319682.533922456</v>
      </c>
      <c r="X112" s="6"/>
    </row>
    <row r="113" spans="1:24">
      <c r="A113" s="21">
        <f>'Monthly Data'!A113</f>
        <v>44287</v>
      </c>
      <c r="B113">
        <f t="shared" si="108"/>
        <v>4</v>
      </c>
      <c r="C113">
        <f t="shared" si="109"/>
        <v>2021</v>
      </c>
      <c r="D113" s="6">
        <v>19323448.331452977</v>
      </c>
      <c r="E113" s="7">
        <f t="shared" ref="E113:F113" ca="1" si="127">E101</f>
        <v>227.7</v>
      </c>
      <c r="F113" s="7">
        <f t="shared" ca="1" si="127"/>
        <v>0</v>
      </c>
      <c r="G113">
        <v>7163.1</v>
      </c>
      <c r="H113">
        <v>0</v>
      </c>
      <c r="I113">
        <v>30</v>
      </c>
      <c r="J113">
        <f>'Monthly Data'!CD113</f>
        <v>1</v>
      </c>
      <c r="K113" s="7">
        <f t="shared" ca="1" si="114"/>
        <v>227.7</v>
      </c>
      <c r="L113" s="7">
        <f t="shared" ca="1" si="115"/>
        <v>0</v>
      </c>
      <c r="N113" s="6">
        <f t="shared" si="68"/>
        <v>-12119271.4176256</v>
      </c>
      <c r="O113" s="6">
        <f t="shared" ca="1" si="69"/>
        <v>2556550.6595255025</v>
      </c>
      <c r="P113" s="6">
        <f t="shared" ca="1" si="70"/>
        <v>0</v>
      </c>
      <c r="Q113" s="6">
        <f t="shared" si="71"/>
        <v>9426875.1968423761</v>
      </c>
      <c r="R113" s="6">
        <f t="shared" si="72"/>
        <v>0</v>
      </c>
      <c r="S113" s="6">
        <f t="shared" si="73"/>
        <v>19279094.506817613</v>
      </c>
      <c r="T113" s="6">
        <f t="shared" si="74"/>
        <v>-756046.97485114005</v>
      </c>
      <c r="U113" s="6">
        <f t="shared" ca="1" si="75"/>
        <v>810990.07387300616</v>
      </c>
      <c r="V113" s="6">
        <f t="shared" ca="1" si="76"/>
        <v>0</v>
      </c>
      <c r="W113" s="6">
        <f t="shared" ca="1" si="77"/>
        <v>19198192.044581756</v>
      </c>
      <c r="X113" s="6"/>
    </row>
    <row r="114" spans="1:24">
      <c r="A114" s="21">
        <f>'Monthly Data'!A114</f>
        <v>44317</v>
      </c>
      <c r="B114">
        <f t="shared" si="108"/>
        <v>5</v>
      </c>
      <c r="C114">
        <f t="shared" si="109"/>
        <v>2021</v>
      </c>
      <c r="D114" s="6">
        <v>21727179.148843948</v>
      </c>
      <c r="E114" s="7">
        <f t="shared" ref="E114:F114" ca="1" si="128">E102</f>
        <v>77.190000000000012</v>
      </c>
      <c r="F114" s="7">
        <f t="shared" ca="1" si="128"/>
        <v>50.861127819548983</v>
      </c>
      <c r="G114">
        <v>7211.3</v>
      </c>
      <c r="H114">
        <v>0</v>
      </c>
      <c r="I114">
        <v>31</v>
      </c>
      <c r="J114">
        <f>'Monthly Data'!CD114</f>
        <v>1</v>
      </c>
      <c r="K114" s="7">
        <f t="shared" ca="1" si="114"/>
        <v>77.190000000000012</v>
      </c>
      <c r="L114" s="7">
        <f t="shared" ca="1" si="115"/>
        <v>50.861127819548983</v>
      </c>
      <c r="N114" s="6">
        <f t="shared" si="68"/>
        <v>-12119271.4176256</v>
      </c>
      <c r="O114" s="6">
        <f t="shared" ca="1" si="69"/>
        <v>866667.30526470614</v>
      </c>
      <c r="P114" s="6">
        <f t="shared" ca="1" si="70"/>
        <v>3177249.2874480998</v>
      </c>
      <c r="Q114" s="6">
        <f t="shared" si="71"/>
        <v>9490307.9821570851</v>
      </c>
      <c r="R114" s="6">
        <f t="shared" si="72"/>
        <v>0</v>
      </c>
      <c r="S114" s="6">
        <f t="shared" si="73"/>
        <v>19921730.990378197</v>
      </c>
      <c r="T114" s="6">
        <f t="shared" si="74"/>
        <v>-756046.97485114005</v>
      </c>
      <c r="U114" s="6">
        <f t="shared" ca="1" si="75"/>
        <v>274924.56654482812</v>
      </c>
      <c r="V114" s="6">
        <f t="shared" ca="1" si="76"/>
        <v>1208973.4016011145</v>
      </c>
      <c r="W114" s="6">
        <f t="shared" ca="1" si="77"/>
        <v>22064535.14091729</v>
      </c>
      <c r="X114" s="6"/>
    </row>
    <row r="115" spans="1:24">
      <c r="A115" s="21">
        <f>'Monthly Data'!A115</f>
        <v>44348</v>
      </c>
      <c r="B115">
        <f t="shared" si="108"/>
        <v>6</v>
      </c>
      <c r="C115">
        <f t="shared" si="109"/>
        <v>2021</v>
      </c>
      <c r="D115" s="6">
        <v>28773459.201445892</v>
      </c>
      <c r="E115" s="7">
        <f t="shared" ref="E115:F115" ca="1" si="129">E103</f>
        <v>5.15</v>
      </c>
      <c r="F115" s="7">
        <f t="shared" ca="1" si="129"/>
        <v>105.80165413533837</v>
      </c>
      <c r="G115">
        <v>7273.4</v>
      </c>
      <c r="H115">
        <v>0</v>
      </c>
      <c r="I115">
        <v>30</v>
      </c>
      <c r="J115">
        <f>'Monthly Data'!CD115</f>
        <v>0</v>
      </c>
      <c r="K115" s="7">
        <f t="shared" ca="1" si="114"/>
        <v>5.15</v>
      </c>
      <c r="L115" s="7">
        <f t="shared" ca="1" si="115"/>
        <v>105.80165413533837</v>
      </c>
      <c r="N115" s="6">
        <f t="shared" si="68"/>
        <v>-12119271.4176256</v>
      </c>
      <c r="O115" s="6">
        <f t="shared" ca="1" si="69"/>
        <v>57822.731210172773</v>
      </c>
      <c r="P115" s="6">
        <f t="shared" ca="1" si="70"/>
        <v>6609334.9601879716</v>
      </c>
      <c r="Q115" s="6">
        <f t="shared" si="71"/>
        <v>9572033.6246476155</v>
      </c>
      <c r="R115" s="6">
        <f t="shared" si="72"/>
        <v>0</v>
      </c>
      <c r="S115" s="6">
        <f t="shared" si="73"/>
        <v>19279094.506817613</v>
      </c>
      <c r="T115" s="6">
        <f t="shared" si="74"/>
        <v>0</v>
      </c>
      <c r="U115" s="6">
        <f t="shared" ca="1" si="75"/>
        <v>18342.551077935805</v>
      </c>
      <c r="V115" s="6">
        <f t="shared" ca="1" si="76"/>
        <v>2514914.4578319918</v>
      </c>
      <c r="W115" s="6">
        <f t="shared" ca="1" si="77"/>
        <v>25932271.414147697</v>
      </c>
      <c r="X115" s="6"/>
    </row>
    <row r="116" spans="1:24">
      <c r="A116" s="21">
        <f>'Monthly Data'!A116</f>
        <v>44378</v>
      </c>
      <c r="B116">
        <f t="shared" si="108"/>
        <v>7</v>
      </c>
      <c r="C116">
        <f t="shared" si="109"/>
        <v>2021</v>
      </c>
      <c r="D116" s="6">
        <v>30323572.967450012</v>
      </c>
      <c r="E116" s="7">
        <f t="shared" ref="E116:F116" ca="1" si="130">E104</f>
        <v>0</v>
      </c>
      <c r="F116" s="7">
        <f t="shared" ca="1" si="130"/>
        <v>183.82939849624063</v>
      </c>
      <c r="G116">
        <v>7372.5</v>
      </c>
      <c r="H116">
        <v>0</v>
      </c>
      <c r="I116">
        <v>31</v>
      </c>
      <c r="J116">
        <f>'Monthly Data'!CD116</f>
        <v>0</v>
      </c>
      <c r="K116" s="7">
        <f t="shared" ca="1" si="114"/>
        <v>0</v>
      </c>
      <c r="L116" s="7">
        <f t="shared" ca="1" si="115"/>
        <v>183.82939849624063</v>
      </c>
      <c r="N116" s="6">
        <f t="shared" si="68"/>
        <v>-12119271.4176256</v>
      </c>
      <c r="O116" s="6">
        <f t="shared" ca="1" si="69"/>
        <v>0</v>
      </c>
      <c r="P116" s="6">
        <f t="shared" ca="1" si="70"/>
        <v>11483658.550719347</v>
      </c>
      <c r="Q116" s="6">
        <f t="shared" si="71"/>
        <v>9702452.4840809721</v>
      </c>
      <c r="R116" s="6">
        <f t="shared" si="72"/>
        <v>0</v>
      </c>
      <c r="S116" s="6">
        <f t="shared" si="73"/>
        <v>19921730.990378197</v>
      </c>
      <c r="T116" s="6">
        <f t="shared" si="74"/>
        <v>0</v>
      </c>
      <c r="U116" s="6">
        <f t="shared" ca="1" si="75"/>
        <v>0</v>
      </c>
      <c r="V116" s="6">
        <f t="shared" ca="1" si="76"/>
        <v>4369640.6812446816</v>
      </c>
      <c r="W116" s="6">
        <f t="shared" ca="1" si="77"/>
        <v>33358211.288797598</v>
      </c>
      <c r="X116" s="6"/>
    </row>
    <row r="117" spans="1:24">
      <c r="A117" s="21">
        <f>'Monthly Data'!A117</f>
        <v>44409</v>
      </c>
      <c r="B117">
        <f t="shared" si="108"/>
        <v>8</v>
      </c>
      <c r="C117">
        <f t="shared" si="109"/>
        <v>2021</v>
      </c>
      <c r="D117" s="6">
        <v>34130192.180618994</v>
      </c>
      <c r="E117" s="7">
        <f t="shared" ref="E117:F117" ca="1" si="131">E105</f>
        <v>8.0000000000000071E-2</v>
      </c>
      <c r="F117" s="7">
        <f t="shared" ca="1" si="131"/>
        <v>167.5754887218045</v>
      </c>
      <c r="G117">
        <v>7458.5</v>
      </c>
      <c r="H117">
        <v>0</v>
      </c>
      <c r="I117">
        <v>31</v>
      </c>
      <c r="J117">
        <f>'Monthly Data'!CD117</f>
        <v>0</v>
      </c>
      <c r="K117" s="7">
        <f t="shared" ca="1" si="114"/>
        <v>8.0000000000000071E-2</v>
      </c>
      <c r="L117" s="7">
        <f t="shared" ca="1" si="115"/>
        <v>167.5754887218045</v>
      </c>
      <c r="N117" s="6">
        <f t="shared" si="68"/>
        <v>-12119271.4176256</v>
      </c>
      <c r="O117" s="6">
        <f t="shared" ca="1" si="69"/>
        <v>898.21718384734481</v>
      </c>
      <c r="P117" s="6">
        <f t="shared" ca="1" si="70"/>
        <v>10468291.305378329</v>
      </c>
      <c r="Q117" s="6">
        <f t="shared" si="71"/>
        <v>9815631.3126507867</v>
      </c>
      <c r="R117" s="6">
        <f t="shared" si="72"/>
        <v>0</v>
      </c>
      <c r="S117" s="6">
        <f t="shared" si="73"/>
        <v>19921730.990378197</v>
      </c>
      <c r="T117" s="6">
        <f t="shared" si="74"/>
        <v>0</v>
      </c>
      <c r="U117" s="6">
        <f t="shared" ca="1" si="75"/>
        <v>284.93283227861468</v>
      </c>
      <c r="V117" s="6">
        <f t="shared" ca="1" si="76"/>
        <v>3983283.8419107976</v>
      </c>
      <c r="W117" s="6">
        <f t="shared" ca="1" si="77"/>
        <v>32070849.182708636</v>
      </c>
      <c r="X117" s="6"/>
    </row>
    <row r="118" spans="1:24">
      <c r="A118" s="21">
        <f>'Monthly Data'!A118</f>
        <v>44440</v>
      </c>
      <c r="B118">
        <f t="shared" si="108"/>
        <v>9</v>
      </c>
      <c r="C118">
        <f t="shared" si="109"/>
        <v>2021</v>
      </c>
      <c r="D118" s="6">
        <v>22403650.556329042</v>
      </c>
      <c r="E118" s="7">
        <f t="shared" ref="E118:F118" ca="1" si="132">E106</f>
        <v>13.169999999999998</v>
      </c>
      <c r="F118" s="7">
        <f t="shared" ca="1" si="132"/>
        <v>69.782030075187976</v>
      </c>
      <c r="G118">
        <v>7485</v>
      </c>
      <c r="H118">
        <v>0</v>
      </c>
      <c r="I118">
        <v>30</v>
      </c>
      <c r="J118">
        <f>'Monthly Data'!CD118</f>
        <v>1</v>
      </c>
      <c r="K118" s="7">
        <f t="shared" ca="1" si="114"/>
        <v>13.169999999999998</v>
      </c>
      <c r="L118" s="7">
        <f t="shared" ca="1" si="115"/>
        <v>69.782030075187976</v>
      </c>
      <c r="N118" s="6">
        <f t="shared" si="68"/>
        <v>-12119271.4176256</v>
      </c>
      <c r="O118" s="6">
        <f t="shared" ca="1" si="69"/>
        <v>147869.00389086897</v>
      </c>
      <c r="P118" s="6">
        <f t="shared" ca="1" si="70"/>
        <v>4359221.1741685867</v>
      </c>
      <c r="Q118" s="6">
        <f t="shared" si="71"/>
        <v>9850506.1842449754</v>
      </c>
      <c r="R118" s="6">
        <f t="shared" si="72"/>
        <v>0</v>
      </c>
      <c r="S118" s="6">
        <f t="shared" si="73"/>
        <v>19279094.506817613</v>
      </c>
      <c r="T118" s="6">
        <f t="shared" si="74"/>
        <v>-756046.97485114005</v>
      </c>
      <c r="U118" s="6">
        <f t="shared" ca="1" si="75"/>
        <v>46907.067513866888</v>
      </c>
      <c r="V118" s="6">
        <f t="shared" ca="1" si="76"/>
        <v>1658724.8825851814</v>
      </c>
      <c r="W118" s="6">
        <f t="shared" ca="1" si="77"/>
        <v>22467004.426744357</v>
      </c>
      <c r="X118" s="6"/>
    </row>
    <row r="119" spans="1:24">
      <c r="A119" s="21">
        <f>'Monthly Data'!A119</f>
        <v>44470</v>
      </c>
      <c r="B119">
        <f t="shared" si="108"/>
        <v>10</v>
      </c>
      <c r="C119">
        <f t="shared" si="109"/>
        <v>2021</v>
      </c>
      <c r="D119" s="6">
        <v>20798779.352007013</v>
      </c>
      <c r="E119" s="7">
        <f t="shared" ref="E119:F119" ca="1" si="133">E107</f>
        <v>110.45</v>
      </c>
      <c r="F119" s="7">
        <f t="shared" ca="1" si="133"/>
        <v>18.489849624060071</v>
      </c>
      <c r="G119">
        <v>7514.2</v>
      </c>
      <c r="H119">
        <v>0</v>
      </c>
      <c r="I119">
        <v>31</v>
      </c>
      <c r="J119">
        <f>'Monthly Data'!CD119</f>
        <v>1</v>
      </c>
      <c r="K119" s="7">
        <f t="shared" ca="1" si="114"/>
        <v>110.45</v>
      </c>
      <c r="L119" s="7">
        <f t="shared" ca="1" si="115"/>
        <v>18.489849624060071</v>
      </c>
      <c r="N119" s="6">
        <f t="shared" si="68"/>
        <v>-12119271.4176256</v>
      </c>
      <c r="O119" s="6">
        <f t="shared" ca="1" si="69"/>
        <v>1240101.0994492394</v>
      </c>
      <c r="P119" s="6">
        <f t="shared" ca="1" si="70"/>
        <v>1155044.4133188771</v>
      </c>
      <c r="Q119" s="6">
        <f t="shared" si="71"/>
        <v>9888934.3446430974</v>
      </c>
      <c r="R119" s="6">
        <f t="shared" si="72"/>
        <v>0</v>
      </c>
      <c r="S119" s="6">
        <f t="shared" si="73"/>
        <v>19921730.990378197</v>
      </c>
      <c r="T119" s="6">
        <f t="shared" si="74"/>
        <v>-756046.97485114005</v>
      </c>
      <c r="U119" s="6">
        <f t="shared" ca="1" si="75"/>
        <v>393385.39156466204</v>
      </c>
      <c r="V119" s="6">
        <f t="shared" ca="1" si="76"/>
        <v>439505.32269756537</v>
      </c>
      <c r="W119" s="6">
        <f t="shared" ca="1" si="77"/>
        <v>20163383.169574901</v>
      </c>
      <c r="X119" s="6"/>
    </row>
    <row r="120" spans="1:24">
      <c r="A120" s="21">
        <f>'Monthly Data'!A120</f>
        <v>44501</v>
      </c>
      <c r="B120">
        <f t="shared" si="108"/>
        <v>11</v>
      </c>
      <c r="C120">
        <f t="shared" si="109"/>
        <v>2021</v>
      </c>
      <c r="D120" s="6">
        <v>20933541.486512017</v>
      </c>
      <c r="E120" s="7">
        <f t="shared" ref="E120:F120" ca="1" si="134">E108</f>
        <v>302.64</v>
      </c>
      <c r="F120" s="7">
        <f t="shared" ca="1" si="134"/>
        <v>0.81345864661653877</v>
      </c>
      <c r="G120">
        <v>7552.6</v>
      </c>
      <c r="H120">
        <v>0</v>
      </c>
      <c r="I120">
        <v>30</v>
      </c>
      <c r="J120">
        <f>'Monthly Data'!CD120</f>
        <v>0</v>
      </c>
      <c r="K120" s="7">
        <f t="shared" ca="1" si="114"/>
        <v>302.64</v>
      </c>
      <c r="L120" s="7">
        <f t="shared" ca="1" si="115"/>
        <v>0.81345864661653877</v>
      </c>
      <c r="N120" s="6">
        <f t="shared" si="68"/>
        <v>-12119271.4176256</v>
      </c>
      <c r="O120" s="6">
        <f t="shared" ca="1" si="69"/>
        <v>3397955.6064945022</v>
      </c>
      <c r="P120" s="6">
        <f t="shared" ca="1" si="70"/>
        <v>50816.036060008322</v>
      </c>
      <c r="Q120" s="6">
        <f t="shared" si="71"/>
        <v>9939470.007632412</v>
      </c>
      <c r="R120" s="6">
        <f t="shared" si="72"/>
        <v>0</v>
      </c>
      <c r="S120" s="6">
        <f t="shared" si="73"/>
        <v>19279094.506817613</v>
      </c>
      <c r="T120" s="6">
        <f t="shared" si="74"/>
        <v>0</v>
      </c>
      <c r="U120" s="6">
        <f t="shared" ca="1" si="75"/>
        <v>1077900.9045099982</v>
      </c>
      <c r="V120" s="6">
        <f t="shared" ca="1" si="76"/>
        <v>19335.982295772788</v>
      </c>
      <c r="W120" s="6">
        <f t="shared" ca="1" si="77"/>
        <v>21645301.626184709</v>
      </c>
      <c r="X120" s="6"/>
    </row>
    <row r="121" spans="1:24">
      <c r="A121" s="21">
        <f>'Monthly Data'!A121</f>
        <v>44531</v>
      </c>
      <c r="B121">
        <f t="shared" si="108"/>
        <v>12</v>
      </c>
      <c r="C121">
        <f t="shared" si="109"/>
        <v>2021</v>
      </c>
      <c r="D121" s="6">
        <v>23745155.290930066</v>
      </c>
      <c r="E121" s="7">
        <f t="shared" ref="E121:F121" ca="1" si="135">E109</f>
        <v>435.27</v>
      </c>
      <c r="F121" s="7">
        <f t="shared" ca="1" si="135"/>
        <v>0</v>
      </c>
      <c r="G121">
        <v>7601.7</v>
      </c>
      <c r="H121">
        <v>1</v>
      </c>
      <c r="I121">
        <v>31</v>
      </c>
      <c r="J121">
        <f>'Monthly Data'!CD121</f>
        <v>0</v>
      </c>
      <c r="K121" s="7">
        <f t="shared" ca="1" si="114"/>
        <v>435.27</v>
      </c>
      <c r="L121" s="7">
        <f t="shared" ca="1" si="115"/>
        <v>0</v>
      </c>
      <c r="M121" t="s">
        <v>276</v>
      </c>
      <c r="N121" s="6">
        <f t="shared" si="68"/>
        <v>-12119271.4176256</v>
      </c>
      <c r="O121" s="6">
        <f t="shared" ca="1" si="69"/>
        <v>4887087.4201654177</v>
      </c>
      <c r="P121" s="6">
        <f t="shared" ca="1" si="70"/>
        <v>0</v>
      </c>
      <c r="Q121" s="6">
        <f t="shared" si="71"/>
        <v>10004087.222548433</v>
      </c>
      <c r="R121" s="6">
        <f t="shared" si="72"/>
        <v>678520.979466822</v>
      </c>
      <c r="S121" s="6">
        <f t="shared" si="73"/>
        <v>19921730.990378197</v>
      </c>
      <c r="T121" s="6">
        <f t="shared" si="74"/>
        <v>0</v>
      </c>
      <c r="U121" s="6">
        <f t="shared" ca="1" si="75"/>
        <v>1550283.9238239061</v>
      </c>
      <c r="V121" s="6">
        <f t="shared" ca="1" si="76"/>
        <v>0</v>
      </c>
      <c r="W121" s="6">
        <f t="shared" ca="1" si="77"/>
        <v>24922439.118757173</v>
      </c>
      <c r="X121" s="6"/>
    </row>
    <row r="122" spans="1:24">
      <c r="A122" s="21">
        <v>44562</v>
      </c>
      <c r="B122">
        <f t="shared" ref="B122:B131" si="136">MONTH(A122)</f>
        <v>1</v>
      </c>
      <c r="C122">
        <f t="shared" ref="C122:C131" si="137">YEAR(A122)</f>
        <v>2022</v>
      </c>
      <c r="E122" s="7">
        <f t="shared" ref="E122:F122" ca="1" si="138">E110</f>
        <v>548.74</v>
      </c>
      <c r="F122" s="7">
        <f t="shared" ca="1" si="138"/>
        <v>0</v>
      </c>
      <c r="G122" s="121">
        <f>'Economic Variables'!D232</f>
        <v>7497.068400000001</v>
      </c>
      <c r="H122" s="11">
        <f t="shared" ref="H122:H145" si="139">H110</f>
        <v>0</v>
      </c>
      <c r="I122" s="11">
        <f t="shared" ref="I122:I145" si="140">I74</f>
        <v>31</v>
      </c>
      <c r="J122">
        <f>J110</f>
        <v>0</v>
      </c>
      <c r="K122" s="7">
        <f ca="1">E122*M122</f>
        <v>274.37</v>
      </c>
      <c r="L122" s="7">
        <f ca="1">F122*M122</f>
        <v>0</v>
      </c>
      <c r="M122">
        <v>0.5</v>
      </c>
      <c r="N122" s="6">
        <f t="shared" si="68"/>
        <v>-12119271.4176256</v>
      </c>
      <c r="O122" s="6">
        <f t="shared" ca="1" si="69"/>
        <v>6161096.2183048939</v>
      </c>
      <c r="P122" s="6">
        <f t="shared" ca="1" si="70"/>
        <v>0</v>
      </c>
      <c r="Q122" s="6">
        <f t="shared" si="71"/>
        <v>9866388.5955788363</v>
      </c>
      <c r="R122" s="6">
        <f t="shared" si="72"/>
        <v>0</v>
      </c>
      <c r="S122" s="6">
        <f t="shared" si="73"/>
        <v>19921730.990378197</v>
      </c>
      <c r="T122" s="6">
        <f t="shared" si="74"/>
        <v>0</v>
      </c>
      <c r="U122" s="6">
        <f t="shared" ca="1" si="75"/>
        <v>977212.76490354293</v>
      </c>
      <c r="V122" s="6">
        <f t="shared" ca="1" si="76"/>
        <v>0</v>
      </c>
      <c r="W122" s="6">
        <f t="shared" ca="1" si="77"/>
        <v>24807157.15153987</v>
      </c>
    </row>
    <row r="123" spans="1:24">
      <c r="A123" s="21">
        <v>44593</v>
      </c>
      <c r="B123">
        <f t="shared" si="136"/>
        <v>2</v>
      </c>
      <c r="C123">
        <f t="shared" si="137"/>
        <v>2022</v>
      </c>
      <c r="E123" s="7">
        <f t="shared" ref="E123:F123" ca="1" si="141">E111</f>
        <v>507.57</v>
      </c>
      <c r="F123" s="7">
        <f t="shared" ca="1" si="141"/>
        <v>0</v>
      </c>
      <c r="G123" s="121">
        <f>'Economic Variables'!D233</f>
        <v>7487.3592000000008</v>
      </c>
      <c r="H123" s="11">
        <f t="shared" si="139"/>
        <v>0</v>
      </c>
      <c r="I123" s="11">
        <f t="shared" si="140"/>
        <v>28</v>
      </c>
      <c r="J123">
        <f t="shared" ref="J123:J145" si="142">J111</f>
        <v>0</v>
      </c>
      <c r="K123" s="7">
        <f t="shared" ref="K123:K145" ca="1" si="143">E123*M123</f>
        <v>253.785</v>
      </c>
      <c r="L123" s="7">
        <f t="shared" ref="L123:L145" ca="1" si="144">F123*M123</f>
        <v>0</v>
      </c>
      <c r="M123">
        <f>M122</f>
        <v>0.5</v>
      </c>
      <c r="N123" s="6">
        <f t="shared" si="68"/>
        <v>-12119271.4176256</v>
      </c>
      <c r="O123" s="6">
        <f t="shared" ca="1" si="69"/>
        <v>5698851.2000674549</v>
      </c>
      <c r="P123" s="6">
        <f t="shared" ca="1" si="70"/>
        <v>0</v>
      </c>
      <c r="Q123" s="6">
        <f t="shared" si="71"/>
        <v>9853610.9690398816</v>
      </c>
      <c r="R123" s="6">
        <f t="shared" si="72"/>
        <v>0</v>
      </c>
      <c r="S123" s="6">
        <f t="shared" si="73"/>
        <v>17993821.539696436</v>
      </c>
      <c r="T123" s="6">
        <f t="shared" si="74"/>
        <v>0</v>
      </c>
      <c r="U123" s="6">
        <f t="shared" ca="1" si="75"/>
        <v>903895.98549785197</v>
      </c>
      <c r="V123" s="6">
        <f t="shared" ca="1" si="76"/>
        <v>0</v>
      </c>
      <c r="W123" s="6">
        <f t="shared" ca="1" si="77"/>
        <v>22330908.276676025</v>
      </c>
    </row>
    <row r="124" spans="1:24">
      <c r="A124" s="21">
        <v>44621</v>
      </c>
      <c r="B124">
        <f t="shared" si="136"/>
        <v>3</v>
      </c>
      <c r="C124">
        <f t="shared" si="137"/>
        <v>2022</v>
      </c>
      <c r="E124" s="7">
        <f t="shared" ref="E124:F124" ca="1" si="145">E112</f>
        <v>395.70999999999992</v>
      </c>
      <c r="F124" s="7">
        <f t="shared" ca="1" si="145"/>
        <v>0.80894736842105175</v>
      </c>
      <c r="G124" s="121">
        <f>'Economic Variables'!D234</f>
        <v>7534.5480000000007</v>
      </c>
      <c r="H124" s="11">
        <f t="shared" si="139"/>
        <v>0</v>
      </c>
      <c r="I124" s="11">
        <f t="shared" si="140"/>
        <v>31</v>
      </c>
      <c r="J124">
        <f t="shared" si="142"/>
        <v>1</v>
      </c>
      <c r="K124" s="7">
        <f t="shared" ca="1" si="143"/>
        <v>197.85499999999996</v>
      </c>
      <c r="L124" s="7">
        <f t="shared" ca="1" si="144"/>
        <v>0.40447368421052587</v>
      </c>
      <c r="M124">
        <f t="shared" ref="M124:M145" si="146">M123</f>
        <v>0.5</v>
      </c>
      <c r="N124" s="6">
        <f t="shared" si="68"/>
        <v>-12119271.4176256</v>
      </c>
      <c r="O124" s="6">
        <f t="shared" ca="1" si="69"/>
        <v>4442919.0227529053</v>
      </c>
      <c r="P124" s="6">
        <f t="shared" ca="1" si="70"/>
        <v>50534.220535135471</v>
      </c>
      <c r="Q124" s="6">
        <f t="shared" si="71"/>
        <v>9915712.9818958733</v>
      </c>
      <c r="R124" s="6">
        <f t="shared" si="72"/>
        <v>0</v>
      </c>
      <c r="S124" s="6">
        <f t="shared" si="73"/>
        <v>19921730.990378197</v>
      </c>
      <c r="T124" s="6">
        <f t="shared" si="74"/>
        <v>-756046.97485114005</v>
      </c>
      <c r="U124" s="6">
        <f t="shared" ca="1" si="75"/>
        <v>704692.31913106551</v>
      </c>
      <c r="V124" s="6">
        <f ca="1">L124*$Z$15</f>
        <v>9614.3744116933103</v>
      </c>
      <c r="W124" s="6">
        <f t="shared" ca="1" si="77"/>
        <v>22169885.516628131</v>
      </c>
    </row>
    <row r="125" spans="1:24">
      <c r="A125" s="21">
        <v>44652</v>
      </c>
      <c r="B125">
        <f t="shared" si="136"/>
        <v>4</v>
      </c>
      <c r="C125">
        <f t="shared" si="137"/>
        <v>2022</v>
      </c>
      <c r="E125" s="7">
        <f t="shared" ref="E125:F125" ca="1" si="147">E113</f>
        <v>227.7</v>
      </c>
      <c r="F125" s="7">
        <f t="shared" ca="1" si="147"/>
        <v>0</v>
      </c>
      <c r="G125" s="121">
        <f>'Economic Variables'!D235</f>
        <v>7579.5444000000007</v>
      </c>
      <c r="H125" s="11">
        <f t="shared" si="139"/>
        <v>0</v>
      </c>
      <c r="I125" s="11">
        <f t="shared" si="140"/>
        <v>30</v>
      </c>
      <c r="J125">
        <f t="shared" si="142"/>
        <v>1</v>
      </c>
      <c r="K125" s="7">
        <f t="shared" ca="1" si="143"/>
        <v>113.85</v>
      </c>
      <c r="L125" s="7">
        <f t="shared" ca="1" si="144"/>
        <v>0</v>
      </c>
      <c r="M125">
        <f t="shared" si="146"/>
        <v>0.5</v>
      </c>
      <c r="N125" s="6">
        <f t="shared" si="68"/>
        <v>-12119271.4176256</v>
      </c>
      <c r="O125" s="6">
        <f t="shared" ca="1" si="69"/>
        <v>2556550.6595255025</v>
      </c>
      <c r="P125" s="6">
        <f t="shared" ca="1" si="70"/>
        <v>0</v>
      </c>
      <c r="Q125" s="6">
        <f t="shared" si="71"/>
        <v>9974929.7242430691</v>
      </c>
      <c r="R125" s="6">
        <f t="shared" si="72"/>
        <v>0</v>
      </c>
      <c r="S125" s="6">
        <f t="shared" si="73"/>
        <v>19279094.506817613</v>
      </c>
      <c r="T125" s="6">
        <f t="shared" si="74"/>
        <v>-756046.97485114005</v>
      </c>
      <c r="U125" s="6">
        <f t="shared" ca="1" si="75"/>
        <v>405495.03693650308</v>
      </c>
      <c r="V125" s="6">
        <f t="shared" ca="1" si="76"/>
        <v>0</v>
      </c>
      <c r="W125" s="6">
        <f t="shared" ca="1" si="77"/>
        <v>19340751.535045948</v>
      </c>
    </row>
    <row r="126" spans="1:24">
      <c r="A126" s="21">
        <v>44682</v>
      </c>
      <c r="B126">
        <f t="shared" si="136"/>
        <v>5</v>
      </c>
      <c r="C126">
        <f t="shared" si="137"/>
        <v>2022</v>
      </c>
      <c r="E126" s="7">
        <f t="shared" ref="E126:F126" ca="1" si="148">E114</f>
        <v>77.190000000000012</v>
      </c>
      <c r="F126" s="7">
        <f t="shared" ca="1" si="148"/>
        <v>50.861127819548983</v>
      </c>
      <c r="G126" s="121">
        <f>'Economic Variables'!D236</f>
        <v>7582.5720000000001</v>
      </c>
      <c r="H126" s="11">
        <f t="shared" si="139"/>
        <v>0</v>
      </c>
      <c r="I126" s="11">
        <f t="shared" si="140"/>
        <v>31</v>
      </c>
      <c r="J126">
        <f t="shared" si="142"/>
        <v>1</v>
      </c>
      <c r="K126" s="7">
        <f t="shared" ca="1" si="143"/>
        <v>38.595000000000006</v>
      </c>
      <c r="L126" s="7">
        <f t="shared" ca="1" si="144"/>
        <v>25.430563909774492</v>
      </c>
      <c r="M126">
        <f t="shared" si="146"/>
        <v>0.5</v>
      </c>
      <c r="N126" s="6">
        <f t="shared" si="68"/>
        <v>-12119271.4176256</v>
      </c>
      <c r="O126" s="6">
        <f t="shared" ca="1" si="69"/>
        <v>866667.30526470614</v>
      </c>
      <c r="P126" s="6">
        <f t="shared" ca="1" si="70"/>
        <v>3177249.2874480998</v>
      </c>
      <c r="Q126" s="6">
        <f t="shared" si="71"/>
        <v>9978914.1454218812</v>
      </c>
      <c r="R126" s="6">
        <f t="shared" si="72"/>
        <v>0</v>
      </c>
      <c r="S126" s="6">
        <f t="shared" si="73"/>
        <v>19921730.990378197</v>
      </c>
      <c r="T126" s="6">
        <f t="shared" si="74"/>
        <v>-756046.97485114005</v>
      </c>
      <c r="U126" s="6">
        <f t="shared" ca="1" si="75"/>
        <v>137462.28327241406</v>
      </c>
      <c r="V126" s="6">
        <f t="shared" ca="1" si="76"/>
        <v>604486.70080055727</v>
      </c>
      <c r="W126" s="6">
        <f t="shared" ca="1" si="77"/>
        <v>21811192.320109118</v>
      </c>
    </row>
    <row r="127" spans="1:24">
      <c r="A127" s="21">
        <v>44713</v>
      </c>
      <c r="B127">
        <f t="shared" si="136"/>
        <v>6</v>
      </c>
      <c r="C127">
        <f t="shared" si="137"/>
        <v>2022</v>
      </c>
      <c r="E127" s="7">
        <f t="shared" ref="E127:F127" ca="1" si="149">E115</f>
        <v>5.15</v>
      </c>
      <c r="F127" s="7">
        <f t="shared" ca="1" si="149"/>
        <v>105.80165413533837</v>
      </c>
      <c r="G127" s="121">
        <f>'Economic Variables'!D237</f>
        <v>7562.7359999999999</v>
      </c>
      <c r="H127" s="11">
        <f t="shared" si="139"/>
        <v>0</v>
      </c>
      <c r="I127" s="11">
        <f t="shared" si="140"/>
        <v>30</v>
      </c>
      <c r="J127">
        <f t="shared" si="142"/>
        <v>0</v>
      </c>
      <c r="K127" s="7">
        <f t="shared" ca="1" si="143"/>
        <v>2.5750000000000002</v>
      </c>
      <c r="L127" s="7">
        <f t="shared" ca="1" si="144"/>
        <v>52.900827067669184</v>
      </c>
      <c r="M127">
        <f t="shared" si="146"/>
        <v>0.5</v>
      </c>
      <c r="N127" s="6">
        <f t="shared" si="68"/>
        <v>-12119271.4176256</v>
      </c>
      <c r="O127" s="6">
        <f t="shared" ca="1" si="69"/>
        <v>57822.731210172773</v>
      </c>
      <c r="P127" s="6">
        <f t="shared" ca="1" si="70"/>
        <v>6609334.9601879716</v>
      </c>
      <c r="Q127" s="6">
        <f t="shared" si="71"/>
        <v>9952809.3170089647</v>
      </c>
      <c r="R127" s="6">
        <f t="shared" si="72"/>
        <v>0</v>
      </c>
      <c r="S127" s="6">
        <f t="shared" si="73"/>
        <v>19279094.506817613</v>
      </c>
      <c r="T127" s="6">
        <f t="shared" si="74"/>
        <v>0</v>
      </c>
      <c r="U127" s="6">
        <f t="shared" ca="1" si="75"/>
        <v>9171.2755389679023</v>
      </c>
      <c r="V127" s="6">
        <f ca="1">L127*$Z$15</f>
        <v>1257457.2289159959</v>
      </c>
      <c r="W127" s="6">
        <f t="shared" ca="1" si="77"/>
        <v>25046418.602054082</v>
      </c>
    </row>
    <row r="128" spans="1:24">
      <c r="A128" s="21">
        <v>44743</v>
      </c>
      <c r="B128">
        <f t="shared" si="136"/>
        <v>7</v>
      </c>
      <c r="C128">
        <f t="shared" si="137"/>
        <v>2022</v>
      </c>
      <c r="E128" s="7">
        <f t="shared" ref="E128:F128" ca="1" si="150">E116</f>
        <v>0</v>
      </c>
      <c r="F128" s="7">
        <f t="shared" ca="1" si="150"/>
        <v>183.82939849624063</v>
      </c>
      <c r="G128" s="121">
        <f>'Economic Variables'!D238</f>
        <v>7615.9800000000005</v>
      </c>
      <c r="H128" s="11">
        <f t="shared" si="139"/>
        <v>0</v>
      </c>
      <c r="I128" s="11">
        <f t="shared" si="140"/>
        <v>31</v>
      </c>
      <c r="J128">
        <f t="shared" si="142"/>
        <v>0</v>
      </c>
      <c r="K128" s="7">
        <f t="shared" ca="1" si="143"/>
        <v>0</v>
      </c>
      <c r="L128" s="7">
        <f t="shared" ca="1" si="144"/>
        <v>91.914699248120314</v>
      </c>
      <c r="M128">
        <f t="shared" si="146"/>
        <v>0.5</v>
      </c>
      <c r="N128" s="6">
        <f t="shared" si="68"/>
        <v>-12119271.4176256</v>
      </c>
      <c r="O128" s="6">
        <f t="shared" ca="1" si="69"/>
        <v>0</v>
      </c>
      <c r="P128" s="6">
        <f t="shared" ca="1" si="70"/>
        <v>11483658.550719347</v>
      </c>
      <c r="Q128" s="6">
        <f t="shared" si="71"/>
        <v>10022880.172222584</v>
      </c>
      <c r="R128" s="6">
        <f t="shared" si="72"/>
        <v>0</v>
      </c>
      <c r="S128" s="6">
        <f t="shared" si="73"/>
        <v>19921730.990378197</v>
      </c>
      <c r="T128" s="6">
        <f t="shared" si="74"/>
        <v>0</v>
      </c>
      <c r="U128" s="6">
        <f t="shared" ca="1" si="75"/>
        <v>0</v>
      </c>
      <c r="V128" s="6">
        <f t="shared" ca="1" si="76"/>
        <v>2184820.3406223408</v>
      </c>
      <c r="W128" s="6">
        <f t="shared" ca="1" si="77"/>
        <v>31493818.636316869</v>
      </c>
    </row>
    <row r="129" spans="1:23">
      <c r="A129" s="21">
        <v>44774</v>
      </c>
      <c r="B129">
        <f t="shared" si="136"/>
        <v>8</v>
      </c>
      <c r="C129">
        <f t="shared" si="137"/>
        <v>2022</v>
      </c>
      <c r="E129" s="7">
        <f t="shared" ref="E129:F129" ca="1" si="151">E117</f>
        <v>8.0000000000000071E-2</v>
      </c>
      <c r="F129" s="7">
        <f t="shared" ca="1" si="151"/>
        <v>167.5754887218045</v>
      </c>
      <c r="G129" s="121">
        <f>'Economic Variables'!D239</f>
        <v>7689.06</v>
      </c>
      <c r="H129" s="11">
        <f t="shared" si="139"/>
        <v>0</v>
      </c>
      <c r="I129" s="11">
        <f t="shared" si="140"/>
        <v>31</v>
      </c>
      <c r="J129">
        <f t="shared" si="142"/>
        <v>0</v>
      </c>
      <c r="K129" s="7">
        <f t="shared" ca="1" si="143"/>
        <v>4.0000000000000036E-2</v>
      </c>
      <c r="L129" s="7">
        <f t="shared" ca="1" si="144"/>
        <v>83.787744360902252</v>
      </c>
      <c r="M129">
        <f t="shared" si="146"/>
        <v>0.5</v>
      </c>
      <c r="N129" s="6">
        <f t="shared" si="68"/>
        <v>-12119271.4176256</v>
      </c>
      <c r="O129" s="6">
        <f t="shared" ca="1" si="69"/>
        <v>898.21718384734481</v>
      </c>
      <c r="P129" s="6">
        <f t="shared" ca="1" si="70"/>
        <v>10468291.305378329</v>
      </c>
      <c r="Q129" s="6">
        <f t="shared" si="71"/>
        <v>10119055.855849121</v>
      </c>
      <c r="R129" s="6">
        <f t="shared" si="72"/>
        <v>0</v>
      </c>
      <c r="S129" s="6">
        <f t="shared" si="73"/>
        <v>19921730.990378197</v>
      </c>
      <c r="T129" s="6">
        <f t="shared" si="74"/>
        <v>0</v>
      </c>
      <c r="U129" s="6">
        <f t="shared" ca="1" si="75"/>
        <v>142.46641613930734</v>
      </c>
      <c r="V129" s="6">
        <f t="shared" ca="1" si="76"/>
        <v>1991641.9209553988</v>
      </c>
      <c r="W129" s="6">
        <f t="shared" ca="1" si="77"/>
        <v>30382489.338535432</v>
      </c>
    </row>
    <row r="130" spans="1:23">
      <c r="A130" s="21">
        <v>44805</v>
      </c>
      <c r="B130">
        <f t="shared" si="136"/>
        <v>9</v>
      </c>
      <c r="C130">
        <f t="shared" si="137"/>
        <v>2022</v>
      </c>
      <c r="E130" s="7">
        <f t="shared" ref="E130:F130" ca="1" si="152">E118</f>
        <v>13.169999999999998</v>
      </c>
      <c r="F130" s="7">
        <f t="shared" ca="1" si="152"/>
        <v>69.782030075187976</v>
      </c>
      <c r="G130" s="121">
        <f>'Economic Variables'!D240</f>
        <v>7754.7276000000002</v>
      </c>
      <c r="H130" s="11">
        <f t="shared" si="139"/>
        <v>0</v>
      </c>
      <c r="I130" s="11">
        <f t="shared" si="140"/>
        <v>30</v>
      </c>
      <c r="J130">
        <f t="shared" si="142"/>
        <v>1</v>
      </c>
      <c r="K130" s="7">
        <f t="shared" ca="1" si="143"/>
        <v>6.5849999999999991</v>
      </c>
      <c r="L130" s="7">
        <f t="shared" ca="1" si="144"/>
        <v>34.891015037593988</v>
      </c>
      <c r="M130">
        <f t="shared" si="146"/>
        <v>0.5</v>
      </c>
      <c r="N130" s="6">
        <f t="shared" si="68"/>
        <v>-12119271.4176256</v>
      </c>
      <c r="O130" s="6">
        <f t="shared" ca="1" si="69"/>
        <v>147869.00389086897</v>
      </c>
      <c r="P130" s="6">
        <f t="shared" ca="1" si="70"/>
        <v>4359221.1741685867</v>
      </c>
      <c r="Q130" s="6">
        <f t="shared" si="71"/>
        <v>10205476.577279251</v>
      </c>
      <c r="R130" s="6">
        <f t="shared" si="72"/>
        <v>0</v>
      </c>
      <c r="S130" s="6">
        <f t="shared" si="73"/>
        <v>19279094.506817613</v>
      </c>
      <c r="T130" s="6">
        <f t="shared" si="74"/>
        <v>-756046.97485114005</v>
      </c>
      <c r="U130" s="6">
        <f t="shared" ca="1" si="75"/>
        <v>23453.533756933444</v>
      </c>
      <c r="V130" s="6">
        <f t="shared" ca="1" si="76"/>
        <v>829362.44129259069</v>
      </c>
      <c r="W130" s="6">
        <f t="shared" ca="1" si="77"/>
        <v>21969158.844729103</v>
      </c>
    </row>
    <row r="131" spans="1:23">
      <c r="A131" s="21">
        <v>44835</v>
      </c>
      <c r="B131">
        <f t="shared" si="136"/>
        <v>10</v>
      </c>
      <c r="C131">
        <f t="shared" si="137"/>
        <v>2022</v>
      </c>
      <c r="E131" s="7">
        <f t="shared" ref="E131:F131" ca="1" si="153">E119</f>
        <v>110.45</v>
      </c>
      <c r="F131" s="7">
        <f t="shared" ca="1" si="153"/>
        <v>18.489849624060071</v>
      </c>
      <c r="G131" s="121">
        <f>'Economic Variables'!D241</f>
        <v>7810.9992000000002</v>
      </c>
      <c r="H131" s="11">
        <f t="shared" si="139"/>
        <v>0</v>
      </c>
      <c r="I131" s="11">
        <f t="shared" si="140"/>
        <v>31</v>
      </c>
      <c r="J131">
        <f t="shared" si="142"/>
        <v>1</v>
      </c>
      <c r="K131" s="7">
        <f t="shared" ca="1" si="143"/>
        <v>55.225000000000001</v>
      </c>
      <c r="L131" s="7">
        <f t="shared" ca="1" si="144"/>
        <v>9.2449248120300354</v>
      </c>
      <c r="M131">
        <f t="shared" si="146"/>
        <v>0.5</v>
      </c>
      <c r="N131" s="6">
        <f t="shared" ref="N131:N145" si="154">$Z$7</f>
        <v>-12119271.4176256</v>
      </c>
      <c r="O131" s="6">
        <f t="shared" ref="O131:O145" ca="1" si="155">E131*$Z$8</f>
        <v>1240101.0994492394</v>
      </c>
      <c r="P131" s="6">
        <f t="shared" ref="P131:P145" ca="1" si="156">F131*$Z$9</f>
        <v>1155044.4133188771</v>
      </c>
      <c r="Q131" s="6">
        <f t="shared" ref="Q131:Q145" si="157">G131*$Z$10</f>
        <v>10279531.853671683</v>
      </c>
      <c r="R131" s="6">
        <f t="shared" ref="R131:R145" si="158">H131*$Z$11</f>
        <v>0</v>
      </c>
      <c r="S131" s="6">
        <f t="shared" ref="S131:S145" si="159">I131*$Z$12</f>
        <v>19921730.990378197</v>
      </c>
      <c r="T131" s="6">
        <f t="shared" ref="T131:T145" si="160">J131*$Z$13</f>
        <v>-756046.97485114005</v>
      </c>
      <c r="U131" s="6">
        <f t="shared" ref="U131:U145" ca="1" si="161">K131*$Z$14</f>
        <v>196692.69578233102</v>
      </c>
      <c r="V131" s="6">
        <f t="shared" ref="V131:V145" ca="1" si="162">L131*$Z$15</f>
        <v>219752.66134878268</v>
      </c>
      <c r="W131" s="6">
        <f t="shared" ref="W131:W145" ca="1" si="163">SUM(N131:V131)</f>
        <v>20137535.321472373</v>
      </c>
    </row>
    <row r="132" spans="1:23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4">E120</f>
        <v>302.64</v>
      </c>
      <c r="F132" s="7">
        <f t="shared" ca="1" si="164"/>
        <v>0.81345864661653877</v>
      </c>
      <c r="G132" s="121">
        <f>'Economic Variables'!D242</f>
        <v>7870.2984000000006</v>
      </c>
      <c r="H132" s="11">
        <f t="shared" si="139"/>
        <v>0</v>
      </c>
      <c r="I132" s="11">
        <f t="shared" si="140"/>
        <v>30</v>
      </c>
      <c r="J132">
        <f t="shared" si="142"/>
        <v>0</v>
      </c>
      <c r="K132" s="7">
        <f t="shared" ca="1" si="143"/>
        <v>151.32</v>
      </c>
      <c r="L132" s="7">
        <f t="shared" ca="1" si="144"/>
        <v>0.40672932330826939</v>
      </c>
      <c r="M132">
        <f t="shared" si="146"/>
        <v>0.5</v>
      </c>
      <c r="N132" s="6">
        <f t="shared" si="154"/>
        <v>-12119271.4176256</v>
      </c>
      <c r="O132" s="6">
        <f t="shared" ca="1" si="155"/>
        <v>3397955.6064945022</v>
      </c>
      <c r="P132" s="6">
        <f t="shared" ca="1" si="156"/>
        <v>50816.036060008322</v>
      </c>
      <c r="Q132" s="6">
        <f t="shared" si="157"/>
        <v>10357571.551242931</v>
      </c>
      <c r="R132" s="6">
        <f t="shared" si="158"/>
        <v>0</v>
      </c>
      <c r="S132" s="6">
        <f t="shared" si="159"/>
        <v>19279094.506817613</v>
      </c>
      <c r="T132" s="6">
        <f t="shared" si="160"/>
        <v>0</v>
      </c>
      <c r="U132" s="6">
        <f t="shared" ca="1" si="161"/>
        <v>538950.45225499908</v>
      </c>
      <c r="V132" s="6">
        <f t="shared" ca="1" si="162"/>
        <v>9667.9911478863942</v>
      </c>
      <c r="W132" s="6">
        <f t="shared" ca="1" si="163"/>
        <v>21514784.726392344</v>
      </c>
    </row>
    <row r="133" spans="1:23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5">E121</f>
        <v>435.27</v>
      </c>
      <c r="F133" s="7">
        <f t="shared" ca="1" si="165"/>
        <v>0</v>
      </c>
      <c r="G133" s="121">
        <f>'Economic Variables'!D243</f>
        <v>7918.8444000000009</v>
      </c>
      <c r="H133" s="11">
        <f t="shared" si="139"/>
        <v>1</v>
      </c>
      <c r="I133" s="11">
        <f t="shared" si="140"/>
        <v>31</v>
      </c>
      <c r="J133">
        <f t="shared" si="142"/>
        <v>0</v>
      </c>
      <c r="K133" s="7">
        <f t="shared" ca="1" si="143"/>
        <v>217.63499999999999</v>
      </c>
      <c r="L133" s="7">
        <f t="shared" ca="1" si="144"/>
        <v>0</v>
      </c>
      <c r="M133">
        <f t="shared" si="146"/>
        <v>0.5</v>
      </c>
      <c r="N133" s="6">
        <f t="shared" si="154"/>
        <v>-12119271.4176256</v>
      </c>
      <c r="O133" s="6">
        <f t="shared" ca="1" si="155"/>
        <v>4887087.4201654177</v>
      </c>
      <c r="P133" s="6">
        <f t="shared" ca="1" si="156"/>
        <v>0</v>
      </c>
      <c r="Q133" s="6">
        <f t="shared" si="157"/>
        <v>10421459.6839377</v>
      </c>
      <c r="R133" s="6">
        <f t="shared" si="158"/>
        <v>678520.979466822</v>
      </c>
      <c r="S133" s="6">
        <f t="shared" si="159"/>
        <v>19921730.990378197</v>
      </c>
      <c r="T133" s="6">
        <f t="shared" si="160"/>
        <v>0</v>
      </c>
      <c r="U133" s="6">
        <f t="shared" ca="1" si="161"/>
        <v>775141.96191195305</v>
      </c>
      <c r="V133" s="6">
        <f t="shared" ca="1" si="162"/>
        <v>0</v>
      </c>
      <c r="W133" s="6">
        <f t="shared" ca="1" si="163"/>
        <v>24564669.618234493</v>
      </c>
    </row>
    <row r="134" spans="1:23">
      <c r="A134" s="21">
        <v>44927</v>
      </c>
      <c r="B134">
        <f t="shared" ref="B134:B145" si="166">MONTH(A134)</f>
        <v>1</v>
      </c>
      <c r="C134">
        <f t="shared" ref="C134:C145" si="167">YEAR(A134)</f>
        <v>2023</v>
      </c>
      <c r="E134" s="7">
        <f t="shared" ref="E134:F134" ca="1" si="168">E122</f>
        <v>548.74</v>
      </c>
      <c r="F134" s="7">
        <f t="shared" ca="1" si="168"/>
        <v>0</v>
      </c>
      <c r="G134" s="121">
        <f>'Economic Variables'!D244</f>
        <v>7564.5420156</v>
      </c>
      <c r="H134" s="11">
        <f t="shared" si="139"/>
        <v>0</v>
      </c>
      <c r="I134" s="11">
        <f t="shared" si="140"/>
        <v>31</v>
      </c>
      <c r="J134">
        <f t="shared" si="142"/>
        <v>0</v>
      </c>
      <c r="K134" s="7">
        <f t="shared" ca="1" si="143"/>
        <v>137.185</v>
      </c>
      <c r="L134" s="7">
        <f t="shared" ca="1" si="144"/>
        <v>0</v>
      </c>
      <c r="M134">
        <v>0.25</v>
      </c>
      <c r="N134" s="6">
        <f t="shared" si="154"/>
        <v>-12119271.4176256</v>
      </c>
      <c r="O134" s="6">
        <f t="shared" ca="1" si="155"/>
        <v>6161096.2183048939</v>
      </c>
      <c r="P134" s="6">
        <f t="shared" ca="1" si="156"/>
        <v>0</v>
      </c>
      <c r="Q134" s="6">
        <f t="shared" si="157"/>
        <v>9955186.0929390434</v>
      </c>
      <c r="R134" s="6">
        <f t="shared" si="158"/>
        <v>0</v>
      </c>
      <c r="S134" s="6">
        <f t="shared" si="159"/>
        <v>19921730.990378197</v>
      </c>
      <c r="T134" s="6">
        <f t="shared" si="160"/>
        <v>0</v>
      </c>
      <c r="U134" s="6">
        <f t="shared" ca="1" si="161"/>
        <v>488606.38245177147</v>
      </c>
      <c r="V134" s="6">
        <f t="shared" ca="1" si="162"/>
        <v>0</v>
      </c>
      <c r="W134" s="6">
        <f t="shared" ca="1" si="163"/>
        <v>24407348.266448308</v>
      </c>
    </row>
    <row r="135" spans="1:23">
      <c r="A135" s="21">
        <v>44958</v>
      </c>
      <c r="B135">
        <f t="shared" si="166"/>
        <v>2</v>
      </c>
      <c r="C135">
        <f t="shared" si="167"/>
        <v>2023</v>
      </c>
      <c r="E135" s="7">
        <f t="shared" ref="E135:F135" ca="1" si="169">E123</f>
        <v>507.57</v>
      </c>
      <c r="F135" s="7">
        <f t="shared" ca="1" si="169"/>
        <v>0</v>
      </c>
      <c r="G135" s="121">
        <f>'Economic Variables'!D245</f>
        <v>7554.7454328000003</v>
      </c>
      <c r="H135" s="11">
        <f t="shared" si="139"/>
        <v>0</v>
      </c>
      <c r="I135" s="11">
        <f t="shared" si="140"/>
        <v>28</v>
      </c>
      <c r="J135">
        <f t="shared" si="142"/>
        <v>0</v>
      </c>
      <c r="K135" s="7">
        <f t="shared" ca="1" si="143"/>
        <v>126.8925</v>
      </c>
      <c r="L135" s="7">
        <f t="shared" ca="1" si="144"/>
        <v>0</v>
      </c>
      <c r="M135">
        <f t="shared" si="146"/>
        <v>0.25</v>
      </c>
      <c r="N135" s="6">
        <f t="shared" si="154"/>
        <v>-12119271.4176256</v>
      </c>
      <c r="O135" s="6">
        <f t="shared" ca="1" si="155"/>
        <v>5698851.2000674549</v>
      </c>
      <c r="P135" s="6">
        <f t="shared" ca="1" si="156"/>
        <v>0</v>
      </c>
      <c r="Q135" s="6">
        <f t="shared" si="157"/>
        <v>9942293.4677612409</v>
      </c>
      <c r="R135" s="6">
        <f t="shared" si="158"/>
        <v>0</v>
      </c>
      <c r="S135" s="6">
        <f t="shared" si="159"/>
        <v>17993821.539696436</v>
      </c>
      <c r="T135" s="6">
        <f t="shared" si="160"/>
        <v>0</v>
      </c>
      <c r="U135" s="6">
        <f t="shared" ca="1" si="161"/>
        <v>451947.99274892599</v>
      </c>
      <c r="V135" s="6">
        <f t="shared" ca="1" si="162"/>
        <v>0</v>
      </c>
      <c r="W135" s="6">
        <f t="shared" ca="1" si="163"/>
        <v>21967642.782648459</v>
      </c>
    </row>
    <row r="136" spans="1:23">
      <c r="A136" s="21">
        <v>44986</v>
      </c>
      <c r="B136">
        <f t="shared" si="166"/>
        <v>3</v>
      </c>
      <c r="C136">
        <f t="shared" si="167"/>
        <v>2023</v>
      </c>
      <c r="E136" s="7">
        <f t="shared" ref="E136:F136" ca="1" si="170">E124</f>
        <v>395.70999999999992</v>
      </c>
      <c r="F136" s="7">
        <f t="shared" ca="1" si="170"/>
        <v>0.80894736842105175</v>
      </c>
      <c r="G136" s="121">
        <f>'Economic Variables'!D246</f>
        <v>7602.3589320000001</v>
      </c>
      <c r="H136" s="11">
        <f t="shared" si="139"/>
        <v>0</v>
      </c>
      <c r="I136" s="11">
        <f t="shared" si="140"/>
        <v>31</v>
      </c>
      <c r="J136">
        <f t="shared" si="142"/>
        <v>1</v>
      </c>
      <c r="K136" s="7">
        <f t="shared" ca="1" si="143"/>
        <v>98.927499999999981</v>
      </c>
      <c r="L136" s="7">
        <f t="shared" ca="1" si="144"/>
        <v>0.20223684210526294</v>
      </c>
      <c r="M136">
        <f t="shared" si="146"/>
        <v>0.25</v>
      </c>
      <c r="N136" s="6">
        <f t="shared" si="154"/>
        <v>-12119271.4176256</v>
      </c>
      <c r="O136" s="6">
        <f t="shared" ca="1" si="155"/>
        <v>4442919.0227529053</v>
      </c>
      <c r="P136" s="6">
        <f t="shared" ca="1" si="156"/>
        <v>50534.220535135471</v>
      </c>
      <c r="Q136" s="6">
        <f t="shared" si="157"/>
        <v>10004954.398732936</v>
      </c>
      <c r="R136" s="6">
        <f t="shared" si="158"/>
        <v>0</v>
      </c>
      <c r="S136" s="6">
        <f t="shared" si="159"/>
        <v>19921730.990378197</v>
      </c>
      <c r="T136" s="6">
        <f t="shared" si="160"/>
        <v>-756046.97485114005</v>
      </c>
      <c r="U136" s="6">
        <f t="shared" ca="1" si="161"/>
        <v>352346.15956553275</v>
      </c>
      <c r="V136" s="6">
        <f t="shared" ca="1" si="162"/>
        <v>4807.1872058466552</v>
      </c>
      <c r="W136" s="6">
        <f t="shared" ca="1" si="163"/>
        <v>21901973.586693816</v>
      </c>
    </row>
    <row r="137" spans="1:23">
      <c r="A137" s="21">
        <v>45017</v>
      </c>
      <c r="B137">
        <f t="shared" si="166"/>
        <v>4</v>
      </c>
      <c r="C137">
        <f t="shared" si="167"/>
        <v>2023</v>
      </c>
      <c r="E137" s="7">
        <f t="shared" ref="E137:F137" ca="1" si="171">E125</f>
        <v>227.7</v>
      </c>
      <c r="F137" s="7">
        <f t="shared" ca="1" si="171"/>
        <v>0</v>
      </c>
      <c r="G137" s="121">
        <f>'Economic Variables'!D247</f>
        <v>7647.7602995999996</v>
      </c>
      <c r="H137" s="11">
        <f t="shared" si="139"/>
        <v>0</v>
      </c>
      <c r="I137" s="11">
        <f t="shared" si="140"/>
        <v>30</v>
      </c>
      <c r="J137">
        <f t="shared" si="142"/>
        <v>1</v>
      </c>
      <c r="K137" s="7">
        <f t="shared" ca="1" si="143"/>
        <v>56.924999999999997</v>
      </c>
      <c r="L137" s="7">
        <f t="shared" ca="1" si="144"/>
        <v>0</v>
      </c>
      <c r="M137">
        <f t="shared" si="146"/>
        <v>0.25</v>
      </c>
      <c r="N137" s="6">
        <f t="shared" si="154"/>
        <v>-12119271.4176256</v>
      </c>
      <c r="O137" s="6">
        <f t="shared" ca="1" si="155"/>
        <v>2556550.6595255025</v>
      </c>
      <c r="P137" s="6">
        <f t="shared" ca="1" si="156"/>
        <v>0</v>
      </c>
      <c r="Q137" s="6">
        <f t="shared" si="157"/>
        <v>10064704.091761256</v>
      </c>
      <c r="R137" s="6">
        <f t="shared" si="158"/>
        <v>0</v>
      </c>
      <c r="S137" s="6">
        <f t="shared" si="159"/>
        <v>19279094.506817613</v>
      </c>
      <c r="T137" s="6">
        <f t="shared" si="160"/>
        <v>-756046.97485114005</v>
      </c>
      <c r="U137" s="6">
        <f t="shared" ca="1" si="161"/>
        <v>202747.51846825154</v>
      </c>
      <c r="V137" s="6">
        <f t="shared" ca="1" si="162"/>
        <v>0</v>
      </c>
      <c r="W137" s="6">
        <f t="shared" ca="1" si="163"/>
        <v>19227778.384095885</v>
      </c>
    </row>
    <row r="138" spans="1:23">
      <c r="A138" s="21">
        <v>45047</v>
      </c>
      <c r="B138">
        <f t="shared" si="166"/>
        <v>5</v>
      </c>
      <c r="C138">
        <f t="shared" si="167"/>
        <v>2023</v>
      </c>
      <c r="E138" s="7">
        <f t="shared" ref="E138:F138" ca="1" si="172">E126</f>
        <v>77.190000000000012</v>
      </c>
      <c r="F138" s="7">
        <f t="shared" ca="1" si="172"/>
        <v>50.861127819548983</v>
      </c>
      <c r="G138" s="121">
        <f>'Economic Variables'!D248</f>
        <v>7650.8151479999997</v>
      </c>
      <c r="H138" s="11">
        <f t="shared" si="139"/>
        <v>0</v>
      </c>
      <c r="I138" s="11">
        <f t="shared" si="140"/>
        <v>31</v>
      </c>
      <c r="J138">
        <f t="shared" si="142"/>
        <v>1</v>
      </c>
      <c r="K138" s="7">
        <f t="shared" ca="1" si="143"/>
        <v>19.297500000000003</v>
      </c>
      <c r="L138" s="7">
        <f t="shared" ca="1" si="144"/>
        <v>12.715281954887246</v>
      </c>
      <c r="M138">
        <f t="shared" si="146"/>
        <v>0.25</v>
      </c>
      <c r="N138" s="6">
        <f t="shared" si="154"/>
        <v>-12119271.4176256</v>
      </c>
      <c r="O138" s="6">
        <f t="shared" ca="1" si="155"/>
        <v>866667.30526470614</v>
      </c>
      <c r="P138" s="6">
        <f t="shared" ca="1" si="156"/>
        <v>3177249.2874480998</v>
      </c>
      <c r="Q138" s="6">
        <f t="shared" si="157"/>
        <v>10068724.372730678</v>
      </c>
      <c r="R138" s="6">
        <f t="shared" si="158"/>
        <v>0</v>
      </c>
      <c r="S138" s="6">
        <f t="shared" si="159"/>
        <v>19921730.990378197</v>
      </c>
      <c r="T138" s="6">
        <f t="shared" si="160"/>
        <v>-756046.97485114005</v>
      </c>
      <c r="U138" s="6">
        <f t="shared" ca="1" si="161"/>
        <v>68731.14163620703</v>
      </c>
      <c r="V138" s="6">
        <f t="shared" ca="1" si="162"/>
        <v>302243.35040027864</v>
      </c>
      <c r="W138" s="6">
        <f t="shared" ca="1" si="163"/>
        <v>21530028.055381428</v>
      </c>
    </row>
    <row r="139" spans="1:23">
      <c r="A139" s="21">
        <v>45078</v>
      </c>
      <c r="B139">
        <f t="shared" si="166"/>
        <v>6</v>
      </c>
      <c r="C139">
        <f t="shared" si="167"/>
        <v>2023</v>
      </c>
      <c r="E139" s="7">
        <f t="shared" ref="E139:F139" ca="1" si="173">E127</f>
        <v>5.15</v>
      </c>
      <c r="F139" s="7">
        <f t="shared" ca="1" si="173"/>
        <v>105.80165413533837</v>
      </c>
      <c r="G139" s="121">
        <f>'Economic Variables'!D249</f>
        <v>7630.8006239999995</v>
      </c>
      <c r="H139" s="11">
        <f t="shared" si="139"/>
        <v>0</v>
      </c>
      <c r="I139" s="11">
        <f t="shared" si="140"/>
        <v>30</v>
      </c>
      <c r="J139">
        <f t="shared" si="142"/>
        <v>0</v>
      </c>
      <c r="K139" s="7">
        <f t="shared" ca="1" si="143"/>
        <v>1.2875000000000001</v>
      </c>
      <c r="L139" s="7">
        <f t="shared" ca="1" si="144"/>
        <v>26.450413533834592</v>
      </c>
      <c r="M139">
        <f t="shared" si="146"/>
        <v>0.25</v>
      </c>
      <c r="N139" s="6">
        <f t="shared" si="154"/>
        <v>-12119271.4176256</v>
      </c>
      <c r="O139" s="6">
        <f t="shared" ca="1" si="155"/>
        <v>57822.731210172773</v>
      </c>
      <c r="P139" s="6">
        <f t="shared" ca="1" si="156"/>
        <v>6609334.9601879716</v>
      </c>
      <c r="Q139" s="6">
        <f t="shared" si="157"/>
        <v>10042384.600862045</v>
      </c>
      <c r="R139" s="6">
        <f t="shared" si="158"/>
        <v>0</v>
      </c>
      <c r="S139" s="6">
        <f t="shared" si="159"/>
        <v>19279094.506817613</v>
      </c>
      <c r="T139" s="6">
        <f t="shared" si="160"/>
        <v>0</v>
      </c>
      <c r="U139" s="6">
        <f t="shared" ca="1" si="161"/>
        <v>4585.6377694839512</v>
      </c>
      <c r="V139" s="6">
        <f t="shared" ca="1" si="162"/>
        <v>628728.61445799796</v>
      </c>
      <c r="W139" s="6">
        <f t="shared" ca="1" si="163"/>
        <v>24502679.633679684</v>
      </c>
    </row>
    <row r="140" spans="1:23">
      <c r="A140" s="21">
        <v>45108</v>
      </c>
      <c r="B140">
        <f t="shared" si="166"/>
        <v>7</v>
      </c>
      <c r="C140">
        <f t="shared" si="167"/>
        <v>2023</v>
      </c>
      <c r="E140" s="7">
        <f t="shared" ref="E140:F140" ca="1" si="174">E128</f>
        <v>0</v>
      </c>
      <c r="F140" s="7">
        <f t="shared" ca="1" si="174"/>
        <v>183.82939849624063</v>
      </c>
      <c r="G140" s="121">
        <f>'Economic Variables'!D250</f>
        <v>7684.5238199999994</v>
      </c>
      <c r="H140" s="11">
        <f t="shared" si="139"/>
        <v>0</v>
      </c>
      <c r="I140" s="11">
        <f t="shared" si="140"/>
        <v>31</v>
      </c>
      <c r="J140">
        <f t="shared" si="142"/>
        <v>0</v>
      </c>
      <c r="K140" s="7">
        <f t="shared" ca="1" si="143"/>
        <v>0</v>
      </c>
      <c r="L140" s="7">
        <f t="shared" ca="1" si="144"/>
        <v>45.957349624060157</v>
      </c>
      <c r="M140">
        <f t="shared" si="146"/>
        <v>0.25</v>
      </c>
      <c r="N140" s="6">
        <f t="shared" si="154"/>
        <v>-12119271.4176256</v>
      </c>
      <c r="O140" s="6">
        <f t="shared" ca="1" si="155"/>
        <v>0</v>
      </c>
      <c r="P140" s="6">
        <f t="shared" ca="1" si="156"/>
        <v>11483658.550719347</v>
      </c>
      <c r="Q140" s="6">
        <f t="shared" si="157"/>
        <v>10113086.093772586</v>
      </c>
      <c r="R140" s="6">
        <f t="shared" si="158"/>
        <v>0</v>
      </c>
      <c r="S140" s="6">
        <f t="shared" si="159"/>
        <v>19921730.990378197</v>
      </c>
      <c r="T140" s="6">
        <f t="shared" si="160"/>
        <v>0</v>
      </c>
      <c r="U140" s="6">
        <f t="shared" ca="1" si="161"/>
        <v>0</v>
      </c>
      <c r="V140" s="6">
        <f t="shared" ca="1" si="162"/>
        <v>1092410.1703111704</v>
      </c>
      <c r="W140" s="6">
        <f t="shared" ca="1" si="163"/>
        <v>30491614.3875557</v>
      </c>
    </row>
    <row r="141" spans="1:23">
      <c r="A141" s="21">
        <v>45139</v>
      </c>
      <c r="B141">
        <f t="shared" si="166"/>
        <v>8</v>
      </c>
      <c r="C141">
        <f t="shared" si="167"/>
        <v>2023</v>
      </c>
      <c r="E141" s="7">
        <f t="shared" ref="E141:F141" ca="1" si="175">E129</f>
        <v>8.0000000000000071E-2</v>
      </c>
      <c r="F141" s="7">
        <f t="shared" ca="1" si="175"/>
        <v>167.5754887218045</v>
      </c>
      <c r="G141" s="121">
        <f>'Economic Variables'!D251</f>
        <v>7758.2615399999995</v>
      </c>
      <c r="H141" s="11">
        <f t="shared" si="139"/>
        <v>0</v>
      </c>
      <c r="I141" s="11">
        <f t="shared" si="140"/>
        <v>31</v>
      </c>
      <c r="J141">
        <f t="shared" si="142"/>
        <v>0</v>
      </c>
      <c r="K141" s="7">
        <f t="shared" ca="1" si="143"/>
        <v>2.0000000000000018E-2</v>
      </c>
      <c r="L141" s="7">
        <f t="shared" ca="1" si="144"/>
        <v>41.893872180451126</v>
      </c>
      <c r="M141">
        <f t="shared" si="146"/>
        <v>0.25</v>
      </c>
      <c r="N141" s="6">
        <f t="shared" si="154"/>
        <v>-12119271.4176256</v>
      </c>
      <c r="O141" s="6">
        <f t="shared" ca="1" si="155"/>
        <v>898.21718384734481</v>
      </c>
      <c r="P141" s="6">
        <f t="shared" ca="1" si="156"/>
        <v>10468291.305378329</v>
      </c>
      <c r="Q141" s="6">
        <f t="shared" si="157"/>
        <v>10210127.358551761</v>
      </c>
      <c r="R141" s="6">
        <f t="shared" si="158"/>
        <v>0</v>
      </c>
      <c r="S141" s="6">
        <f t="shared" si="159"/>
        <v>19921730.990378197</v>
      </c>
      <c r="T141" s="6">
        <f t="shared" si="160"/>
        <v>0</v>
      </c>
      <c r="U141" s="6">
        <f t="shared" ca="1" si="161"/>
        <v>71.233208069653671</v>
      </c>
      <c r="V141" s="6">
        <f t="shared" ca="1" si="162"/>
        <v>995820.96047769941</v>
      </c>
      <c r="W141" s="6">
        <f t="shared" ca="1" si="163"/>
        <v>29477668.647552304</v>
      </c>
    </row>
    <row r="142" spans="1:23">
      <c r="A142" s="21">
        <v>45170</v>
      </c>
      <c r="B142">
        <f t="shared" si="166"/>
        <v>9</v>
      </c>
      <c r="C142">
        <f t="shared" si="167"/>
        <v>2023</v>
      </c>
      <c r="E142" s="7">
        <f t="shared" ref="E142:F142" ca="1" si="176">E130</f>
        <v>13.169999999999998</v>
      </c>
      <c r="F142" s="7">
        <f t="shared" ca="1" si="176"/>
        <v>69.782030075187976</v>
      </c>
      <c r="G142" s="121">
        <f>'Economic Variables'!D252</f>
        <v>7824.520148399999</v>
      </c>
      <c r="H142" s="11">
        <f t="shared" si="139"/>
        <v>0</v>
      </c>
      <c r="I142" s="11">
        <f t="shared" si="140"/>
        <v>30</v>
      </c>
      <c r="J142">
        <f t="shared" si="142"/>
        <v>1</v>
      </c>
      <c r="K142" s="7">
        <f t="shared" ca="1" si="143"/>
        <v>3.2924999999999995</v>
      </c>
      <c r="L142" s="7">
        <f t="shared" ca="1" si="144"/>
        <v>17.445507518796994</v>
      </c>
      <c r="M142">
        <f t="shared" si="146"/>
        <v>0.25</v>
      </c>
      <c r="N142" s="6">
        <f t="shared" si="154"/>
        <v>-12119271.4176256</v>
      </c>
      <c r="O142" s="6">
        <f t="shared" ca="1" si="155"/>
        <v>147869.00389086897</v>
      </c>
      <c r="P142" s="6">
        <f t="shared" ca="1" si="156"/>
        <v>4359221.1741685867</v>
      </c>
      <c r="Q142" s="6">
        <f t="shared" si="157"/>
        <v>10297325.866474763</v>
      </c>
      <c r="R142" s="6">
        <f t="shared" si="158"/>
        <v>0</v>
      </c>
      <c r="S142" s="6">
        <f t="shared" si="159"/>
        <v>19279094.506817613</v>
      </c>
      <c r="T142" s="6">
        <f t="shared" si="160"/>
        <v>-756046.97485114005</v>
      </c>
      <c r="U142" s="6">
        <f t="shared" ca="1" si="161"/>
        <v>11726.766878466722</v>
      </c>
      <c r="V142" s="6">
        <f t="shared" ca="1" si="162"/>
        <v>414681.22064629535</v>
      </c>
      <c r="W142" s="6">
        <f t="shared" ca="1" si="163"/>
        <v>21634600.146399856</v>
      </c>
    </row>
    <row r="143" spans="1:23">
      <c r="A143" s="21">
        <v>45200</v>
      </c>
      <c r="B143">
        <f t="shared" si="166"/>
        <v>10</v>
      </c>
      <c r="C143">
        <f t="shared" si="167"/>
        <v>2023</v>
      </c>
      <c r="E143" s="7">
        <f t="shared" ref="E143:F143" ca="1" si="177">E131</f>
        <v>110.45</v>
      </c>
      <c r="F143" s="7">
        <f t="shared" ca="1" si="177"/>
        <v>18.489849624060071</v>
      </c>
      <c r="G143" s="121">
        <f>'Economic Variables'!D253</f>
        <v>7881.298192799999</v>
      </c>
      <c r="H143" s="11">
        <f t="shared" si="139"/>
        <v>0</v>
      </c>
      <c r="I143" s="11">
        <f t="shared" si="140"/>
        <v>31</v>
      </c>
      <c r="J143">
        <f t="shared" si="142"/>
        <v>1</v>
      </c>
      <c r="K143" s="7">
        <f t="shared" ca="1" si="143"/>
        <v>27.612500000000001</v>
      </c>
      <c r="L143" s="7">
        <f t="shared" ca="1" si="144"/>
        <v>4.6224624060150177</v>
      </c>
      <c r="M143">
        <f t="shared" si="146"/>
        <v>0.25</v>
      </c>
      <c r="N143" s="6">
        <f t="shared" si="154"/>
        <v>-12119271.4176256</v>
      </c>
      <c r="O143" s="6">
        <f t="shared" ca="1" si="155"/>
        <v>1240101.0994492394</v>
      </c>
      <c r="P143" s="6">
        <f t="shared" ca="1" si="156"/>
        <v>1155044.4133188771</v>
      </c>
      <c r="Q143" s="6">
        <f t="shared" si="157"/>
        <v>10372047.640354726</v>
      </c>
      <c r="R143" s="6">
        <f t="shared" si="158"/>
        <v>0</v>
      </c>
      <c r="S143" s="6">
        <f t="shared" si="159"/>
        <v>19921730.990378197</v>
      </c>
      <c r="T143" s="6">
        <f t="shared" si="160"/>
        <v>-756046.97485114005</v>
      </c>
      <c r="U143" s="6">
        <f t="shared" ca="1" si="161"/>
        <v>98346.347891165511</v>
      </c>
      <c r="V143" s="6">
        <f t="shared" ca="1" si="162"/>
        <v>109876.33067439134</v>
      </c>
      <c r="W143" s="6">
        <f t="shared" ca="1" si="163"/>
        <v>20021828.42958986</v>
      </c>
    </row>
    <row r="144" spans="1:23">
      <c r="A144" s="21">
        <v>45231</v>
      </c>
      <c r="B144">
        <f t="shared" si="166"/>
        <v>11</v>
      </c>
      <c r="C144">
        <f t="shared" si="167"/>
        <v>2023</v>
      </c>
      <c r="E144" s="7">
        <f t="shared" ref="E144:F144" ca="1" si="178">E132</f>
        <v>302.64</v>
      </c>
      <c r="F144" s="7">
        <f t="shared" ca="1" si="178"/>
        <v>0.81345864661653877</v>
      </c>
      <c r="G144" s="121">
        <f>'Economic Variables'!D254</f>
        <v>7941.1310856</v>
      </c>
      <c r="H144" s="11">
        <f t="shared" si="139"/>
        <v>0</v>
      </c>
      <c r="I144" s="11">
        <f t="shared" si="140"/>
        <v>30</v>
      </c>
      <c r="J144">
        <f t="shared" si="142"/>
        <v>0</v>
      </c>
      <c r="K144" s="7">
        <f t="shared" ca="1" si="143"/>
        <v>75.66</v>
      </c>
      <c r="L144" s="7">
        <f t="shared" ca="1" si="144"/>
        <v>0.20336466165413469</v>
      </c>
      <c r="M144">
        <f t="shared" si="146"/>
        <v>0.25</v>
      </c>
      <c r="N144" s="6">
        <f t="shared" si="154"/>
        <v>-12119271.4176256</v>
      </c>
      <c r="O144" s="6">
        <f t="shared" ca="1" si="155"/>
        <v>3397955.6064945022</v>
      </c>
      <c r="P144" s="6">
        <f t="shared" ca="1" si="156"/>
        <v>50816.036060008322</v>
      </c>
      <c r="Q144" s="6">
        <f t="shared" si="157"/>
        <v>10450789.695204116</v>
      </c>
      <c r="R144" s="6">
        <f t="shared" si="158"/>
        <v>0</v>
      </c>
      <c r="S144" s="6">
        <f t="shared" si="159"/>
        <v>19279094.506817613</v>
      </c>
      <c r="T144" s="6">
        <f t="shared" si="160"/>
        <v>0</v>
      </c>
      <c r="U144" s="6">
        <f t="shared" ca="1" si="161"/>
        <v>269475.22612749954</v>
      </c>
      <c r="V144" s="6">
        <f t="shared" ca="1" si="162"/>
        <v>4833.9955739431971</v>
      </c>
      <c r="W144" s="6">
        <f t="shared" ca="1" si="163"/>
        <v>21333693.64865208</v>
      </c>
    </row>
    <row r="145" spans="1:23">
      <c r="A145" s="21">
        <v>45261</v>
      </c>
      <c r="B145">
        <f t="shared" si="166"/>
        <v>12</v>
      </c>
      <c r="C145">
        <f t="shared" si="167"/>
        <v>2023</v>
      </c>
      <c r="E145" s="7">
        <f t="shared" ref="E145:F145" ca="1" si="179">E133</f>
        <v>435.27</v>
      </c>
      <c r="F145" s="7">
        <f t="shared" ca="1" si="179"/>
        <v>0</v>
      </c>
      <c r="G145" s="121">
        <f>'Economic Variables'!D255</f>
        <v>7990.1139996000002</v>
      </c>
      <c r="H145" s="11">
        <f t="shared" si="139"/>
        <v>1</v>
      </c>
      <c r="I145" s="11">
        <f t="shared" si="140"/>
        <v>31</v>
      </c>
      <c r="J145">
        <f t="shared" si="142"/>
        <v>0</v>
      </c>
      <c r="K145" s="7">
        <f t="shared" ca="1" si="143"/>
        <v>108.8175</v>
      </c>
      <c r="L145" s="7">
        <f t="shared" ca="1" si="144"/>
        <v>0</v>
      </c>
      <c r="M145">
        <f t="shared" si="146"/>
        <v>0.25</v>
      </c>
      <c r="N145" s="6">
        <f t="shared" si="154"/>
        <v>-12119271.4176256</v>
      </c>
      <c r="O145" s="6">
        <f t="shared" ca="1" si="155"/>
        <v>4887087.4201654177</v>
      </c>
      <c r="P145" s="6">
        <f t="shared" ca="1" si="156"/>
        <v>0</v>
      </c>
      <c r="Q145" s="6">
        <f t="shared" si="157"/>
        <v>10515252.82109314</v>
      </c>
      <c r="R145" s="6">
        <f t="shared" si="158"/>
        <v>678520.979466822</v>
      </c>
      <c r="S145" s="6">
        <f t="shared" si="159"/>
        <v>19921730.990378197</v>
      </c>
      <c r="T145" s="6">
        <f t="shared" si="160"/>
        <v>0</v>
      </c>
      <c r="U145" s="6">
        <f t="shared" ca="1" si="161"/>
        <v>387570.98095597653</v>
      </c>
      <c r="V145" s="6">
        <f t="shared" ca="1" si="162"/>
        <v>0</v>
      </c>
      <c r="W145" s="6">
        <f t="shared" ca="1" si="163"/>
        <v>24270891.774433952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348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339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361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277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340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Monthly'!M121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2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3">
        <f t="shared" ca="1" si="118"/>
        <v>548.74</v>
      </c>
      <c r="F122" s="193">
        <f t="shared" ref="F122" ca="1" si="134">F110</f>
        <v>0</v>
      </c>
      <c r="G122" s="90">
        <f>0.5*I122</f>
        <v>0.25</v>
      </c>
      <c r="H122" s="194">
        <f>'Economic Variables'!F232</f>
        <v>279.27000000000004</v>
      </c>
      <c r="I122" s="90">
        <f>'Res Normalized Monthly'!M122</f>
        <v>0.5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-257860.947306785</v>
      </c>
      <c r="N122" s="6">
        <f t="shared" si="70"/>
        <v>2547084.2299800529</v>
      </c>
      <c r="O122" s="193">
        <f t="shared" ca="1" si="71"/>
        <v>9602703.9785253424</v>
      </c>
      <c r="Q122" s="6"/>
    </row>
    <row r="123" spans="1:17">
      <c r="A123" s="192">
        <v>44593</v>
      </c>
      <c r="B123" s="90">
        <f t="shared" si="132"/>
        <v>2</v>
      </c>
      <c r="C123" s="90">
        <f t="shared" si="133"/>
        <v>2022</v>
      </c>
      <c r="D123" s="90"/>
      <c r="E123" s="193">
        <f t="shared" ca="1" si="118"/>
        <v>507.57</v>
      </c>
      <c r="F123" s="193">
        <f t="shared" ref="F123" ca="1" si="135">F111</f>
        <v>0</v>
      </c>
      <c r="G123" s="90">
        <f t="shared" ref="G123:G145" si="136">0.5*I123</f>
        <v>0.25</v>
      </c>
      <c r="H123" s="194">
        <f>'Economic Variables'!F233</f>
        <v>283.34159999999997</v>
      </c>
      <c r="I123" s="90">
        <f>'Res Normalized Monthly'!M123</f>
        <v>0.5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-257860.947306785</v>
      </c>
      <c r="N123" s="6">
        <f t="shared" si="70"/>
        <v>2584219.2897816305</v>
      </c>
      <c r="O123" s="193">
        <f t="shared" ca="1" si="71"/>
        <v>9459621.8630204685</v>
      </c>
      <c r="Q123" s="6"/>
    </row>
    <row r="124" spans="1:17">
      <c r="A124" s="192">
        <v>44621</v>
      </c>
      <c r="B124" s="90">
        <f t="shared" si="132"/>
        <v>3</v>
      </c>
      <c r="C124" s="90">
        <f t="shared" si="133"/>
        <v>2022</v>
      </c>
      <c r="D124" s="90"/>
      <c r="E124" s="193">
        <f t="shared" ca="1" si="118"/>
        <v>395.70999999999992</v>
      </c>
      <c r="F124" s="193">
        <f t="shared" ref="F124" ca="1" si="137">F112</f>
        <v>0.80894736842105175</v>
      </c>
      <c r="G124" s="90">
        <f t="shared" si="136"/>
        <v>0.25</v>
      </c>
      <c r="H124" s="194">
        <f>'Economic Variables'!F234</f>
        <v>285.53399999999999</v>
      </c>
      <c r="I124" s="90">
        <f>'Res Normalized Monthly'!M124</f>
        <v>0.5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-257860.947306785</v>
      </c>
      <c r="N124" s="6">
        <f t="shared" si="70"/>
        <v>2604215.0912132501</v>
      </c>
      <c r="O124" s="193">
        <f t="shared" ca="1" si="71"/>
        <v>9002153.0303858221</v>
      </c>
    </row>
    <row r="125" spans="1:17">
      <c r="A125" s="192">
        <v>44652</v>
      </c>
      <c r="B125" s="90">
        <f t="shared" si="132"/>
        <v>4</v>
      </c>
      <c r="C125" s="90">
        <f t="shared" si="133"/>
        <v>2022</v>
      </c>
      <c r="D125" s="90"/>
      <c r="E125" s="193">
        <f t="shared" ca="1" si="118"/>
        <v>227.7</v>
      </c>
      <c r="F125" s="193">
        <f t="shared" ref="F125" ca="1" si="138">F113</f>
        <v>0</v>
      </c>
      <c r="G125" s="90">
        <f t="shared" si="136"/>
        <v>0.25</v>
      </c>
      <c r="H125" s="194">
        <f>'Economic Variables'!F235</f>
        <v>289.50120000000004</v>
      </c>
      <c r="I125" s="90">
        <f>'Res Normalized Monthly'!M125</f>
        <v>0.5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-257860.947306785</v>
      </c>
      <c r="N125" s="6">
        <f t="shared" si="70"/>
        <v>2640397.9699942754</v>
      </c>
      <c r="O125" s="193">
        <f t="shared" ca="1" si="71"/>
        <v>8290700.2067498285</v>
      </c>
    </row>
    <row r="126" spans="1:17">
      <c r="A126" s="192">
        <v>44682</v>
      </c>
      <c r="B126" s="90">
        <f t="shared" si="132"/>
        <v>5</v>
      </c>
      <c r="C126" s="90">
        <f t="shared" si="133"/>
        <v>2022</v>
      </c>
      <c r="D126" s="90"/>
      <c r="E126" s="193">
        <f t="shared" ca="1" si="118"/>
        <v>77.190000000000012</v>
      </c>
      <c r="F126" s="193">
        <f t="shared" ref="F126" ca="1" si="139">F114</f>
        <v>50.861127819548983</v>
      </c>
      <c r="G126" s="90">
        <f t="shared" si="136"/>
        <v>0.25</v>
      </c>
      <c r="H126" s="194">
        <f>'Economic Variables'!F236</f>
        <v>291.48480000000001</v>
      </c>
      <c r="I126" s="90">
        <f>'Res Normalized Monthly'!M126</f>
        <v>0.5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-257860.947306785</v>
      </c>
      <c r="N126" s="6">
        <f t="shared" si="70"/>
        <v>2658489.4093847875</v>
      </c>
      <c r="O126" s="193">
        <f t="shared" ca="1" si="71"/>
        <v>8416393.3948329724</v>
      </c>
    </row>
    <row r="127" spans="1:17">
      <c r="A127" s="192">
        <v>44713</v>
      </c>
      <c r="B127" s="90">
        <f t="shared" si="132"/>
        <v>6</v>
      </c>
      <c r="C127" s="90">
        <f t="shared" si="133"/>
        <v>2022</v>
      </c>
      <c r="D127" s="90"/>
      <c r="E127" s="193">
        <f t="shared" ca="1" si="118"/>
        <v>5.15</v>
      </c>
      <c r="F127" s="193">
        <f t="shared" ref="F127" ca="1" si="140">F115</f>
        <v>105.80165413533837</v>
      </c>
      <c r="G127" s="90">
        <f t="shared" si="136"/>
        <v>0.25</v>
      </c>
      <c r="H127" s="194">
        <f>'Economic Variables'!F237</f>
        <v>292.94640000000004</v>
      </c>
      <c r="I127" s="90">
        <f>'Res Normalized Monthly'!M127</f>
        <v>0.5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-257860.947306785</v>
      </c>
      <c r="N127" s="6">
        <f t="shared" si="70"/>
        <v>2671819.9436725341</v>
      </c>
      <c r="O127" s="193">
        <f t="shared" ca="1" si="71"/>
        <v>8942293.3048279006</v>
      </c>
    </row>
    <row r="128" spans="1:17">
      <c r="A128" s="192">
        <v>44743</v>
      </c>
      <c r="B128" s="90">
        <f t="shared" si="132"/>
        <v>7</v>
      </c>
      <c r="C128" s="90">
        <f t="shared" si="133"/>
        <v>2022</v>
      </c>
      <c r="D128" s="90"/>
      <c r="E128" s="193">
        <f t="shared" ca="1" si="118"/>
        <v>0</v>
      </c>
      <c r="F128" s="193">
        <f t="shared" ref="F128" ca="1" si="141">F116</f>
        <v>183.82939849624063</v>
      </c>
      <c r="G128" s="90">
        <f t="shared" si="136"/>
        <v>0.25</v>
      </c>
      <c r="H128" s="194">
        <f>'Economic Variables'!F238</f>
        <v>294.93</v>
      </c>
      <c r="I128" s="90">
        <f>'Res Normalized Monthly'!M128</f>
        <v>0.5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-257860.947306785</v>
      </c>
      <c r="N128" s="6">
        <f t="shared" si="70"/>
        <v>2689911.3830630463</v>
      </c>
      <c r="O128" s="193">
        <f t="shared" ca="1" si="71"/>
        <v>10113666.557453502</v>
      </c>
    </row>
    <row r="129" spans="1:15">
      <c r="A129" s="192">
        <v>44774</v>
      </c>
      <c r="B129" s="90">
        <f t="shared" si="132"/>
        <v>8</v>
      </c>
      <c r="C129" s="90">
        <f t="shared" si="133"/>
        <v>2022</v>
      </c>
      <c r="D129" s="90"/>
      <c r="E129" s="193">
        <f t="shared" ca="1" si="118"/>
        <v>8.0000000000000071E-2</v>
      </c>
      <c r="F129" s="193">
        <f t="shared" ref="F129" ca="1" si="142">F117</f>
        <v>167.5754887218045</v>
      </c>
      <c r="G129" s="90">
        <f t="shared" si="136"/>
        <v>0.25</v>
      </c>
      <c r="H129" s="194">
        <f>'Economic Variables'!F239</f>
        <v>297.33120000000002</v>
      </c>
      <c r="I129" s="90">
        <f>'Res Normalized Monthly'!M129</f>
        <v>0.5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-257860.947306785</v>
      </c>
      <c r="N129" s="6">
        <f t="shared" si="70"/>
        <v>2711811.5465357718</v>
      </c>
      <c r="O129" s="193">
        <f t="shared" ca="1" si="71"/>
        <v>9890981.4764835443</v>
      </c>
    </row>
    <row r="130" spans="1:15">
      <c r="A130" s="192">
        <v>44805</v>
      </c>
      <c r="B130" s="90">
        <f t="shared" si="132"/>
        <v>9</v>
      </c>
      <c r="C130" s="90">
        <f t="shared" si="133"/>
        <v>2022</v>
      </c>
      <c r="D130" s="90"/>
      <c r="E130" s="193">
        <f t="shared" ca="1" si="118"/>
        <v>13.169999999999998</v>
      </c>
      <c r="F130" s="193">
        <f t="shared" ref="F130" ca="1" si="143">F118</f>
        <v>69.782030075187976</v>
      </c>
      <c r="G130" s="90">
        <f t="shared" si="136"/>
        <v>0.25</v>
      </c>
      <c r="H130" s="194">
        <f>'Economic Variables'!F240</f>
        <v>298.4796</v>
      </c>
      <c r="I130" s="90">
        <f>'Res Normalized Monthly'!M130</f>
        <v>0.5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-257860.947306785</v>
      </c>
      <c r="N130" s="6">
        <f t="shared" si="70"/>
        <v>2722285.5377618582</v>
      </c>
      <c r="O130" s="193">
        <f t="shared" ca="1" si="71"/>
        <v>8485074.1803074349</v>
      </c>
    </row>
    <row r="131" spans="1:15">
      <c r="A131" s="192">
        <v>44835</v>
      </c>
      <c r="B131" s="90">
        <f t="shared" si="132"/>
        <v>10</v>
      </c>
      <c r="C131" s="90">
        <f t="shared" si="133"/>
        <v>2022</v>
      </c>
      <c r="D131" s="90"/>
      <c r="E131" s="193">
        <f t="shared" ca="1" si="118"/>
        <v>110.45</v>
      </c>
      <c r="F131" s="193">
        <f t="shared" ref="F131" ca="1" si="144">F119</f>
        <v>18.489849624060071</v>
      </c>
      <c r="G131" s="90">
        <f t="shared" si="136"/>
        <v>0.25</v>
      </c>
      <c r="H131" s="194">
        <f>'Economic Variables'!F241</f>
        <v>300.98520000000002</v>
      </c>
      <c r="I131" s="90">
        <f>'Res Normalized Monthly'!M131</f>
        <v>0.5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-257860.947306785</v>
      </c>
      <c r="N131" s="6">
        <f t="shared" ref="N131:N145" si="149">H131*$R$11</f>
        <v>2745137.882255137</v>
      </c>
      <c r="O131" s="193">
        <f t="shared" ref="O131:O145" ca="1" si="150">SUM(J131:N131)</f>
        <v>8160820.5970577477</v>
      </c>
    </row>
    <row r="132" spans="1:15">
      <c r="A132" s="192">
        <v>44866</v>
      </c>
      <c r="B132" s="90">
        <f t="shared" si="132"/>
        <v>11</v>
      </c>
      <c r="C132" s="90">
        <f t="shared" si="133"/>
        <v>2022</v>
      </c>
      <c r="D132" s="90"/>
      <c r="E132" s="193">
        <f t="shared" ca="1" si="118"/>
        <v>302.64</v>
      </c>
      <c r="F132" s="193">
        <f t="shared" ref="F132" ca="1" si="151">F120</f>
        <v>0.81345864661653877</v>
      </c>
      <c r="G132" s="90">
        <f t="shared" si="136"/>
        <v>0.25</v>
      </c>
      <c r="H132" s="194">
        <f>'Economic Variables'!F242</f>
        <v>303.07320000000004</v>
      </c>
      <c r="I132" s="90">
        <f>'Res Normalized Monthly'!M132</f>
        <v>0.5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-257860.947306785</v>
      </c>
      <c r="N132" s="6">
        <f t="shared" si="149"/>
        <v>2764181.5026662033</v>
      </c>
      <c r="O132" s="193">
        <f t="shared" ca="1" si="150"/>
        <v>8754783.6708796415</v>
      </c>
    </row>
    <row r="133" spans="1:15">
      <c r="A133" s="192">
        <v>44896</v>
      </c>
      <c r="B133" s="90">
        <f t="shared" si="132"/>
        <v>12</v>
      </c>
      <c r="C133" s="90">
        <f t="shared" si="133"/>
        <v>2022</v>
      </c>
      <c r="D133" s="90"/>
      <c r="E133" s="193">
        <f t="shared" ca="1" si="118"/>
        <v>435.27</v>
      </c>
      <c r="F133" s="193">
        <f t="shared" ref="F133" ca="1" si="152">F121</f>
        <v>0</v>
      </c>
      <c r="G133" s="90">
        <f t="shared" si="136"/>
        <v>0.25</v>
      </c>
      <c r="H133" s="194">
        <f>'Economic Variables'!F243</f>
        <v>305.16120000000001</v>
      </c>
      <c r="I133" s="90">
        <f>'Res Normalized Monthly'!M133</f>
        <v>0.5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-257860.947306785</v>
      </c>
      <c r="N133" s="6">
        <f t="shared" si="149"/>
        <v>2783225.1230772687</v>
      </c>
      <c r="O133" s="193">
        <f t="shared" ca="1" si="150"/>
        <v>9342142.3483769149</v>
      </c>
    </row>
    <row r="134" spans="1:15">
      <c r="A134" s="192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3">
        <f t="shared" ca="1" si="118"/>
        <v>548.74</v>
      </c>
      <c r="F134" s="193">
        <f t="shared" ref="F134" ca="1" si="155">F122</f>
        <v>0</v>
      </c>
      <c r="G134" s="90">
        <f t="shared" si="136"/>
        <v>0.125</v>
      </c>
      <c r="H134" s="194">
        <f>'Economic Variables'!F244</f>
        <v>281.78343000000001</v>
      </c>
      <c r="I134" s="90">
        <f>'Res Normalized Monthly'!M134</f>
        <v>0.25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-128930.4736533925</v>
      </c>
      <c r="N134" s="6">
        <f t="shared" si="149"/>
        <v>2570007.9880498732</v>
      </c>
      <c r="O134" s="193">
        <f t="shared" ca="1" si="150"/>
        <v>9754558.210248556</v>
      </c>
    </row>
    <row r="135" spans="1:15">
      <c r="A135" s="192">
        <v>44958</v>
      </c>
      <c r="B135" s="90">
        <f t="shared" si="153"/>
        <v>2</v>
      </c>
      <c r="C135" s="90">
        <f t="shared" si="154"/>
        <v>2023</v>
      </c>
      <c r="D135" s="90"/>
      <c r="E135" s="193">
        <f t="shared" ca="1" si="118"/>
        <v>507.57</v>
      </c>
      <c r="F135" s="193">
        <f t="shared" ref="F135" ca="1" si="156">F123</f>
        <v>0</v>
      </c>
      <c r="G135" s="90">
        <f t="shared" si="136"/>
        <v>0.125</v>
      </c>
      <c r="H135" s="194">
        <f>'Economic Variables'!F245</f>
        <v>285.89167439999994</v>
      </c>
      <c r="I135" s="90">
        <f>'Res Normalized Monthly'!M135</f>
        <v>0.25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-128930.4736533925</v>
      </c>
      <c r="N135" s="6">
        <f t="shared" si="149"/>
        <v>2607477.2633896652</v>
      </c>
      <c r="O135" s="193">
        <f t="shared" ca="1" si="150"/>
        <v>9611810.3102818951</v>
      </c>
    </row>
    <row r="136" spans="1:15">
      <c r="A136" s="192">
        <v>44986</v>
      </c>
      <c r="B136" s="90">
        <f t="shared" si="153"/>
        <v>3</v>
      </c>
      <c r="C136" s="90">
        <f t="shared" si="154"/>
        <v>2023</v>
      </c>
      <c r="D136" s="90"/>
      <c r="E136" s="193">
        <f t="shared" ca="1" si="118"/>
        <v>395.70999999999992</v>
      </c>
      <c r="F136" s="193">
        <f t="shared" ref="F136" ca="1" si="157">F124</f>
        <v>0.80894736842105175</v>
      </c>
      <c r="G136" s="90">
        <f t="shared" si="136"/>
        <v>0.125</v>
      </c>
      <c r="H136" s="194">
        <f>'Economic Variables'!F246</f>
        <v>288.10380599999996</v>
      </c>
      <c r="I136" s="90">
        <f>'Res Normalized Monthly'!M136</f>
        <v>0.25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-128930.4736533925</v>
      </c>
      <c r="N136" s="6">
        <f t="shared" si="149"/>
        <v>2627653.0270341691</v>
      </c>
      <c r="O136" s="193">
        <f t="shared" ca="1" si="150"/>
        <v>9154521.4398601316</v>
      </c>
    </row>
    <row r="137" spans="1:15">
      <c r="A137" s="192">
        <v>45017</v>
      </c>
      <c r="B137" s="90">
        <f t="shared" si="153"/>
        <v>4</v>
      </c>
      <c r="C137" s="90">
        <f t="shared" si="154"/>
        <v>2023</v>
      </c>
      <c r="D137" s="90"/>
      <c r="E137" s="193">
        <f t="shared" ca="1" si="118"/>
        <v>227.7</v>
      </c>
      <c r="F137" s="193">
        <f t="shared" ref="F137" ca="1" si="158">F125</f>
        <v>0</v>
      </c>
      <c r="G137" s="90">
        <f t="shared" si="136"/>
        <v>0.125</v>
      </c>
      <c r="H137" s="194">
        <f>'Economic Variables'!F247</f>
        <v>292.10671080000003</v>
      </c>
      <c r="I137" s="90">
        <f>'Res Normalized Monthly'!M137</f>
        <v>0.25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-128930.4736533925</v>
      </c>
      <c r="N137" s="6">
        <f t="shared" si="149"/>
        <v>2664161.5517242239</v>
      </c>
      <c r="O137" s="193">
        <f t="shared" ca="1" si="150"/>
        <v>8443394.2621331681</v>
      </c>
    </row>
    <row r="138" spans="1:15">
      <c r="A138" s="192">
        <v>45047</v>
      </c>
      <c r="B138" s="90">
        <f t="shared" si="153"/>
        <v>5</v>
      </c>
      <c r="C138" s="90">
        <f t="shared" si="154"/>
        <v>2023</v>
      </c>
      <c r="D138" s="90"/>
      <c r="E138" s="193">
        <f t="shared" ca="1" si="118"/>
        <v>77.190000000000012</v>
      </c>
      <c r="F138" s="193">
        <f t="shared" ref="F138" ca="1" si="159">F126</f>
        <v>50.861127819548983</v>
      </c>
      <c r="G138" s="90">
        <f t="shared" si="136"/>
        <v>0.125</v>
      </c>
      <c r="H138" s="194">
        <f>'Economic Variables'!F248</f>
        <v>294.10816319999998</v>
      </c>
      <c r="I138" s="90">
        <f>'Res Normalized Monthly'!M138</f>
        <v>0.25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-128930.4736533925</v>
      </c>
      <c r="N138" s="6">
        <f t="shared" si="149"/>
        <v>2682415.8140692506</v>
      </c>
      <c r="O138" s="193">
        <f t="shared" ca="1" si="150"/>
        <v>8569250.2731708288</v>
      </c>
    </row>
    <row r="139" spans="1:15">
      <c r="A139" s="192">
        <v>45078</v>
      </c>
      <c r="B139" s="90">
        <f t="shared" si="153"/>
        <v>6</v>
      </c>
      <c r="C139" s="90">
        <f t="shared" si="154"/>
        <v>2023</v>
      </c>
      <c r="D139" s="90"/>
      <c r="E139" s="193">
        <f t="shared" ca="1" si="118"/>
        <v>5.15</v>
      </c>
      <c r="F139" s="193">
        <f t="shared" ref="F139" ca="1" si="160">F127</f>
        <v>105.80165413533837</v>
      </c>
      <c r="G139" s="90">
        <f t="shared" si="136"/>
        <v>0.125</v>
      </c>
      <c r="H139" s="194">
        <f>'Economic Variables'!F249</f>
        <v>295.58291760000003</v>
      </c>
      <c r="I139" s="90">
        <f>'Res Normalized Monthly'!M139</f>
        <v>0.25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-128930.4736533925</v>
      </c>
      <c r="N139" s="6">
        <f t="shared" si="149"/>
        <v>2695866.3231655867</v>
      </c>
      <c r="O139" s="193">
        <f t="shared" ca="1" si="150"/>
        <v>9095270.1579743456</v>
      </c>
    </row>
    <row r="140" spans="1:15">
      <c r="A140" s="192">
        <v>45108</v>
      </c>
      <c r="B140" s="90">
        <f t="shared" si="153"/>
        <v>7</v>
      </c>
      <c r="C140" s="90">
        <f t="shared" si="154"/>
        <v>2023</v>
      </c>
      <c r="D140" s="90"/>
      <c r="E140" s="193">
        <f t="shared" ca="1" si="118"/>
        <v>0</v>
      </c>
      <c r="F140" s="193">
        <f t="shared" ref="F140" ca="1" si="161">F128</f>
        <v>183.82939849624063</v>
      </c>
      <c r="G140" s="90">
        <f t="shared" si="136"/>
        <v>0.125</v>
      </c>
      <c r="H140" s="194">
        <f>'Economic Variables'!F250</f>
        <v>297.58436999999998</v>
      </c>
      <c r="I140" s="90">
        <f>'Res Normalized Monthly'!M140</f>
        <v>0.25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-128930.4736533925</v>
      </c>
      <c r="N140" s="6">
        <f t="shared" si="149"/>
        <v>2714120.5855106134</v>
      </c>
      <c r="O140" s="193">
        <f t="shared" ca="1" si="150"/>
        <v>10266806.23355446</v>
      </c>
    </row>
    <row r="141" spans="1:15">
      <c r="A141" s="192">
        <v>45139</v>
      </c>
      <c r="B141" s="90">
        <f t="shared" si="153"/>
        <v>8</v>
      </c>
      <c r="C141" s="90">
        <f t="shared" si="154"/>
        <v>2023</v>
      </c>
      <c r="D141" s="90"/>
      <c r="E141" s="193">
        <f t="shared" ca="1" si="118"/>
        <v>8.0000000000000071E-2</v>
      </c>
      <c r="F141" s="193">
        <f t="shared" ref="F141" ca="1" si="162">F129</f>
        <v>167.5754887218045</v>
      </c>
      <c r="G141" s="90">
        <f t="shared" si="136"/>
        <v>0.125</v>
      </c>
      <c r="H141" s="194">
        <f>'Economic Variables'!F251</f>
        <v>300.00718080000001</v>
      </c>
      <c r="I141" s="90">
        <f>'Res Normalized Monthly'!M141</f>
        <v>0.25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-128930.4736533925</v>
      </c>
      <c r="N141" s="6">
        <f t="shared" si="149"/>
        <v>2736217.850454594</v>
      </c>
      <c r="O141" s="193">
        <f t="shared" ca="1" si="150"/>
        <v>10044318.254055757</v>
      </c>
    </row>
    <row r="142" spans="1:15">
      <c r="A142" s="192">
        <v>45170</v>
      </c>
      <c r="B142" s="90">
        <f t="shared" si="153"/>
        <v>9</v>
      </c>
      <c r="C142" s="90">
        <f t="shared" si="154"/>
        <v>2023</v>
      </c>
      <c r="D142" s="90"/>
      <c r="E142" s="193">
        <f t="shared" ca="1" si="118"/>
        <v>13.169999999999998</v>
      </c>
      <c r="F142" s="193">
        <f t="shared" ref="F142" ca="1" si="163">F130</f>
        <v>69.782030075187976</v>
      </c>
      <c r="G142" s="90">
        <f t="shared" si="136"/>
        <v>0.125</v>
      </c>
      <c r="H142" s="194">
        <f>'Economic Variables'!F252</f>
        <v>301.16591639999996</v>
      </c>
      <c r="I142" s="90">
        <f>'Res Normalized Monthly'!M142</f>
        <v>0.25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-128930.4736533925</v>
      </c>
      <c r="N142" s="6">
        <f t="shared" si="149"/>
        <v>2746786.1076017143</v>
      </c>
      <c r="O142" s="193">
        <f t="shared" ca="1" si="150"/>
        <v>8638505.2238006815</v>
      </c>
    </row>
    <row r="143" spans="1:15">
      <c r="A143" s="192">
        <v>45200</v>
      </c>
      <c r="B143" s="90">
        <f t="shared" si="153"/>
        <v>10</v>
      </c>
      <c r="C143" s="90">
        <f t="shared" si="154"/>
        <v>2023</v>
      </c>
      <c r="D143" s="90"/>
      <c r="E143" s="193">
        <f t="shared" ref="E143:E145" ca="1" si="164">E131</f>
        <v>110.45</v>
      </c>
      <c r="F143" s="193">
        <f t="shared" ref="F143" ca="1" si="165">F131</f>
        <v>18.489849624060071</v>
      </c>
      <c r="G143" s="90">
        <f t="shared" si="136"/>
        <v>0.125</v>
      </c>
      <c r="H143" s="194">
        <f>'Economic Variables'!F253</f>
        <v>303.69406679999997</v>
      </c>
      <c r="I143" s="90">
        <f>'Res Normalized Monthly'!M143</f>
        <v>0.25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-128930.4736533925</v>
      </c>
      <c r="N143" s="6">
        <f t="shared" si="149"/>
        <v>2769844.1231954331</v>
      </c>
      <c r="O143" s="193">
        <f t="shared" ca="1" si="150"/>
        <v>8314457.3116514357</v>
      </c>
    </row>
    <row r="144" spans="1:15">
      <c r="A144" s="192">
        <v>45231</v>
      </c>
      <c r="B144" s="90">
        <f t="shared" si="153"/>
        <v>11</v>
      </c>
      <c r="C144" s="90">
        <f t="shared" si="154"/>
        <v>2023</v>
      </c>
      <c r="D144" s="90"/>
      <c r="E144" s="193">
        <f t="shared" ca="1" si="164"/>
        <v>302.64</v>
      </c>
      <c r="F144" s="193">
        <f t="shared" ref="F144" ca="1" si="166">F132</f>
        <v>0.81345864661653877</v>
      </c>
      <c r="G144" s="90">
        <f t="shared" si="136"/>
        <v>0.125</v>
      </c>
      <c r="H144" s="194">
        <f>'Economic Variables'!F254</f>
        <v>305.80085880000001</v>
      </c>
      <c r="I144" s="90">
        <f>'Res Normalized Monthly'!M144</f>
        <v>0.25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-128930.4736533925</v>
      </c>
      <c r="N144" s="6">
        <f t="shared" si="149"/>
        <v>2789059.1361901988</v>
      </c>
      <c r="O144" s="193">
        <f t="shared" ca="1" si="150"/>
        <v>8908591.7780570295</v>
      </c>
    </row>
    <row r="145" spans="1:15">
      <c r="A145" s="192">
        <v>45261</v>
      </c>
      <c r="B145" s="90">
        <f t="shared" si="153"/>
        <v>12</v>
      </c>
      <c r="C145" s="90">
        <f t="shared" si="154"/>
        <v>2023</v>
      </c>
      <c r="D145" s="90"/>
      <c r="E145" s="193">
        <f t="shared" ca="1" si="164"/>
        <v>435.27</v>
      </c>
      <c r="F145" s="193">
        <f t="shared" ref="F145" ca="1" si="167">F133</f>
        <v>0</v>
      </c>
      <c r="G145" s="90">
        <f t="shared" si="136"/>
        <v>0.125</v>
      </c>
      <c r="H145" s="194">
        <f>'Economic Variables'!F255</f>
        <v>307.9076508</v>
      </c>
      <c r="I145" s="90">
        <f>'Res Normalized Monthly'!M145</f>
        <v>0.25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-128930.4736533925</v>
      </c>
      <c r="N145" s="6">
        <f t="shared" si="149"/>
        <v>2808274.1491849641</v>
      </c>
      <c r="O145" s="193">
        <f t="shared" ca="1" si="150"/>
        <v>9496121.8481380027</v>
      </c>
    </row>
    <row r="146" spans="1:15">
      <c r="A146" s="21"/>
      <c r="E146" s="140"/>
      <c r="F146" s="140"/>
      <c r="G146" s="140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O1" workbookViewId="0">
      <selection activeCell="I12" sqref="I12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</cols>
  <sheetData>
    <row r="1" spans="1:25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25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362</v>
      </c>
    </row>
    <row r="3" spans="1:25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25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363</v>
      </c>
    </row>
    <row r="5" spans="1:25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25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25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25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</row>
    <row r="9" spans="1:25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</row>
    <row r="10" spans="1:25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</row>
    <row r="11" spans="1:25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</row>
    <row r="12" spans="1:25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25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278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25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25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25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0.5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0.5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0.5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0.5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0.5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0.5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0.5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0.5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0.5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0.5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0.5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0.5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0.25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0.25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0.25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0.25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0.25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0.25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0.25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0.25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0.25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0.25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0.25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0.25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D149"/>
  <sheetViews>
    <sheetView tabSelected="1" topLeftCell="K1" workbookViewId="0">
      <selection activeCell="Z10" sqref="Z10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42578125" bestFit="1" customWidth="1"/>
    <col min="18" max="18" width="13.28515625" customWidth="1"/>
    <col min="19" max="19" width="14.28515625" bestFit="1" customWidth="1"/>
    <col min="21" max="21" width="11.28515625" bestFit="1" customWidth="1"/>
    <col min="23" max="23" width="12.42578125" customWidth="1"/>
    <col min="24" max="24" width="10.7109375" customWidth="1"/>
    <col min="30" max="30" width="9.7109375" bestFit="1" customWidth="1"/>
  </cols>
  <sheetData>
    <row r="1" spans="1:30" ht="15.75" thickBot="1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Data'!T1</f>
        <v>IntCust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IntCust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0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Data'!T2</f>
        <v>8</v>
      </c>
      <c r="J2">
        <f>'Monthly Data'!CI2</f>
        <v>0</v>
      </c>
      <c r="L2" s="6">
        <f>$X$7</f>
        <v>-4607250.82520111</v>
      </c>
      <c r="M2" s="6">
        <f ca="1">E2*$X$8</f>
        <v>0</v>
      </c>
      <c r="N2" s="6">
        <f>F2*$X$9</f>
        <v>10633318.600890944</v>
      </c>
      <c r="O2" s="6">
        <f>G2*$X$10</f>
        <v>-5693.3621962715197</v>
      </c>
      <c r="P2" s="6">
        <f>H2*$X$11</f>
        <v>0</v>
      </c>
      <c r="Q2" s="6">
        <f>I2*$X$12</f>
        <v>4941290.5800887123</v>
      </c>
      <c r="R2" s="6">
        <f>J2*$X$13</f>
        <v>0</v>
      </c>
      <c r="S2" s="6">
        <f ca="1">SUM(L2:R2)</f>
        <v>10961664.993582275</v>
      </c>
      <c r="T2">
        <f t="shared" ref="T2:T9" ca="1" si="3">S2-D2</f>
        <v>777372.56858227588</v>
      </c>
      <c r="U2" s="15">
        <f t="shared" ref="U2:U9" ca="1" si="4">ABS(S2-D2)/D2</f>
        <v>7.6330542775265603E-2</v>
      </c>
      <c r="W2" t="s">
        <v>362</v>
      </c>
      <c r="AD2" s="303">
        <v>44970</v>
      </c>
    </row>
    <row r="3" spans="1:30" ht="15.75" thickBot="1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Data'!T3</f>
        <v>8</v>
      </c>
      <c r="J3">
        <f>'Monthly Data'!CI3</f>
        <v>0</v>
      </c>
      <c r="L3" s="6">
        <f t="shared" ref="L3:L66" si="5">$X$7</f>
        <v>-4607250.82520111</v>
      </c>
      <c r="M3" s="6">
        <f t="shared" ref="M3:M66" ca="1" si="6">E3*$X$8</f>
        <v>0</v>
      </c>
      <c r="N3" s="6">
        <f t="shared" ref="N3:N66" si="7">F3*$X$9</f>
        <v>9947298.0459947549</v>
      </c>
      <c r="O3" s="6">
        <f t="shared" ref="O3:O66" si="8">G3*$X$10</f>
        <v>-11386.724392543039</v>
      </c>
      <c r="P3" s="6">
        <f t="shared" ref="P3:P66" si="9">H3*$X$11</f>
        <v>0</v>
      </c>
      <c r="Q3" s="6">
        <f t="shared" ref="Q3:Q66" si="10">I3*$X$12</f>
        <v>4941290.5800887123</v>
      </c>
      <c r="R3" s="6">
        <f t="shared" ref="R3:R66" si="11">J3*$X$13</f>
        <v>0</v>
      </c>
      <c r="S3" s="6">
        <f t="shared" ref="S3:S66" ca="1" si="12">SUM(L3:R3)</f>
        <v>10269951.076489814</v>
      </c>
      <c r="T3">
        <f t="shared" ca="1" si="3"/>
        <v>371472.15688981302</v>
      </c>
      <c r="U3" s="15">
        <f t="shared" ca="1" si="4"/>
        <v>3.7528206091772362E-2</v>
      </c>
      <c r="W3" t="s">
        <v>102</v>
      </c>
      <c r="AD3" s="304" t="s">
        <v>376</v>
      </c>
    </row>
    <row r="4" spans="1:30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Data'!T4</f>
        <v>8</v>
      </c>
      <c r="J4">
        <f>'Monthly Data'!CI4</f>
        <v>0</v>
      </c>
      <c r="L4" s="6">
        <f t="shared" si="5"/>
        <v>-4607250.82520111</v>
      </c>
      <c r="M4" s="6">
        <f t="shared" ca="1" si="6"/>
        <v>4227.1358624303948</v>
      </c>
      <c r="N4" s="6">
        <f t="shared" si="7"/>
        <v>10633318.600890944</v>
      </c>
      <c r="O4" s="6">
        <f t="shared" si="8"/>
        <v>-17080.08658881456</v>
      </c>
      <c r="P4" s="6">
        <f t="shared" si="9"/>
        <v>0</v>
      </c>
      <c r="Q4" s="6">
        <f t="shared" si="10"/>
        <v>4941290.5800887123</v>
      </c>
      <c r="R4" s="6">
        <f t="shared" si="11"/>
        <v>0</v>
      </c>
      <c r="S4" s="6">
        <f t="shared" ca="1" si="12"/>
        <v>10954505.405052163</v>
      </c>
      <c r="T4">
        <f t="shared" ca="1" si="3"/>
        <v>425955.87145216204</v>
      </c>
      <c r="U4" s="15">
        <f t="shared" ca="1" si="4"/>
        <v>4.0457222535050942E-2</v>
      </c>
      <c r="W4" t="s">
        <v>375</v>
      </c>
    </row>
    <row r="5" spans="1:30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Data'!T5</f>
        <v>8</v>
      </c>
      <c r="J5">
        <f>'Monthly Data'!CI5</f>
        <v>0</v>
      </c>
      <c r="L5" s="6">
        <f t="shared" si="5"/>
        <v>-4607250.82520111</v>
      </c>
      <c r="M5" s="6">
        <f t="shared" ca="1" si="6"/>
        <v>3882.7025699360661</v>
      </c>
      <c r="N5" s="6">
        <f t="shared" si="7"/>
        <v>10290308.323442848</v>
      </c>
      <c r="O5" s="6">
        <f t="shared" si="8"/>
        <v>-22773.448785086079</v>
      </c>
      <c r="P5" s="6">
        <f t="shared" si="9"/>
        <v>0</v>
      </c>
      <c r="Q5" s="6">
        <f t="shared" si="10"/>
        <v>4941290.5800887123</v>
      </c>
      <c r="R5" s="6">
        <f t="shared" si="11"/>
        <v>0</v>
      </c>
      <c r="S5" s="6">
        <f t="shared" ca="1" si="12"/>
        <v>10605457.3321153</v>
      </c>
      <c r="T5">
        <f t="shared" ca="1" si="3"/>
        <v>858697.23251530156</v>
      </c>
      <c r="U5" s="15">
        <f t="shared" ca="1" si="4"/>
        <v>8.8100786696344566E-2</v>
      </c>
    </row>
    <row r="6" spans="1:30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Data'!T6</f>
        <v>8</v>
      </c>
      <c r="J6">
        <f>'Monthly Data'!CI6</f>
        <v>0</v>
      </c>
      <c r="L6" s="6">
        <f t="shared" si="5"/>
        <v>-4607250.82520111</v>
      </c>
      <c r="M6" s="6">
        <f t="shared" ca="1" si="6"/>
        <v>130571.52997284995</v>
      </c>
      <c r="N6" s="6">
        <f t="shared" si="7"/>
        <v>10633318.600890944</v>
      </c>
      <c r="O6" s="6">
        <f t="shared" si="8"/>
        <v>-28466.810981357597</v>
      </c>
      <c r="P6" s="6">
        <f t="shared" si="9"/>
        <v>0</v>
      </c>
      <c r="Q6" s="6">
        <f t="shared" si="10"/>
        <v>4941290.5800887123</v>
      </c>
      <c r="R6" s="6">
        <f t="shared" si="11"/>
        <v>0</v>
      </c>
      <c r="S6" s="6">
        <f t="shared" ca="1" si="12"/>
        <v>11069463.074770039</v>
      </c>
      <c r="T6">
        <f t="shared" ca="1" si="3"/>
        <v>181779.06917003728</v>
      </c>
      <c r="U6" s="15">
        <f t="shared" ca="1" si="4"/>
        <v>1.6695843585884797E-2</v>
      </c>
      <c r="X6" t="s">
        <v>85</v>
      </c>
      <c r="Y6" t="s">
        <v>86</v>
      </c>
      <c r="Z6" t="s">
        <v>87</v>
      </c>
      <c r="AA6" t="s">
        <v>88</v>
      </c>
    </row>
    <row r="7" spans="1:30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Data'!T7</f>
        <v>8</v>
      </c>
      <c r="J7">
        <f>'Monthly Data'!CI7</f>
        <v>0</v>
      </c>
      <c r="L7" s="6">
        <f t="shared" si="5"/>
        <v>-4607250.82520111</v>
      </c>
      <c r="M7" s="6">
        <f t="shared" ca="1" si="6"/>
        <v>319133.10155474499</v>
      </c>
      <c r="N7" s="6">
        <f t="shared" si="7"/>
        <v>10290308.323442848</v>
      </c>
      <c r="O7" s="6">
        <f t="shared" si="8"/>
        <v>-34160.17317762912</v>
      </c>
      <c r="P7" s="6">
        <f t="shared" si="9"/>
        <v>0</v>
      </c>
      <c r="Q7" s="6">
        <f t="shared" si="10"/>
        <v>4941290.5800887123</v>
      </c>
      <c r="R7" s="6">
        <f t="shared" si="11"/>
        <v>0</v>
      </c>
      <c r="S7" s="6">
        <f t="shared" ca="1" si="12"/>
        <v>10909321.006707568</v>
      </c>
      <c r="T7">
        <f t="shared" ca="1" si="3"/>
        <v>281386.43830757216</v>
      </c>
      <c r="U7" s="15">
        <f t="shared" ca="1" si="4"/>
        <v>2.6476116925316567E-2</v>
      </c>
      <c r="W7" t="s">
        <v>81</v>
      </c>
      <c r="X7">
        <v>-4607250.82520111</v>
      </c>
      <c r="Y7">
        <v>2871953.8619938302</v>
      </c>
      <c r="Z7">
        <v>-1.6042217412234301</v>
      </c>
      <c r="AA7" s="86">
        <v>0.111456571573574</v>
      </c>
    </row>
    <row r="8" spans="1:30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Data'!T8</f>
        <v>8</v>
      </c>
      <c r="J8">
        <f>'Monthly Data'!CI8</f>
        <v>0</v>
      </c>
      <c r="L8" s="6">
        <f t="shared" si="5"/>
        <v>-4607250.82520111</v>
      </c>
      <c r="M8" s="6">
        <f t="shared" ca="1" si="6"/>
        <v>550059.96811344242</v>
      </c>
      <c r="N8" s="6">
        <f t="shared" si="7"/>
        <v>10633318.600890944</v>
      </c>
      <c r="O8" s="6">
        <f t="shared" si="8"/>
        <v>-39853.535373900639</v>
      </c>
      <c r="P8" s="6">
        <f t="shared" si="9"/>
        <v>0</v>
      </c>
      <c r="Q8" s="6">
        <f t="shared" si="10"/>
        <v>4941290.5800887123</v>
      </c>
      <c r="R8" s="6">
        <f t="shared" si="11"/>
        <v>0</v>
      </c>
      <c r="S8" s="6">
        <f t="shared" ca="1" si="12"/>
        <v>11477564.788518086</v>
      </c>
      <c r="T8">
        <f t="shared" ca="1" si="3"/>
        <v>440440.87811808661</v>
      </c>
      <c r="U8" s="15">
        <f t="shared" ca="1" si="4"/>
        <v>3.9905403046446769E-2</v>
      </c>
      <c r="W8" t="s">
        <v>173</v>
      </c>
      <c r="X8">
        <v>3131.2117499484398</v>
      </c>
      <c r="Y8">
        <v>772.145973124698</v>
      </c>
      <c r="Z8" s="22">
        <v>4.0552069931507102</v>
      </c>
      <c r="AA8" s="86">
        <v>9.2406521445816697E-5</v>
      </c>
    </row>
    <row r="9" spans="1:30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Data'!T9</f>
        <v>8</v>
      </c>
      <c r="J9">
        <f>'Monthly Data'!CI9</f>
        <v>0</v>
      </c>
      <c r="L9" s="6">
        <f t="shared" si="5"/>
        <v>-4607250.82520111</v>
      </c>
      <c r="M9" s="6">
        <f t="shared" ca="1" si="6"/>
        <v>480484.44302958803</v>
      </c>
      <c r="N9" s="6">
        <f t="shared" si="7"/>
        <v>10633318.600890944</v>
      </c>
      <c r="O9" s="6">
        <f t="shared" si="8"/>
        <v>-45546.897570172157</v>
      </c>
      <c r="P9" s="6">
        <f t="shared" si="9"/>
        <v>0</v>
      </c>
      <c r="Q9" s="6">
        <f t="shared" si="10"/>
        <v>4941290.5800887123</v>
      </c>
      <c r="R9" s="6">
        <f t="shared" si="11"/>
        <v>0</v>
      </c>
      <c r="S9" s="6">
        <f t="shared" ca="1" si="12"/>
        <v>11402295.901237961</v>
      </c>
      <c r="T9">
        <f t="shared" ca="1" si="3"/>
        <v>68768.86203796044</v>
      </c>
      <c r="U9" s="15">
        <f t="shared" ca="1" si="4"/>
        <v>6.067737060149514E-3</v>
      </c>
      <c r="W9" t="s">
        <v>89</v>
      </c>
      <c r="X9">
        <v>343010.27744809497</v>
      </c>
      <c r="Y9">
        <v>38417.097232391701</v>
      </c>
      <c r="Z9" s="22">
        <v>8.9285839420184896</v>
      </c>
      <c r="AA9" s="86">
        <v>9.1524692693019807E-15</v>
      </c>
    </row>
    <row r="10" spans="1:30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Data'!T10</f>
        <v>8</v>
      </c>
      <c r="J10">
        <f>'Monthly Data'!CI10</f>
        <v>0</v>
      </c>
      <c r="L10" s="6">
        <f t="shared" si="5"/>
        <v>-4607250.82520111</v>
      </c>
      <c r="M10" s="6">
        <f t="shared" ca="1" si="6"/>
        <v>229768.31821121651</v>
      </c>
      <c r="N10" s="6">
        <f t="shared" si="7"/>
        <v>10290308.323442848</v>
      </c>
      <c r="O10" s="6">
        <f t="shared" si="8"/>
        <v>-51240.259766443676</v>
      </c>
      <c r="P10" s="6">
        <f t="shared" si="9"/>
        <v>0</v>
      </c>
      <c r="Q10" s="6">
        <f t="shared" si="10"/>
        <v>4941290.5800887123</v>
      </c>
      <c r="R10" s="6">
        <f t="shared" si="11"/>
        <v>0</v>
      </c>
      <c r="S10" s="6">
        <f t="shared" ca="1" si="12"/>
        <v>10802876.136775224</v>
      </c>
      <c r="T10">
        <f t="shared" ref="T10:T41" ca="1" si="13">S10-D10</f>
        <v>271404.6967752222</v>
      </c>
      <c r="U10" s="15">
        <f t="shared" ref="U10:U41" ca="1" si="14">ABS(S10-D10)/D10</f>
        <v>2.5770823984233505E-2</v>
      </c>
      <c r="W10" t="s">
        <v>57</v>
      </c>
      <c r="X10">
        <v>-5693.3621962715197</v>
      </c>
      <c r="Y10">
        <v>1773.7816928559701</v>
      </c>
      <c r="Z10" s="22">
        <v>-3.2097310617208099</v>
      </c>
      <c r="AA10" s="86">
        <v>1.72977027570761E-3</v>
      </c>
    </row>
    <row r="11" spans="1:30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Data'!T11</f>
        <v>8</v>
      </c>
      <c r="J11">
        <f>'Monthly Data'!CI11</f>
        <v>0</v>
      </c>
      <c r="L11" s="6">
        <f t="shared" si="5"/>
        <v>-4607250.82520111</v>
      </c>
      <c r="M11" s="6">
        <f t="shared" ca="1" si="6"/>
        <v>48878.215416695151</v>
      </c>
      <c r="N11" s="6">
        <f t="shared" si="7"/>
        <v>10633318.600890944</v>
      </c>
      <c r="O11" s="6">
        <f t="shared" si="8"/>
        <v>-56933.621962715195</v>
      </c>
      <c r="P11" s="6">
        <f t="shared" si="9"/>
        <v>0</v>
      </c>
      <c r="Q11" s="6">
        <f t="shared" si="10"/>
        <v>4941290.5800887123</v>
      </c>
      <c r="R11" s="6">
        <f t="shared" si="11"/>
        <v>0</v>
      </c>
      <c r="S11" s="6">
        <f t="shared" ca="1" si="12"/>
        <v>10959302.949232526</v>
      </c>
      <c r="T11">
        <f t="shared" ca="1" si="13"/>
        <v>-94119.970967473462</v>
      </c>
      <c r="U11" s="15">
        <f t="shared" ca="1" si="14"/>
        <v>8.5150067673128056E-3</v>
      </c>
      <c r="W11" t="s">
        <v>39</v>
      </c>
      <c r="X11">
        <v>-662689.98610736104</v>
      </c>
      <c r="Y11">
        <v>126622.137445785</v>
      </c>
      <c r="Z11" s="22">
        <v>-5.2336029028976299</v>
      </c>
      <c r="AA11" s="86">
        <v>7.7489178168976204E-7</v>
      </c>
    </row>
    <row r="12" spans="1:30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Data'!T12</f>
        <v>8</v>
      </c>
      <c r="J12">
        <f>'Monthly Data'!CI12</f>
        <v>0</v>
      </c>
      <c r="L12" s="6">
        <f t="shared" si="5"/>
        <v>-4607250.82520111</v>
      </c>
      <c r="M12" s="6">
        <f t="shared" ca="1" si="6"/>
        <v>1471.6695224757677</v>
      </c>
      <c r="N12" s="6">
        <f t="shared" si="7"/>
        <v>10290308.323442848</v>
      </c>
      <c r="O12" s="6">
        <f t="shared" si="8"/>
        <v>-62626.984158986714</v>
      </c>
      <c r="P12" s="6">
        <f t="shared" si="9"/>
        <v>0</v>
      </c>
      <c r="Q12" s="6">
        <f t="shared" si="10"/>
        <v>4941290.5800887123</v>
      </c>
      <c r="R12" s="6">
        <f t="shared" si="11"/>
        <v>0</v>
      </c>
      <c r="S12" s="6">
        <f t="shared" ca="1" si="12"/>
        <v>10563192.76369394</v>
      </c>
      <c r="T12">
        <f t="shared" ca="1" si="13"/>
        <v>-533754.98290605843</v>
      </c>
      <c r="U12" s="15">
        <f t="shared" ca="1" si="14"/>
        <v>4.8099260724156871E-2</v>
      </c>
      <c r="W12" t="s">
        <v>10</v>
      </c>
      <c r="X12">
        <v>617661.32251108903</v>
      </c>
      <c r="Y12">
        <v>321333.810066809</v>
      </c>
      <c r="Z12">
        <v>1.9221796871691501</v>
      </c>
      <c r="AA12" s="86">
        <v>5.7100965966955297E-2</v>
      </c>
    </row>
    <row r="13" spans="1:30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Data'!T13</f>
        <v>8</v>
      </c>
      <c r="J13">
        <f>'Monthly Data'!CI13</f>
        <v>0</v>
      </c>
      <c r="L13" s="6">
        <f t="shared" si="5"/>
        <v>-4607250.82520111</v>
      </c>
      <c r="M13" s="6">
        <f t="shared" ca="1" si="6"/>
        <v>0</v>
      </c>
      <c r="N13" s="6">
        <f t="shared" si="7"/>
        <v>10633318.600890944</v>
      </c>
      <c r="O13" s="6">
        <f t="shared" si="8"/>
        <v>-68320.34635525824</v>
      </c>
      <c r="P13" s="6">
        <f t="shared" si="9"/>
        <v>-662689.98610736104</v>
      </c>
      <c r="Q13" s="6">
        <f t="shared" si="10"/>
        <v>4941290.5800887123</v>
      </c>
      <c r="R13" s="6">
        <f t="shared" si="11"/>
        <v>0</v>
      </c>
      <c r="S13" s="6">
        <f t="shared" ca="1" si="12"/>
        <v>10236348.023315927</v>
      </c>
      <c r="T13">
        <f t="shared" ca="1" si="13"/>
        <v>262497.76291592978</v>
      </c>
      <c r="U13" s="15">
        <f t="shared" ca="1" si="14"/>
        <v>2.6318598741966917E-2</v>
      </c>
      <c r="W13" t="s">
        <v>278</v>
      </c>
      <c r="X13">
        <v>-2158826.5361645701</v>
      </c>
      <c r="Y13">
        <v>445302.32454550097</v>
      </c>
      <c r="Z13" s="22">
        <v>-4.8480019464708199</v>
      </c>
      <c r="AA13" s="86">
        <v>4.0108386909993296E-6</v>
      </c>
    </row>
    <row r="14" spans="1:30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Data'!T14</f>
        <v>8</v>
      </c>
      <c r="J14">
        <f>'Monthly Data'!CI14</f>
        <v>0</v>
      </c>
      <c r="L14" s="6">
        <f t="shared" si="5"/>
        <v>-4607250.82520111</v>
      </c>
      <c r="M14" s="6">
        <f t="shared" ca="1" si="6"/>
        <v>0</v>
      </c>
      <c r="N14" s="6">
        <f t="shared" si="7"/>
        <v>10633318.600890944</v>
      </c>
      <c r="O14" s="6">
        <f t="shared" si="8"/>
        <v>-74013.708551529751</v>
      </c>
      <c r="P14" s="6">
        <f t="shared" si="9"/>
        <v>0</v>
      </c>
      <c r="Q14" s="6">
        <f t="shared" si="10"/>
        <v>4941290.5800887123</v>
      </c>
      <c r="R14" s="6">
        <f t="shared" si="11"/>
        <v>0</v>
      </c>
      <c r="S14" s="6">
        <f t="shared" ca="1" si="12"/>
        <v>10893344.647227015</v>
      </c>
      <c r="T14">
        <f t="shared" ca="1" si="13"/>
        <v>-143515.06070293672</v>
      </c>
      <c r="U14" s="15">
        <f t="shared" ca="1" si="14"/>
        <v>1.3003251332425796E-2</v>
      </c>
    </row>
    <row r="15" spans="1:30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5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Data'!T15</f>
        <v>8</v>
      </c>
      <c r="J15">
        <f>'Monthly Data'!CI15</f>
        <v>0</v>
      </c>
      <c r="L15" s="6">
        <f t="shared" si="5"/>
        <v>-4607250.82520111</v>
      </c>
      <c r="M15" s="6">
        <f t="shared" ca="1" si="6"/>
        <v>0</v>
      </c>
      <c r="N15" s="6">
        <f t="shared" si="7"/>
        <v>9604287.7685466595</v>
      </c>
      <c r="O15" s="6">
        <f t="shared" si="8"/>
        <v>-79707.070747801277</v>
      </c>
      <c r="P15" s="6">
        <f t="shared" si="9"/>
        <v>0</v>
      </c>
      <c r="Q15" s="6">
        <f t="shared" si="10"/>
        <v>4941290.5800887123</v>
      </c>
      <c r="R15" s="6">
        <f t="shared" si="11"/>
        <v>0</v>
      </c>
      <c r="S15" s="6">
        <f t="shared" ca="1" si="12"/>
        <v>9858620.4526864607</v>
      </c>
      <c r="T15">
        <f t="shared" ca="1" si="13"/>
        <v>90364.486956505105</v>
      </c>
      <c r="U15" s="15">
        <f t="shared" ca="1" si="14"/>
        <v>9.2508311896751586E-3</v>
      </c>
      <c r="W15" t="s">
        <v>185</v>
      </c>
    </row>
    <row r="16" spans="1:30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5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Data'!T16</f>
        <v>8</v>
      </c>
      <c r="J16">
        <f>'Monthly Data'!CI16</f>
        <v>0</v>
      </c>
      <c r="L16" s="6">
        <f t="shared" si="5"/>
        <v>-4607250.82520111</v>
      </c>
      <c r="M16" s="6">
        <f t="shared" ca="1" si="6"/>
        <v>4227.1358624303948</v>
      </c>
      <c r="N16" s="6">
        <f t="shared" si="7"/>
        <v>10633318.600890944</v>
      </c>
      <c r="O16" s="6">
        <f t="shared" si="8"/>
        <v>-85400.432944072789</v>
      </c>
      <c r="P16" s="6">
        <f t="shared" si="9"/>
        <v>0</v>
      </c>
      <c r="Q16" s="6">
        <f t="shared" si="10"/>
        <v>4941290.5800887123</v>
      </c>
      <c r="R16" s="6">
        <f t="shared" si="11"/>
        <v>0</v>
      </c>
      <c r="S16" s="6">
        <f t="shared" ca="1" si="12"/>
        <v>10886185.058696903</v>
      </c>
      <c r="T16">
        <f t="shared" ca="1" si="13"/>
        <v>183198.49596694671</v>
      </c>
      <c r="U16" s="15">
        <f t="shared" ca="1" si="14"/>
        <v>1.7116577218258152E-2</v>
      </c>
      <c r="W16" t="s">
        <v>90</v>
      </c>
      <c r="X16">
        <v>10448924.715781299</v>
      </c>
      <c r="Y16" t="s">
        <v>91</v>
      </c>
      <c r="Z16">
        <v>767371.56700785295</v>
      </c>
    </row>
    <row r="17" spans="1:26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5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Data'!T17</f>
        <v>8</v>
      </c>
      <c r="J17">
        <f>'Monthly Data'!CI17</f>
        <v>0</v>
      </c>
      <c r="L17" s="6">
        <f t="shared" si="5"/>
        <v>-4607250.82520111</v>
      </c>
      <c r="M17" s="6">
        <f t="shared" ca="1" si="6"/>
        <v>3882.7025699360661</v>
      </c>
      <c r="N17" s="6">
        <f t="shared" si="7"/>
        <v>10290308.323442848</v>
      </c>
      <c r="O17" s="6">
        <f t="shared" si="8"/>
        <v>-91093.795140344315</v>
      </c>
      <c r="P17" s="6">
        <f t="shared" si="9"/>
        <v>0</v>
      </c>
      <c r="Q17" s="6">
        <f t="shared" si="10"/>
        <v>4941290.5800887123</v>
      </c>
      <c r="R17" s="6">
        <f t="shared" si="11"/>
        <v>0</v>
      </c>
      <c r="S17" s="6">
        <f t="shared" ca="1" si="12"/>
        <v>10537136.985760042</v>
      </c>
      <c r="T17">
        <f t="shared" ca="1" si="13"/>
        <v>-106758.20996991545</v>
      </c>
      <c r="U17" s="15">
        <f t="shared" ca="1" si="14"/>
        <v>1.002999447164267E-2</v>
      </c>
      <c r="W17" t="s">
        <v>92</v>
      </c>
      <c r="X17">
        <v>18647567757833</v>
      </c>
      <c r="Y17" t="s">
        <v>93</v>
      </c>
      <c r="Z17">
        <v>406229.88998921</v>
      </c>
    </row>
    <row r="18" spans="1:26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5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Data'!T18</f>
        <v>8</v>
      </c>
      <c r="J18">
        <f>'Monthly Data'!CI18</f>
        <v>0</v>
      </c>
      <c r="L18" s="6">
        <f t="shared" si="5"/>
        <v>-4607250.82520111</v>
      </c>
      <c r="M18" s="6">
        <f t="shared" ca="1" si="6"/>
        <v>130571.52997284995</v>
      </c>
      <c r="N18" s="6">
        <f t="shared" si="7"/>
        <v>10633318.600890944</v>
      </c>
      <c r="O18" s="6">
        <f t="shared" si="8"/>
        <v>-96787.157336615841</v>
      </c>
      <c r="P18" s="6">
        <f t="shared" si="9"/>
        <v>0</v>
      </c>
      <c r="Q18" s="6">
        <f t="shared" si="10"/>
        <v>4941290.5800887123</v>
      </c>
      <c r="R18" s="6">
        <f t="shared" si="11"/>
        <v>0</v>
      </c>
      <c r="S18" s="6">
        <f t="shared" ca="1" si="12"/>
        <v>11001142.728414781</v>
      </c>
      <c r="T18">
        <f t="shared" ca="1" si="13"/>
        <v>-572637.50071517378</v>
      </c>
      <c r="U18" s="15">
        <f t="shared" ca="1" si="14"/>
        <v>4.9477136197377154E-2</v>
      </c>
      <c r="W18" t="s">
        <v>94</v>
      </c>
      <c r="X18">
        <v>0.73392209754298898</v>
      </c>
      <c r="Y18" t="s">
        <v>95</v>
      </c>
      <c r="Z18">
        <v>0.71979406732403195</v>
      </c>
    </row>
    <row r="19" spans="1:26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5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Data'!T19</f>
        <v>8</v>
      </c>
      <c r="J19">
        <f>'Monthly Data'!CI19</f>
        <v>0</v>
      </c>
      <c r="L19" s="6">
        <f t="shared" si="5"/>
        <v>-4607250.82520111</v>
      </c>
      <c r="M19" s="6">
        <f t="shared" ca="1" si="6"/>
        <v>319133.10155474499</v>
      </c>
      <c r="N19" s="6">
        <f t="shared" si="7"/>
        <v>10290308.323442848</v>
      </c>
      <c r="O19" s="6">
        <f t="shared" si="8"/>
        <v>-102480.51953288735</v>
      </c>
      <c r="P19" s="6">
        <f t="shared" si="9"/>
        <v>0</v>
      </c>
      <c r="Q19" s="6">
        <f t="shared" si="10"/>
        <v>4941290.5800887123</v>
      </c>
      <c r="R19" s="6">
        <f t="shared" si="11"/>
        <v>0</v>
      </c>
      <c r="S19" s="6">
        <f t="shared" ca="1" si="12"/>
        <v>10841000.660352308</v>
      </c>
      <c r="T19">
        <f t="shared" ca="1" si="13"/>
        <v>-433329.47697764449</v>
      </c>
      <c r="U19" s="15">
        <f t="shared" ca="1" si="14"/>
        <v>3.8435053054093719E-2</v>
      </c>
      <c r="W19" t="s">
        <v>99</v>
      </c>
      <c r="X19">
        <v>44.013530364805398</v>
      </c>
      <c r="Y19" s="22" t="s">
        <v>96</v>
      </c>
      <c r="Z19" s="22">
        <v>2.25540283356029E-27</v>
      </c>
    </row>
    <row r="20" spans="1:26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5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Data'!T20</f>
        <v>8</v>
      </c>
      <c r="J20">
        <f>'Monthly Data'!CI20</f>
        <v>0</v>
      </c>
      <c r="L20" s="6">
        <f t="shared" si="5"/>
        <v>-4607250.82520111</v>
      </c>
      <c r="M20" s="6">
        <f t="shared" ca="1" si="6"/>
        <v>550059.96811344242</v>
      </c>
      <c r="N20" s="6">
        <f t="shared" si="7"/>
        <v>10633318.600890944</v>
      </c>
      <c r="O20" s="6">
        <f t="shared" si="8"/>
        <v>-108173.88172915888</v>
      </c>
      <c r="P20" s="6">
        <f t="shared" si="9"/>
        <v>0</v>
      </c>
      <c r="Q20" s="6">
        <f t="shared" si="10"/>
        <v>4941290.5800887123</v>
      </c>
      <c r="R20" s="6">
        <f t="shared" si="11"/>
        <v>0</v>
      </c>
      <c r="S20" s="6">
        <f t="shared" ca="1" si="12"/>
        <v>11409244.44216283</v>
      </c>
      <c r="T20">
        <f t="shared" ca="1" si="13"/>
        <v>75809.962032873183</v>
      </c>
      <c r="U20" s="15">
        <f t="shared" ca="1" si="14"/>
        <v>6.6890545990965916E-3</v>
      </c>
      <c r="W20" t="s">
        <v>97</v>
      </c>
      <c r="X20">
        <v>-4.7498463034230602E-2</v>
      </c>
      <c r="Y20" t="s">
        <v>98</v>
      </c>
      <c r="Z20">
        <v>2.0559606734371698</v>
      </c>
    </row>
    <row r="21" spans="1:26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5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Data'!T21</f>
        <v>8</v>
      </c>
      <c r="J21">
        <f>'Monthly Data'!CI21</f>
        <v>0</v>
      </c>
      <c r="L21" s="6">
        <f t="shared" si="5"/>
        <v>-4607250.82520111</v>
      </c>
      <c r="M21" s="6">
        <f t="shared" ca="1" si="6"/>
        <v>480484.44302958803</v>
      </c>
      <c r="N21" s="6">
        <f t="shared" si="7"/>
        <v>10633318.600890944</v>
      </c>
      <c r="O21" s="6">
        <f t="shared" si="8"/>
        <v>-113867.24392543039</v>
      </c>
      <c r="P21" s="6">
        <f t="shared" si="9"/>
        <v>0</v>
      </c>
      <c r="Q21" s="6">
        <f t="shared" si="10"/>
        <v>4941290.5800887123</v>
      </c>
      <c r="R21" s="6">
        <f t="shared" si="11"/>
        <v>0</v>
      </c>
      <c r="S21" s="6">
        <f t="shared" ca="1" si="12"/>
        <v>11333975.554882703</v>
      </c>
      <c r="T21">
        <f t="shared" ca="1" si="13"/>
        <v>-399276.31744725257</v>
      </c>
      <c r="U21" s="15">
        <f t="shared" ca="1" si="14"/>
        <v>3.4029467856975734E-2</v>
      </c>
    </row>
    <row r="22" spans="1:26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5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Data'!T22</f>
        <v>8</v>
      </c>
      <c r="J22">
        <f>'Monthly Data'!CI22</f>
        <v>0</v>
      </c>
      <c r="L22" s="6">
        <f t="shared" si="5"/>
        <v>-4607250.82520111</v>
      </c>
      <c r="M22" s="6">
        <f t="shared" ca="1" si="6"/>
        <v>229768.31821121651</v>
      </c>
      <c r="N22" s="6">
        <f t="shared" si="7"/>
        <v>10290308.323442848</v>
      </c>
      <c r="O22" s="6">
        <f t="shared" si="8"/>
        <v>-119560.60612170192</v>
      </c>
      <c r="P22" s="6">
        <f t="shared" si="9"/>
        <v>0</v>
      </c>
      <c r="Q22" s="6">
        <f t="shared" si="10"/>
        <v>4941290.5800887123</v>
      </c>
      <c r="R22" s="6">
        <f t="shared" si="11"/>
        <v>0</v>
      </c>
      <c r="S22" s="6">
        <f t="shared" ca="1" si="12"/>
        <v>10734555.790419966</v>
      </c>
      <c r="T22">
        <f t="shared" ca="1" si="13"/>
        <v>-483890.11890998669</v>
      </c>
      <c r="U22" s="15">
        <f t="shared" ca="1" si="14"/>
        <v>4.3133436023215461E-2</v>
      </c>
    </row>
    <row r="23" spans="1:26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5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Data'!T23</f>
        <v>8</v>
      </c>
      <c r="J23">
        <f>'Monthly Data'!CI23</f>
        <v>0</v>
      </c>
      <c r="L23" s="6">
        <f t="shared" si="5"/>
        <v>-4607250.82520111</v>
      </c>
      <c r="M23" s="6">
        <f t="shared" ca="1" si="6"/>
        <v>48878.215416695151</v>
      </c>
      <c r="N23" s="6">
        <f t="shared" si="7"/>
        <v>10633318.600890944</v>
      </c>
      <c r="O23" s="6">
        <f t="shared" si="8"/>
        <v>-125253.96831797343</v>
      </c>
      <c r="P23" s="6">
        <f t="shared" si="9"/>
        <v>0</v>
      </c>
      <c r="Q23" s="6">
        <f t="shared" si="10"/>
        <v>4941290.5800887123</v>
      </c>
      <c r="R23" s="6">
        <f t="shared" si="11"/>
        <v>0</v>
      </c>
      <c r="S23" s="6">
        <f t="shared" ca="1" si="12"/>
        <v>10890982.602877267</v>
      </c>
      <c r="T23">
        <f t="shared" ca="1" si="13"/>
        <v>-664240.07285268977</v>
      </c>
      <c r="U23" s="15">
        <f t="shared" ca="1" si="14"/>
        <v>5.748396993229981E-2</v>
      </c>
    </row>
    <row r="24" spans="1:26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5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Data'!T24</f>
        <v>8</v>
      </c>
      <c r="J24">
        <f>'Monthly Data'!CI24</f>
        <v>0</v>
      </c>
      <c r="L24" s="6">
        <f t="shared" si="5"/>
        <v>-4607250.82520111</v>
      </c>
      <c r="M24" s="6">
        <f t="shared" ca="1" si="6"/>
        <v>1471.6695224757677</v>
      </c>
      <c r="N24" s="6">
        <f t="shared" si="7"/>
        <v>10290308.323442848</v>
      </c>
      <c r="O24" s="6">
        <f t="shared" si="8"/>
        <v>-130947.33051424495</v>
      </c>
      <c r="P24" s="6">
        <f t="shared" si="9"/>
        <v>0</v>
      </c>
      <c r="Q24" s="6">
        <f t="shared" si="10"/>
        <v>4941290.5800887123</v>
      </c>
      <c r="R24" s="6">
        <f t="shared" si="11"/>
        <v>0</v>
      </c>
      <c r="S24" s="6">
        <f t="shared" ca="1" si="12"/>
        <v>10494872.41733868</v>
      </c>
      <c r="T24">
        <f t="shared" ca="1" si="13"/>
        <v>-395124.43019127846</v>
      </c>
      <c r="U24" s="15">
        <f t="shared" ca="1" si="14"/>
        <v>3.6283245599001215E-2</v>
      </c>
    </row>
    <row r="25" spans="1:26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5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Data'!T25</f>
        <v>8</v>
      </c>
      <c r="J25">
        <f>'Monthly Data'!CI25</f>
        <v>0</v>
      </c>
      <c r="L25" s="6">
        <f t="shared" si="5"/>
        <v>-4607250.82520111</v>
      </c>
      <c r="M25" s="6">
        <f t="shared" ca="1" si="6"/>
        <v>0</v>
      </c>
      <c r="N25" s="6">
        <f t="shared" si="7"/>
        <v>10633318.600890944</v>
      </c>
      <c r="O25" s="6">
        <f t="shared" si="8"/>
        <v>-136640.69271051648</v>
      </c>
      <c r="P25" s="6">
        <f t="shared" si="9"/>
        <v>-662689.98610736104</v>
      </c>
      <c r="Q25" s="6">
        <f t="shared" si="10"/>
        <v>4941290.5800887123</v>
      </c>
      <c r="R25" s="6">
        <f t="shared" si="11"/>
        <v>0</v>
      </c>
      <c r="S25" s="6">
        <f t="shared" ca="1" si="12"/>
        <v>10168027.676960669</v>
      </c>
      <c r="T25">
        <f t="shared" ca="1" si="13"/>
        <v>-460783.44396928698</v>
      </c>
      <c r="U25" s="15">
        <f t="shared" ca="1" si="14"/>
        <v>4.3352303350458941E-2</v>
      </c>
    </row>
    <row r="26" spans="1:26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5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Data'!T26</f>
        <v>8</v>
      </c>
      <c r="J26">
        <f>'Monthly Data'!CI26</f>
        <v>0</v>
      </c>
      <c r="L26" s="6">
        <f t="shared" si="5"/>
        <v>-4607250.82520111</v>
      </c>
      <c r="M26" s="6">
        <f t="shared" ca="1" si="6"/>
        <v>0</v>
      </c>
      <c r="N26" s="6">
        <f t="shared" si="7"/>
        <v>10633318.600890944</v>
      </c>
      <c r="O26" s="6">
        <f t="shared" si="8"/>
        <v>-142334.05490678799</v>
      </c>
      <c r="P26" s="6">
        <f t="shared" si="9"/>
        <v>0</v>
      </c>
      <c r="Q26" s="6">
        <f t="shared" si="10"/>
        <v>4941290.5800887123</v>
      </c>
      <c r="R26" s="6">
        <f t="shared" si="11"/>
        <v>0</v>
      </c>
      <c r="S26" s="6">
        <f t="shared" ca="1" si="12"/>
        <v>10825024.300871758</v>
      </c>
      <c r="T26">
        <f t="shared" ca="1" si="13"/>
        <v>-357218.44626253098</v>
      </c>
      <c r="U26" s="15">
        <f t="shared" ca="1" si="14"/>
        <v>3.1945152179251035E-2</v>
      </c>
    </row>
    <row r="27" spans="1:26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5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Data'!T27</f>
        <v>8</v>
      </c>
      <c r="J27">
        <f>'Monthly Data'!CI27</f>
        <v>0</v>
      </c>
      <c r="L27" s="6">
        <f t="shared" si="5"/>
        <v>-4607250.82520111</v>
      </c>
      <c r="M27" s="6">
        <f t="shared" ca="1" si="6"/>
        <v>0</v>
      </c>
      <c r="N27" s="6">
        <f t="shared" si="7"/>
        <v>9604287.7685466595</v>
      </c>
      <c r="O27" s="6">
        <f t="shared" si="8"/>
        <v>-148027.4171030595</v>
      </c>
      <c r="P27" s="6">
        <f t="shared" si="9"/>
        <v>0</v>
      </c>
      <c r="Q27" s="6">
        <f t="shared" si="10"/>
        <v>4941290.5800887123</v>
      </c>
      <c r="R27" s="6">
        <f t="shared" si="11"/>
        <v>0</v>
      </c>
      <c r="S27" s="6">
        <f t="shared" ca="1" si="12"/>
        <v>9790300.1063312031</v>
      </c>
      <c r="T27">
        <f t="shared" ca="1" si="13"/>
        <v>-68847.375403081998</v>
      </c>
      <c r="U27" s="15">
        <f t="shared" ca="1" si="14"/>
        <v>6.9830962089403002E-3</v>
      </c>
    </row>
    <row r="28" spans="1:26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5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Data'!T28</f>
        <v>8</v>
      </c>
      <c r="J28">
        <f>'Monthly Data'!CI28</f>
        <v>0</v>
      </c>
      <c r="L28" s="6">
        <f t="shared" si="5"/>
        <v>-4607250.82520111</v>
      </c>
      <c r="M28" s="6">
        <f t="shared" ca="1" si="6"/>
        <v>4227.1358624303948</v>
      </c>
      <c r="N28" s="6">
        <f t="shared" si="7"/>
        <v>10633318.600890944</v>
      </c>
      <c r="O28" s="6">
        <f t="shared" si="8"/>
        <v>-153720.77929933104</v>
      </c>
      <c r="P28" s="6">
        <f t="shared" si="9"/>
        <v>0</v>
      </c>
      <c r="Q28" s="6">
        <f t="shared" si="10"/>
        <v>4941290.5800887123</v>
      </c>
      <c r="R28" s="6">
        <f t="shared" si="11"/>
        <v>0</v>
      </c>
      <c r="S28" s="6">
        <f t="shared" ca="1" si="12"/>
        <v>10817864.712341646</v>
      </c>
      <c r="T28">
        <f t="shared" ca="1" si="13"/>
        <v>-391231.28839264065</v>
      </c>
      <c r="U28" s="15">
        <f t="shared" ca="1" si="14"/>
        <v>3.4903018795361541E-2</v>
      </c>
    </row>
    <row r="29" spans="1:26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5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Data'!T29</f>
        <v>8</v>
      </c>
      <c r="J29">
        <f>'Monthly Data'!CI29</f>
        <v>0</v>
      </c>
      <c r="L29" s="6">
        <f t="shared" si="5"/>
        <v>-4607250.82520111</v>
      </c>
      <c r="M29" s="6">
        <f t="shared" ca="1" si="6"/>
        <v>3882.7025699360661</v>
      </c>
      <c r="N29" s="6">
        <f t="shared" si="7"/>
        <v>10290308.323442848</v>
      </c>
      <c r="O29" s="6">
        <f t="shared" si="8"/>
        <v>-159414.14149560255</v>
      </c>
      <c r="P29" s="6">
        <f t="shared" si="9"/>
        <v>0</v>
      </c>
      <c r="Q29" s="6">
        <f t="shared" si="10"/>
        <v>4941290.5800887123</v>
      </c>
      <c r="R29" s="6">
        <f t="shared" si="11"/>
        <v>0</v>
      </c>
      <c r="S29" s="6">
        <f t="shared" ca="1" si="12"/>
        <v>10468816.639404785</v>
      </c>
      <c r="T29">
        <f t="shared" ca="1" si="13"/>
        <v>-703112.14952949993</v>
      </c>
      <c r="U29" s="15">
        <f t="shared" ca="1" si="14"/>
        <v>6.2935609670724674E-2</v>
      </c>
    </row>
    <row r="30" spans="1:26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5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Data'!T30</f>
        <v>8</v>
      </c>
      <c r="J30">
        <f>'Monthly Data'!CI30</f>
        <v>0</v>
      </c>
      <c r="L30" s="6">
        <f t="shared" si="5"/>
        <v>-4607250.82520111</v>
      </c>
      <c r="M30" s="6">
        <f t="shared" ca="1" si="6"/>
        <v>130571.52997284995</v>
      </c>
      <c r="N30" s="6">
        <f t="shared" si="7"/>
        <v>10633318.600890944</v>
      </c>
      <c r="O30" s="6">
        <f t="shared" si="8"/>
        <v>-165107.50369187407</v>
      </c>
      <c r="P30" s="6">
        <f t="shared" si="9"/>
        <v>0</v>
      </c>
      <c r="Q30" s="6">
        <f t="shared" si="10"/>
        <v>4941290.5800887123</v>
      </c>
      <c r="R30" s="6">
        <f t="shared" si="11"/>
        <v>0</v>
      </c>
      <c r="S30" s="6">
        <f t="shared" ca="1" si="12"/>
        <v>10932822.382059522</v>
      </c>
      <c r="T30">
        <f t="shared" ca="1" si="13"/>
        <v>-874283.83427476324</v>
      </c>
      <c r="U30" s="15">
        <f t="shared" ca="1" si="14"/>
        <v>7.4047257495257743E-2</v>
      </c>
    </row>
    <row r="31" spans="1:26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5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Data'!T31</f>
        <v>8</v>
      </c>
      <c r="J31">
        <f>'Monthly Data'!CI31</f>
        <v>0</v>
      </c>
      <c r="L31" s="6">
        <f t="shared" si="5"/>
        <v>-4607250.82520111</v>
      </c>
      <c r="M31" s="6">
        <f t="shared" ca="1" si="6"/>
        <v>319133.10155474499</v>
      </c>
      <c r="N31" s="6">
        <f t="shared" si="7"/>
        <v>10290308.323442848</v>
      </c>
      <c r="O31" s="6">
        <f t="shared" si="8"/>
        <v>-170800.86588814558</v>
      </c>
      <c r="P31" s="6">
        <f t="shared" si="9"/>
        <v>0</v>
      </c>
      <c r="Q31" s="6">
        <f t="shared" si="10"/>
        <v>4941290.5800887123</v>
      </c>
      <c r="R31" s="6">
        <f t="shared" si="11"/>
        <v>0</v>
      </c>
      <c r="S31" s="6">
        <f t="shared" ca="1" si="12"/>
        <v>10772680.313997049</v>
      </c>
      <c r="T31">
        <f t="shared" ca="1" si="13"/>
        <v>-307615.59753724001</v>
      </c>
      <c r="U31" s="15">
        <f t="shared" ca="1" si="14"/>
        <v>2.7762399126635282E-2</v>
      </c>
    </row>
    <row r="32" spans="1:26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5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Data'!T32</f>
        <v>8</v>
      </c>
      <c r="J32">
        <f>'Monthly Data'!CI32</f>
        <v>0</v>
      </c>
      <c r="L32" s="6">
        <f t="shared" si="5"/>
        <v>-4607250.82520111</v>
      </c>
      <c r="M32" s="6">
        <f t="shared" ca="1" si="6"/>
        <v>550059.96811344242</v>
      </c>
      <c r="N32" s="6">
        <f t="shared" si="7"/>
        <v>10633318.600890944</v>
      </c>
      <c r="O32" s="6">
        <f t="shared" si="8"/>
        <v>-176494.22808441712</v>
      </c>
      <c r="P32" s="6">
        <f t="shared" si="9"/>
        <v>0</v>
      </c>
      <c r="Q32" s="6">
        <f t="shared" si="10"/>
        <v>4941290.5800887123</v>
      </c>
      <c r="R32" s="6">
        <f t="shared" si="11"/>
        <v>0</v>
      </c>
      <c r="S32" s="6">
        <f t="shared" ca="1" si="12"/>
        <v>11340924.095807571</v>
      </c>
      <c r="T32">
        <f t="shared" ca="1" si="13"/>
        <v>-387000.323526714</v>
      </c>
      <c r="U32" s="15">
        <f t="shared" ca="1" si="14"/>
        <v>3.2998193856767825E-2</v>
      </c>
    </row>
    <row r="33" spans="1:21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5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Data'!T33</f>
        <v>8</v>
      </c>
      <c r="J33">
        <f>'Monthly Data'!CI33</f>
        <v>0</v>
      </c>
      <c r="L33" s="6">
        <f t="shared" si="5"/>
        <v>-4607250.82520111</v>
      </c>
      <c r="M33" s="6">
        <f t="shared" ca="1" si="6"/>
        <v>480484.44302958803</v>
      </c>
      <c r="N33" s="6">
        <f t="shared" si="7"/>
        <v>10633318.600890944</v>
      </c>
      <c r="O33" s="6">
        <f t="shared" si="8"/>
        <v>-182187.59028068863</v>
      </c>
      <c r="P33" s="6">
        <f t="shared" si="9"/>
        <v>0</v>
      </c>
      <c r="Q33" s="6">
        <f t="shared" si="10"/>
        <v>4941290.5800887123</v>
      </c>
      <c r="R33" s="6">
        <f t="shared" si="11"/>
        <v>0</v>
      </c>
      <c r="S33" s="6">
        <f t="shared" ca="1" si="12"/>
        <v>11265655.208527446</v>
      </c>
      <c r="T33">
        <f t="shared" ca="1" si="13"/>
        <v>-748120.82220684178</v>
      </c>
      <c r="U33" s="15">
        <f t="shared" ca="1" si="14"/>
        <v>6.2271913534342485E-2</v>
      </c>
    </row>
    <row r="34" spans="1:21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5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Data'!T34</f>
        <v>8</v>
      </c>
      <c r="J34">
        <f>'Monthly Data'!CI34</f>
        <v>0</v>
      </c>
      <c r="L34" s="6">
        <f t="shared" si="5"/>
        <v>-4607250.82520111</v>
      </c>
      <c r="M34" s="6">
        <f t="shared" ca="1" si="6"/>
        <v>229768.31821121651</v>
      </c>
      <c r="N34" s="6">
        <f t="shared" si="7"/>
        <v>10290308.323442848</v>
      </c>
      <c r="O34" s="6">
        <f t="shared" si="8"/>
        <v>-187880.95247696014</v>
      </c>
      <c r="P34" s="6">
        <f t="shared" si="9"/>
        <v>0</v>
      </c>
      <c r="Q34" s="6">
        <f t="shared" si="10"/>
        <v>4941290.5800887123</v>
      </c>
      <c r="R34" s="6">
        <f t="shared" si="11"/>
        <v>0</v>
      </c>
      <c r="S34" s="6">
        <f t="shared" ca="1" si="12"/>
        <v>10666235.444064707</v>
      </c>
      <c r="T34">
        <f t="shared" ca="1" si="13"/>
        <v>356871.43713041954</v>
      </c>
      <c r="U34" s="15">
        <f t="shared" ca="1" si="14"/>
        <v>3.4616241786630156E-2</v>
      </c>
    </row>
    <row r="35" spans="1:21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5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Data'!T35</f>
        <v>8</v>
      </c>
      <c r="J35">
        <f>'Monthly Data'!CI35</f>
        <v>0</v>
      </c>
      <c r="L35" s="6">
        <f t="shared" si="5"/>
        <v>-4607250.82520111</v>
      </c>
      <c r="M35" s="6">
        <f t="shared" ca="1" si="6"/>
        <v>48878.215416695151</v>
      </c>
      <c r="N35" s="6">
        <f t="shared" si="7"/>
        <v>10633318.600890944</v>
      </c>
      <c r="O35" s="6">
        <f t="shared" si="8"/>
        <v>-193574.31467323168</v>
      </c>
      <c r="P35" s="6">
        <f t="shared" si="9"/>
        <v>0</v>
      </c>
      <c r="Q35" s="6">
        <f t="shared" si="10"/>
        <v>4941290.5800887123</v>
      </c>
      <c r="R35" s="6">
        <f t="shared" si="11"/>
        <v>0</v>
      </c>
      <c r="S35" s="6">
        <f t="shared" ca="1" si="12"/>
        <v>10822662.256522009</v>
      </c>
      <c r="T35">
        <f t="shared" ca="1" si="13"/>
        <v>208155.27478772029</v>
      </c>
      <c r="U35" s="15">
        <f t="shared" ca="1" si="14"/>
        <v>1.9610451540134567E-2</v>
      </c>
    </row>
    <row r="36" spans="1:21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5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Data'!T36</f>
        <v>8</v>
      </c>
      <c r="J36">
        <f>'Monthly Data'!CI36</f>
        <v>0</v>
      </c>
      <c r="L36" s="6">
        <f t="shared" si="5"/>
        <v>-4607250.82520111</v>
      </c>
      <c r="M36" s="6">
        <f t="shared" ca="1" si="6"/>
        <v>1471.6695224757677</v>
      </c>
      <c r="N36" s="6">
        <f t="shared" si="7"/>
        <v>10290308.323442848</v>
      </c>
      <c r="O36" s="6">
        <f t="shared" si="8"/>
        <v>-199267.67686950319</v>
      </c>
      <c r="P36" s="6">
        <f t="shared" si="9"/>
        <v>0</v>
      </c>
      <c r="Q36" s="6">
        <f t="shared" si="10"/>
        <v>4941290.5800887123</v>
      </c>
      <c r="R36" s="6">
        <f t="shared" si="11"/>
        <v>0</v>
      </c>
      <c r="S36" s="6">
        <f t="shared" ca="1" si="12"/>
        <v>10426552.070983423</v>
      </c>
      <c r="T36">
        <f t="shared" ca="1" si="13"/>
        <v>551533.35504913703</v>
      </c>
      <c r="U36" s="15">
        <f t="shared" ca="1" si="14"/>
        <v>5.5851373138076719E-2</v>
      </c>
    </row>
    <row r="37" spans="1:21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5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Data'!T37</f>
        <v>8</v>
      </c>
      <c r="J37">
        <f>'Monthly Data'!CI37</f>
        <v>0</v>
      </c>
      <c r="L37" s="6">
        <f t="shared" si="5"/>
        <v>-4607250.82520111</v>
      </c>
      <c r="M37" s="6">
        <f t="shared" ca="1" si="6"/>
        <v>0</v>
      </c>
      <c r="N37" s="6">
        <f t="shared" si="7"/>
        <v>10633318.600890944</v>
      </c>
      <c r="O37" s="6">
        <f t="shared" si="8"/>
        <v>-204961.0390657747</v>
      </c>
      <c r="P37" s="6">
        <f t="shared" si="9"/>
        <v>-662689.98610736104</v>
      </c>
      <c r="Q37" s="6">
        <f t="shared" si="10"/>
        <v>4941290.5800887123</v>
      </c>
      <c r="R37" s="6">
        <f t="shared" si="11"/>
        <v>0</v>
      </c>
      <c r="S37" s="6">
        <f t="shared" ca="1" si="12"/>
        <v>10099707.33060541</v>
      </c>
      <c r="T37">
        <f t="shared" ca="1" si="13"/>
        <v>-171583.06372887827</v>
      </c>
      <c r="U37" s="15">
        <f t="shared" ca="1" si="14"/>
        <v>1.6705112711400374E-2</v>
      </c>
    </row>
    <row r="38" spans="1:21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5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Data'!T38</f>
        <v>8</v>
      </c>
      <c r="J38">
        <f>'Monthly Data'!CI38</f>
        <v>0</v>
      </c>
      <c r="L38" s="6">
        <f t="shared" si="5"/>
        <v>-4607250.82520111</v>
      </c>
      <c r="M38" s="6">
        <f t="shared" ca="1" si="6"/>
        <v>0</v>
      </c>
      <c r="N38" s="6">
        <f t="shared" si="7"/>
        <v>10633318.600890944</v>
      </c>
      <c r="O38" s="6">
        <f t="shared" si="8"/>
        <v>-210654.40126204622</v>
      </c>
      <c r="P38" s="6">
        <f t="shared" si="9"/>
        <v>0</v>
      </c>
      <c r="Q38" s="6">
        <f t="shared" si="10"/>
        <v>4941290.5800887123</v>
      </c>
      <c r="R38" s="6">
        <f t="shared" si="11"/>
        <v>0</v>
      </c>
      <c r="S38" s="6">
        <f t="shared" ca="1" si="12"/>
        <v>10756703.9545165</v>
      </c>
      <c r="T38">
        <f t="shared" ca="1" si="13"/>
        <v>52215.618266846985</v>
      </c>
      <c r="U38" s="15">
        <f t="shared" ca="1" si="14"/>
        <v>4.8779181803603015E-3</v>
      </c>
    </row>
    <row r="39" spans="1:21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5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Data'!T39</f>
        <v>8</v>
      </c>
      <c r="J39">
        <f>'Monthly Data'!CI39</f>
        <v>0</v>
      </c>
      <c r="L39" s="6">
        <f t="shared" si="5"/>
        <v>-4607250.82520111</v>
      </c>
      <c r="M39" s="6">
        <f t="shared" ca="1" si="6"/>
        <v>0</v>
      </c>
      <c r="N39" s="6">
        <f t="shared" si="7"/>
        <v>9604287.7685466595</v>
      </c>
      <c r="O39" s="6">
        <f t="shared" si="8"/>
        <v>-216347.76345831776</v>
      </c>
      <c r="P39" s="6">
        <f t="shared" si="9"/>
        <v>0</v>
      </c>
      <c r="Q39" s="6">
        <f t="shared" si="10"/>
        <v>4941290.5800887123</v>
      </c>
      <c r="R39" s="6">
        <f t="shared" si="11"/>
        <v>0</v>
      </c>
      <c r="S39" s="6">
        <f t="shared" ca="1" si="12"/>
        <v>9721979.7599759437</v>
      </c>
      <c r="T39">
        <f t="shared" ca="1" si="13"/>
        <v>-213390.54747371003</v>
      </c>
      <c r="U39" s="15">
        <f t="shared" ca="1" si="14"/>
        <v>2.1477865531967878E-2</v>
      </c>
    </row>
    <row r="40" spans="1:21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5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Data'!T40</f>
        <v>8</v>
      </c>
      <c r="J40">
        <f>'Monthly Data'!CI40</f>
        <v>0</v>
      </c>
      <c r="L40" s="6">
        <f t="shared" si="5"/>
        <v>-4607250.82520111</v>
      </c>
      <c r="M40" s="6">
        <f t="shared" ca="1" si="6"/>
        <v>4227.1358624303948</v>
      </c>
      <c r="N40" s="6">
        <f t="shared" si="7"/>
        <v>10633318.600890944</v>
      </c>
      <c r="O40" s="6">
        <f t="shared" si="8"/>
        <v>-222041.12565458927</v>
      </c>
      <c r="P40" s="6">
        <f t="shared" si="9"/>
        <v>0</v>
      </c>
      <c r="Q40" s="6">
        <f t="shared" si="10"/>
        <v>4941290.5800887123</v>
      </c>
      <c r="R40" s="6">
        <f t="shared" si="11"/>
        <v>0</v>
      </c>
      <c r="S40" s="6">
        <f t="shared" ca="1" si="12"/>
        <v>10749544.365986388</v>
      </c>
      <c r="T40">
        <f t="shared" ca="1" si="13"/>
        <v>184323.37133673206</v>
      </c>
      <c r="U40" s="15">
        <f t="shared" ca="1" si="14"/>
        <v>1.7446239073472807E-2</v>
      </c>
    </row>
    <row r="41" spans="1:21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5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Data'!T41</f>
        <v>8</v>
      </c>
      <c r="J41">
        <f>'Monthly Data'!CI41</f>
        <v>0</v>
      </c>
      <c r="L41" s="6">
        <f t="shared" si="5"/>
        <v>-4607250.82520111</v>
      </c>
      <c r="M41" s="6">
        <f t="shared" ca="1" si="6"/>
        <v>3882.7025699360661</v>
      </c>
      <c r="N41" s="6">
        <f t="shared" si="7"/>
        <v>10290308.323442848</v>
      </c>
      <c r="O41" s="6">
        <f t="shared" si="8"/>
        <v>-227734.48785086078</v>
      </c>
      <c r="P41" s="6">
        <f t="shared" si="9"/>
        <v>0</v>
      </c>
      <c r="Q41" s="6">
        <f t="shared" si="10"/>
        <v>4941290.5800887123</v>
      </c>
      <c r="R41" s="6">
        <f t="shared" si="11"/>
        <v>0</v>
      </c>
      <c r="S41" s="6">
        <f t="shared" ca="1" si="12"/>
        <v>10400496.293049525</v>
      </c>
      <c r="T41">
        <f t="shared" ca="1" si="13"/>
        <v>149655.9525998719</v>
      </c>
      <c r="U41" s="15">
        <f t="shared" ca="1" si="14"/>
        <v>1.4599383819230106E-2</v>
      </c>
    </row>
    <row r="42" spans="1:21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5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Data'!T42</f>
        <v>8</v>
      </c>
      <c r="J42">
        <f>'Monthly Data'!CI42</f>
        <v>0</v>
      </c>
      <c r="L42" s="6">
        <f t="shared" si="5"/>
        <v>-4607250.82520111</v>
      </c>
      <c r="M42" s="6">
        <f t="shared" ca="1" si="6"/>
        <v>130571.52997284995</v>
      </c>
      <c r="N42" s="6">
        <f t="shared" si="7"/>
        <v>10633318.600890944</v>
      </c>
      <c r="O42" s="6">
        <f t="shared" si="8"/>
        <v>-233427.85004713232</v>
      </c>
      <c r="P42" s="6">
        <f t="shared" si="9"/>
        <v>0</v>
      </c>
      <c r="Q42" s="6">
        <f t="shared" si="10"/>
        <v>4941290.5800887123</v>
      </c>
      <c r="R42" s="6">
        <f t="shared" si="11"/>
        <v>0</v>
      </c>
      <c r="S42" s="6">
        <f t="shared" ca="1" si="12"/>
        <v>10864502.035704264</v>
      </c>
      <c r="T42">
        <f t="shared" ref="T42:T73" ca="1" si="16">S42-D42</f>
        <v>-468782.55034539104</v>
      </c>
      <c r="U42" s="15">
        <f t="shared" ref="U42:U73" ca="1" si="17">ABS(S42-D42)/D42</f>
        <v>4.1363344120240654E-2</v>
      </c>
    </row>
    <row r="43" spans="1:21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5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Data'!T43</f>
        <v>8</v>
      </c>
      <c r="J43">
        <f>'Monthly Data'!CI43</f>
        <v>0</v>
      </c>
      <c r="L43" s="6">
        <f t="shared" si="5"/>
        <v>-4607250.82520111</v>
      </c>
      <c r="M43" s="6">
        <f t="shared" ca="1" si="6"/>
        <v>319133.10155474499</v>
      </c>
      <c r="N43" s="6">
        <f t="shared" si="7"/>
        <v>10290308.323442848</v>
      </c>
      <c r="O43" s="6">
        <f t="shared" si="8"/>
        <v>-239121.21224340383</v>
      </c>
      <c r="P43" s="6">
        <f t="shared" si="9"/>
        <v>0</v>
      </c>
      <c r="Q43" s="6">
        <f t="shared" si="10"/>
        <v>4941290.5800887123</v>
      </c>
      <c r="R43" s="6">
        <f t="shared" si="11"/>
        <v>0</v>
      </c>
      <c r="S43" s="6">
        <f t="shared" ca="1" si="12"/>
        <v>10704359.967641791</v>
      </c>
      <c r="T43">
        <f t="shared" ca="1" si="16"/>
        <v>297992.61779213697</v>
      </c>
      <c r="U43" s="15">
        <f t="shared" ca="1" si="17"/>
        <v>2.8635604315509985E-2</v>
      </c>
    </row>
    <row r="44" spans="1:21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5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Data'!T44</f>
        <v>8</v>
      </c>
      <c r="J44">
        <f>'Monthly Data'!CI44</f>
        <v>0</v>
      </c>
      <c r="L44" s="6">
        <f t="shared" si="5"/>
        <v>-4607250.82520111</v>
      </c>
      <c r="M44" s="6">
        <f t="shared" ca="1" si="6"/>
        <v>550059.96811344242</v>
      </c>
      <c r="N44" s="6">
        <f t="shared" si="7"/>
        <v>10633318.600890944</v>
      </c>
      <c r="O44" s="6">
        <f t="shared" si="8"/>
        <v>-244814.57443967534</v>
      </c>
      <c r="P44" s="6">
        <f t="shared" si="9"/>
        <v>0</v>
      </c>
      <c r="Q44" s="6">
        <f t="shared" si="10"/>
        <v>4941290.5800887123</v>
      </c>
      <c r="R44" s="6">
        <f t="shared" si="11"/>
        <v>0</v>
      </c>
      <c r="S44" s="6">
        <f t="shared" ca="1" si="12"/>
        <v>11272603.749452312</v>
      </c>
      <c r="T44">
        <f t="shared" ca="1" si="16"/>
        <v>601650.08400265872</v>
      </c>
      <c r="U44" s="15">
        <f t="shared" ca="1" si="17"/>
        <v>5.6382035089392019E-2</v>
      </c>
    </row>
    <row r="45" spans="1:21">
      <c r="A45" s="21">
        <f>'Monthly Data'!A45</f>
        <v>42217</v>
      </c>
      <c r="B45">
        <f t="shared" ref="B45:B97" si="18">MONTH(A45)</f>
        <v>8</v>
      </c>
      <c r="C45">
        <f t="shared" ref="C45:C97" si="19">YEAR(A45)</f>
        <v>2015</v>
      </c>
      <c r="D45">
        <f>'Monthly Data'!R45</f>
        <v>11178235.555449653</v>
      </c>
      <c r="E45" s="7">
        <f t="shared" ca="1" si="15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Data'!T45</f>
        <v>8</v>
      </c>
      <c r="J45">
        <f>'Monthly Data'!CI45</f>
        <v>0</v>
      </c>
      <c r="L45" s="6">
        <f t="shared" si="5"/>
        <v>-4607250.82520111</v>
      </c>
      <c r="M45" s="6">
        <f t="shared" ca="1" si="6"/>
        <v>480484.44302958803</v>
      </c>
      <c r="N45" s="6">
        <f t="shared" si="7"/>
        <v>10633318.600890944</v>
      </c>
      <c r="O45" s="6">
        <f t="shared" si="8"/>
        <v>-250507.93663594685</v>
      </c>
      <c r="P45" s="6">
        <f t="shared" si="9"/>
        <v>0</v>
      </c>
      <c r="Q45" s="6">
        <f t="shared" si="10"/>
        <v>4941290.5800887123</v>
      </c>
      <c r="R45" s="6">
        <f t="shared" si="11"/>
        <v>0</v>
      </c>
      <c r="S45" s="6">
        <f t="shared" ca="1" si="12"/>
        <v>11197334.862172186</v>
      </c>
      <c r="T45">
        <f t="shared" ca="1" si="16"/>
        <v>19099.306722532958</v>
      </c>
      <c r="U45" s="15">
        <f t="shared" ca="1" si="17"/>
        <v>1.7086155169830533E-3</v>
      </c>
    </row>
    <row r="46" spans="1:21">
      <c r="A46" s="21">
        <f>'Monthly Data'!A46</f>
        <v>42248</v>
      </c>
      <c r="B46">
        <f t="shared" si="18"/>
        <v>9</v>
      </c>
      <c r="C46">
        <f t="shared" si="19"/>
        <v>2015</v>
      </c>
      <c r="D46">
        <f>'Monthly Data'!R46</f>
        <v>11305349.079249656</v>
      </c>
      <c r="E46" s="7">
        <f t="shared" ca="1" si="15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Data'!T46</f>
        <v>8</v>
      </c>
      <c r="J46">
        <f>'Monthly Data'!CI46</f>
        <v>0</v>
      </c>
      <c r="L46" s="6">
        <f t="shared" si="5"/>
        <v>-4607250.82520111</v>
      </c>
      <c r="M46" s="6">
        <f t="shared" ca="1" si="6"/>
        <v>229768.31821121651</v>
      </c>
      <c r="N46" s="6">
        <f t="shared" si="7"/>
        <v>10290308.323442848</v>
      </c>
      <c r="O46" s="6">
        <f t="shared" si="8"/>
        <v>-256201.2988322184</v>
      </c>
      <c r="P46" s="6">
        <f t="shared" si="9"/>
        <v>0</v>
      </c>
      <c r="Q46" s="6">
        <f t="shared" si="10"/>
        <v>4941290.5800887123</v>
      </c>
      <c r="R46" s="6">
        <f t="shared" si="11"/>
        <v>0</v>
      </c>
      <c r="S46" s="6">
        <f t="shared" ca="1" si="12"/>
        <v>10597915.097709449</v>
      </c>
      <c r="T46">
        <f t="shared" ca="1" si="16"/>
        <v>-707433.98154020682</v>
      </c>
      <c r="U46" s="15">
        <f t="shared" ca="1" si="17"/>
        <v>6.2575155935579455E-2</v>
      </c>
    </row>
    <row r="47" spans="1:21">
      <c r="A47" s="21">
        <f>'Monthly Data'!A47</f>
        <v>42278</v>
      </c>
      <c r="B47">
        <f t="shared" si="18"/>
        <v>10</v>
      </c>
      <c r="C47">
        <f t="shared" si="19"/>
        <v>2015</v>
      </c>
      <c r="D47">
        <f>'Monthly Data'!R47</f>
        <v>10944408.211449653</v>
      </c>
      <c r="E47" s="7">
        <f t="shared" ca="1" si="15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Data'!T47</f>
        <v>8</v>
      </c>
      <c r="J47">
        <f>'Monthly Data'!CI47</f>
        <v>0</v>
      </c>
      <c r="L47" s="6">
        <f t="shared" si="5"/>
        <v>-4607250.82520111</v>
      </c>
      <c r="M47" s="6">
        <f t="shared" ca="1" si="6"/>
        <v>48878.215416695151</v>
      </c>
      <c r="N47" s="6">
        <f t="shared" si="7"/>
        <v>10633318.600890944</v>
      </c>
      <c r="O47" s="6">
        <f t="shared" si="8"/>
        <v>-261894.66102848991</v>
      </c>
      <c r="P47" s="6">
        <f t="shared" si="9"/>
        <v>0</v>
      </c>
      <c r="Q47" s="6">
        <f t="shared" si="10"/>
        <v>4941290.5800887123</v>
      </c>
      <c r="R47" s="6">
        <f t="shared" si="11"/>
        <v>0</v>
      </c>
      <c r="S47" s="6">
        <f t="shared" ca="1" si="12"/>
        <v>10754341.910166752</v>
      </c>
      <c r="T47">
        <f t="shared" ca="1" si="16"/>
        <v>-190066.30128290132</v>
      </c>
      <c r="U47" s="15">
        <f t="shared" ca="1" si="17"/>
        <v>1.736652157071962E-2</v>
      </c>
    </row>
    <row r="48" spans="1:21">
      <c r="A48" s="21">
        <f>'Monthly Data'!A48</f>
        <v>42309</v>
      </c>
      <c r="B48">
        <f t="shared" si="18"/>
        <v>11</v>
      </c>
      <c r="C48">
        <f t="shared" si="19"/>
        <v>2015</v>
      </c>
      <c r="D48">
        <f>'Monthly Data'!R48</f>
        <v>11056701.236649655</v>
      </c>
      <c r="E48" s="7">
        <f t="shared" ca="1" si="15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Data'!T48</f>
        <v>8</v>
      </c>
      <c r="J48">
        <f>'Monthly Data'!CI48</f>
        <v>0</v>
      </c>
      <c r="L48" s="6">
        <f t="shared" si="5"/>
        <v>-4607250.82520111</v>
      </c>
      <c r="M48" s="6">
        <f t="shared" ca="1" si="6"/>
        <v>1471.6695224757677</v>
      </c>
      <c r="N48" s="6">
        <f t="shared" si="7"/>
        <v>10290308.323442848</v>
      </c>
      <c r="O48" s="6">
        <f t="shared" si="8"/>
        <v>-267588.02322476142</v>
      </c>
      <c r="P48" s="6">
        <f t="shared" si="9"/>
        <v>0</v>
      </c>
      <c r="Q48" s="6">
        <f t="shared" si="10"/>
        <v>4941290.5800887123</v>
      </c>
      <c r="R48" s="6">
        <f t="shared" si="11"/>
        <v>0</v>
      </c>
      <c r="S48" s="6">
        <f t="shared" ca="1" si="12"/>
        <v>10358231.724628165</v>
      </c>
      <c r="T48">
        <f t="shared" ca="1" si="16"/>
        <v>-698469.51202148944</v>
      </c>
      <c r="U48" s="15">
        <f t="shared" ca="1" si="17"/>
        <v>6.3171600378083115E-2</v>
      </c>
    </row>
    <row r="49" spans="1:21">
      <c r="A49" s="21">
        <f>'Monthly Data'!A49</f>
        <v>42339</v>
      </c>
      <c r="B49">
        <f t="shared" si="18"/>
        <v>12</v>
      </c>
      <c r="C49">
        <f t="shared" si="19"/>
        <v>2015</v>
      </c>
      <c r="D49">
        <f>'Monthly Data'!R49</f>
        <v>10387348.912449656</v>
      </c>
      <c r="E49" s="7">
        <f t="shared" ca="1" si="15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Data'!T49</f>
        <v>8</v>
      </c>
      <c r="J49">
        <f>'Monthly Data'!CI49</f>
        <v>0</v>
      </c>
      <c r="L49" s="6">
        <f t="shared" si="5"/>
        <v>-4607250.82520111</v>
      </c>
      <c r="M49" s="6">
        <f t="shared" ca="1" si="6"/>
        <v>0</v>
      </c>
      <c r="N49" s="6">
        <f t="shared" si="7"/>
        <v>10633318.600890944</v>
      </c>
      <c r="O49" s="6">
        <f t="shared" si="8"/>
        <v>-273281.38542103296</v>
      </c>
      <c r="P49" s="6">
        <f t="shared" si="9"/>
        <v>-662689.98610736104</v>
      </c>
      <c r="Q49" s="6">
        <f t="shared" si="10"/>
        <v>4941290.5800887123</v>
      </c>
      <c r="R49" s="6">
        <f t="shared" si="11"/>
        <v>0</v>
      </c>
      <c r="S49" s="6">
        <f t="shared" ca="1" si="12"/>
        <v>10031386.984250152</v>
      </c>
      <c r="T49">
        <f t="shared" ca="1" si="16"/>
        <v>-355961.92819950357</v>
      </c>
      <c r="U49" s="15">
        <f t="shared" ca="1" si="17"/>
        <v>3.4268794781011816E-2</v>
      </c>
    </row>
    <row r="50" spans="1:21">
      <c r="A50" s="21">
        <f>'Monthly Data'!A50</f>
        <v>42370</v>
      </c>
      <c r="B50">
        <f t="shared" si="18"/>
        <v>1</v>
      </c>
      <c r="C50">
        <f t="shared" si="19"/>
        <v>2016</v>
      </c>
      <c r="D50">
        <f>'Monthly Data'!R50</f>
        <v>10925191.476554967</v>
      </c>
      <c r="E50" s="7">
        <f t="shared" ca="1" si="15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Data'!T50</f>
        <v>8</v>
      </c>
      <c r="J50">
        <f>'Monthly Data'!CI50</f>
        <v>0</v>
      </c>
      <c r="L50" s="6">
        <f t="shared" si="5"/>
        <v>-4607250.82520111</v>
      </c>
      <c r="M50" s="6">
        <f t="shared" ca="1" si="6"/>
        <v>0</v>
      </c>
      <c r="N50" s="6">
        <f t="shared" si="7"/>
        <v>10633318.600890944</v>
      </c>
      <c r="O50" s="6">
        <f t="shared" si="8"/>
        <v>-278974.74761730444</v>
      </c>
      <c r="P50" s="6">
        <f t="shared" si="9"/>
        <v>0</v>
      </c>
      <c r="Q50" s="6">
        <f t="shared" si="10"/>
        <v>4941290.5800887123</v>
      </c>
      <c r="R50" s="6">
        <f t="shared" si="11"/>
        <v>0</v>
      </c>
      <c r="S50" s="6">
        <f t="shared" ca="1" si="12"/>
        <v>10688383.608161241</v>
      </c>
      <c r="T50">
        <f t="shared" ca="1" si="16"/>
        <v>-236807.86839372665</v>
      </c>
      <c r="U50" s="15">
        <f t="shared" ca="1" si="17"/>
        <v>2.1675397534396266E-2</v>
      </c>
    </row>
    <row r="51" spans="1:21">
      <c r="A51" s="21">
        <f>'Monthly Data'!A51</f>
        <v>42401</v>
      </c>
      <c r="B51">
        <f t="shared" si="18"/>
        <v>2</v>
      </c>
      <c r="C51">
        <f t="shared" si="19"/>
        <v>2016</v>
      </c>
      <c r="D51">
        <f>'Monthly Data'!R51</f>
        <v>10205595.834754968</v>
      </c>
      <c r="E51" s="7">
        <f t="shared" ca="1" si="15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Data'!T51</f>
        <v>8</v>
      </c>
      <c r="J51">
        <f>'Monthly Data'!CI51</f>
        <v>0</v>
      </c>
      <c r="L51" s="6">
        <f t="shared" si="5"/>
        <v>-4607250.82520111</v>
      </c>
      <c r="M51" s="6">
        <f t="shared" ca="1" si="6"/>
        <v>0</v>
      </c>
      <c r="N51" s="6">
        <f t="shared" si="7"/>
        <v>9947298.0459947549</v>
      </c>
      <c r="O51" s="6">
        <f t="shared" si="8"/>
        <v>-284668.10981357598</v>
      </c>
      <c r="P51" s="6">
        <f t="shared" si="9"/>
        <v>0</v>
      </c>
      <c r="Q51" s="6">
        <f t="shared" si="10"/>
        <v>4941290.5800887123</v>
      </c>
      <c r="R51" s="6">
        <f t="shared" si="11"/>
        <v>0</v>
      </c>
      <c r="S51" s="6">
        <f t="shared" ca="1" si="12"/>
        <v>9996669.6910687815</v>
      </c>
      <c r="T51">
        <f t="shared" ca="1" si="16"/>
        <v>-208926.14368618652</v>
      </c>
      <c r="U51" s="15">
        <f t="shared" ca="1" si="17"/>
        <v>2.0471724245113881E-2</v>
      </c>
    </row>
    <row r="52" spans="1:21">
      <c r="A52" s="21">
        <f>'Monthly Data'!A52</f>
        <v>42430</v>
      </c>
      <c r="B52">
        <f t="shared" si="18"/>
        <v>3</v>
      </c>
      <c r="C52">
        <f t="shared" si="19"/>
        <v>2016</v>
      </c>
      <c r="D52">
        <f>'Monthly Data'!R52</f>
        <v>11009704.170954969</v>
      </c>
      <c r="E52" s="7">
        <f t="shared" ca="1" si="15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Data'!T52</f>
        <v>8</v>
      </c>
      <c r="J52">
        <f>'Monthly Data'!CI52</f>
        <v>0</v>
      </c>
      <c r="L52" s="6">
        <f t="shared" si="5"/>
        <v>-4607250.82520111</v>
      </c>
      <c r="M52" s="6">
        <f t="shared" ca="1" si="6"/>
        <v>4227.1358624303948</v>
      </c>
      <c r="N52" s="6">
        <f t="shared" si="7"/>
        <v>10633318.600890944</v>
      </c>
      <c r="O52" s="6">
        <f t="shared" si="8"/>
        <v>-290361.47200984752</v>
      </c>
      <c r="P52" s="6">
        <f t="shared" si="9"/>
        <v>0</v>
      </c>
      <c r="Q52" s="6">
        <f t="shared" si="10"/>
        <v>4941290.5800887123</v>
      </c>
      <c r="R52" s="6">
        <f t="shared" si="11"/>
        <v>0</v>
      </c>
      <c r="S52" s="6">
        <f t="shared" ca="1" si="12"/>
        <v>10681224.019631129</v>
      </c>
      <c r="T52">
        <f t="shared" ca="1" si="16"/>
        <v>-328480.15132384002</v>
      </c>
      <c r="U52" s="15">
        <f t="shared" ca="1" si="17"/>
        <v>2.9835511129391958E-2</v>
      </c>
    </row>
    <row r="53" spans="1:21">
      <c r="A53" s="21">
        <f>'Monthly Data'!A53</f>
        <v>42461</v>
      </c>
      <c r="B53">
        <f t="shared" si="18"/>
        <v>4</v>
      </c>
      <c r="C53">
        <f t="shared" si="19"/>
        <v>2016</v>
      </c>
      <c r="D53">
        <f>'Monthly Data'!R53</f>
        <v>10380440.993354967</v>
      </c>
      <c r="E53" s="7">
        <f t="shared" ca="1" si="15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Data'!T53</f>
        <v>8</v>
      </c>
      <c r="J53">
        <f>'Monthly Data'!CI53</f>
        <v>0</v>
      </c>
      <c r="L53" s="6">
        <f t="shared" si="5"/>
        <v>-4607250.82520111</v>
      </c>
      <c r="M53" s="6">
        <f t="shared" ca="1" si="6"/>
        <v>3882.7025699360661</v>
      </c>
      <c r="N53" s="6">
        <f t="shared" si="7"/>
        <v>10290308.323442848</v>
      </c>
      <c r="O53" s="6">
        <f t="shared" si="8"/>
        <v>-296054.83420611901</v>
      </c>
      <c r="P53" s="6">
        <f t="shared" si="9"/>
        <v>0</v>
      </c>
      <c r="Q53" s="6">
        <f t="shared" si="10"/>
        <v>4941290.5800887123</v>
      </c>
      <c r="R53" s="6">
        <f t="shared" si="11"/>
        <v>0</v>
      </c>
      <c r="S53" s="6">
        <f t="shared" ca="1" si="12"/>
        <v>10332175.946694268</v>
      </c>
      <c r="T53">
        <f t="shared" ca="1" si="16"/>
        <v>-48265.04666069895</v>
      </c>
      <c r="U53" s="15">
        <f t="shared" ca="1" si="17"/>
        <v>4.6496142785837124E-3</v>
      </c>
    </row>
    <row r="54" spans="1:21">
      <c r="A54" s="21">
        <f>'Monthly Data'!A54</f>
        <v>42491</v>
      </c>
      <c r="B54">
        <f t="shared" si="18"/>
        <v>5</v>
      </c>
      <c r="C54">
        <f t="shared" si="19"/>
        <v>2016</v>
      </c>
      <c r="D54">
        <f>'Monthly Data'!R54</f>
        <v>11119964.97935497</v>
      </c>
      <c r="E54" s="7">
        <f t="shared" ca="1" si="15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Data'!T54</f>
        <v>8</v>
      </c>
      <c r="J54">
        <f>'Monthly Data'!CI54</f>
        <v>0</v>
      </c>
      <c r="L54" s="6">
        <f t="shared" si="5"/>
        <v>-4607250.82520111</v>
      </c>
      <c r="M54" s="6">
        <f t="shared" ca="1" si="6"/>
        <v>130571.52997284995</v>
      </c>
      <c r="N54" s="6">
        <f t="shared" si="7"/>
        <v>10633318.600890944</v>
      </c>
      <c r="O54" s="6">
        <f t="shared" si="8"/>
        <v>-301748.19640239055</v>
      </c>
      <c r="P54" s="6">
        <f t="shared" si="9"/>
        <v>0</v>
      </c>
      <c r="Q54" s="6">
        <f t="shared" si="10"/>
        <v>4941290.5800887123</v>
      </c>
      <c r="R54" s="6">
        <f t="shared" si="11"/>
        <v>0</v>
      </c>
      <c r="S54" s="6">
        <f t="shared" ca="1" si="12"/>
        <v>10796181.689349007</v>
      </c>
      <c r="T54">
        <f t="shared" ca="1" si="16"/>
        <v>-323783.2900059633</v>
      </c>
      <c r="U54" s="15">
        <f t="shared" ca="1" si="17"/>
        <v>2.911729403888328E-2</v>
      </c>
    </row>
    <row r="55" spans="1:21">
      <c r="A55" s="21">
        <f>'Monthly Data'!A55</f>
        <v>42522</v>
      </c>
      <c r="B55">
        <f t="shared" si="18"/>
        <v>6</v>
      </c>
      <c r="C55">
        <f t="shared" si="19"/>
        <v>2016</v>
      </c>
      <c r="D55">
        <f>'Monthly Data'!R55</f>
        <v>9788659.1661549676</v>
      </c>
      <c r="E55" s="7">
        <f t="shared" ca="1" si="15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Data'!T55</f>
        <v>8</v>
      </c>
      <c r="J55">
        <f>'Monthly Data'!CI55</f>
        <v>0</v>
      </c>
      <c r="L55" s="6">
        <f t="shared" si="5"/>
        <v>-4607250.82520111</v>
      </c>
      <c r="M55" s="6">
        <f t="shared" ca="1" si="6"/>
        <v>319133.10155474499</v>
      </c>
      <c r="N55" s="6">
        <f t="shared" si="7"/>
        <v>10290308.323442848</v>
      </c>
      <c r="O55" s="6">
        <f t="shared" si="8"/>
        <v>-307441.55859866209</v>
      </c>
      <c r="P55" s="6">
        <f t="shared" si="9"/>
        <v>0</v>
      </c>
      <c r="Q55" s="6">
        <f t="shared" si="10"/>
        <v>4941290.5800887123</v>
      </c>
      <c r="R55" s="6">
        <f t="shared" si="11"/>
        <v>0</v>
      </c>
      <c r="S55" s="6">
        <f t="shared" ca="1" si="12"/>
        <v>10636039.621286534</v>
      </c>
      <c r="T55">
        <f t="shared" ca="1" si="16"/>
        <v>847380.45513156615</v>
      </c>
      <c r="U55" s="15">
        <f t="shared" ca="1" si="17"/>
        <v>8.6567571793841641E-2</v>
      </c>
    </row>
    <row r="56" spans="1:21">
      <c r="A56" s="21">
        <f>'Monthly Data'!A56</f>
        <v>42552</v>
      </c>
      <c r="B56">
        <f t="shared" si="18"/>
        <v>7</v>
      </c>
      <c r="C56">
        <f t="shared" si="19"/>
        <v>2016</v>
      </c>
      <c r="D56">
        <f>'Monthly Data'!R56</f>
        <v>10793810.059354968</v>
      </c>
      <c r="E56" s="7">
        <f t="shared" ca="1" si="15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Data'!T56</f>
        <v>8</v>
      </c>
      <c r="J56">
        <f>'Monthly Data'!CI56</f>
        <v>0</v>
      </c>
      <c r="L56" s="6">
        <f t="shared" si="5"/>
        <v>-4607250.82520111</v>
      </c>
      <c r="M56" s="6">
        <f t="shared" ca="1" si="6"/>
        <v>550059.96811344242</v>
      </c>
      <c r="N56" s="6">
        <f t="shared" si="7"/>
        <v>10633318.600890944</v>
      </c>
      <c r="O56" s="6">
        <f t="shared" si="8"/>
        <v>-313134.92079493357</v>
      </c>
      <c r="P56" s="6">
        <f t="shared" si="9"/>
        <v>0</v>
      </c>
      <c r="Q56" s="6">
        <f t="shared" si="10"/>
        <v>4941290.5800887123</v>
      </c>
      <c r="R56" s="6">
        <f t="shared" si="11"/>
        <v>0</v>
      </c>
      <c r="S56" s="6">
        <f t="shared" ca="1" si="12"/>
        <v>11204283.403097054</v>
      </c>
      <c r="T56">
        <f t="shared" ca="1" si="16"/>
        <v>410473.34374208562</v>
      </c>
      <c r="U56" s="15">
        <f t="shared" ca="1" si="17"/>
        <v>3.8028586892385551E-2</v>
      </c>
    </row>
    <row r="57" spans="1:21">
      <c r="A57" s="21">
        <f>'Monthly Data'!A57</f>
        <v>42583</v>
      </c>
      <c r="B57">
        <f t="shared" si="18"/>
        <v>8</v>
      </c>
      <c r="C57">
        <f t="shared" si="19"/>
        <v>2016</v>
      </c>
      <c r="D57">
        <f>'Monthly Data'!R57</f>
        <v>10970722.11675497</v>
      </c>
      <c r="E57" s="7">
        <f t="shared" ca="1" si="15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Data'!T57</f>
        <v>8</v>
      </c>
      <c r="J57">
        <f>'Monthly Data'!CI57</f>
        <v>0</v>
      </c>
      <c r="L57" s="6">
        <f t="shared" si="5"/>
        <v>-4607250.82520111</v>
      </c>
      <c r="M57" s="6">
        <f t="shared" ca="1" si="6"/>
        <v>480484.44302958803</v>
      </c>
      <c r="N57" s="6">
        <f t="shared" si="7"/>
        <v>10633318.600890944</v>
      </c>
      <c r="O57" s="6">
        <f t="shared" si="8"/>
        <v>-318828.28299120511</v>
      </c>
      <c r="P57" s="6">
        <f t="shared" si="9"/>
        <v>0</v>
      </c>
      <c r="Q57" s="6">
        <f t="shared" si="10"/>
        <v>4941290.5800887123</v>
      </c>
      <c r="R57" s="6">
        <f t="shared" si="11"/>
        <v>0</v>
      </c>
      <c r="S57" s="6">
        <f t="shared" ca="1" si="12"/>
        <v>11129014.515816929</v>
      </c>
      <c r="T57">
        <f t="shared" ca="1" si="16"/>
        <v>158292.39906195924</v>
      </c>
      <c r="U57" s="15">
        <f t="shared" ca="1" si="17"/>
        <v>1.4428621687555838E-2</v>
      </c>
    </row>
    <row r="58" spans="1:21">
      <c r="A58" s="21">
        <f>'Monthly Data'!A58</f>
        <v>42614</v>
      </c>
      <c r="B58">
        <f t="shared" si="18"/>
        <v>9</v>
      </c>
      <c r="C58">
        <f t="shared" si="19"/>
        <v>2016</v>
      </c>
      <c r="D58">
        <f>'Monthly Data'!R58</f>
        <v>10282847.328554969</v>
      </c>
      <c r="E58" s="7">
        <f t="shared" ca="1" si="15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Data'!T58</f>
        <v>8</v>
      </c>
      <c r="J58">
        <f>'Monthly Data'!CI58</f>
        <v>0</v>
      </c>
      <c r="L58" s="6">
        <f t="shared" si="5"/>
        <v>-4607250.82520111</v>
      </c>
      <c r="M58" s="6">
        <f t="shared" ca="1" si="6"/>
        <v>229768.31821121651</v>
      </c>
      <c r="N58" s="6">
        <f t="shared" si="7"/>
        <v>10290308.323442848</v>
      </c>
      <c r="O58" s="6">
        <f t="shared" si="8"/>
        <v>-324521.64518747665</v>
      </c>
      <c r="P58" s="6">
        <f t="shared" si="9"/>
        <v>0</v>
      </c>
      <c r="Q58" s="6">
        <f t="shared" si="10"/>
        <v>4941290.5800887123</v>
      </c>
      <c r="R58" s="6">
        <f t="shared" si="11"/>
        <v>0</v>
      </c>
      <c r="S58" s="6">
        <f t="shared" ca="1" si="12"/>
        <v>10529594.751354191</v>
      </c>
      <c r="T58">
        <f t="shared" ca="1" si="16"/>
        <v>246747.42279922217</v>
      </c>
      <c r="U58" s="15">
        <f t="shared" ca="1" si="17"/>
        <v>2.3996021229841322E-2</v>
      </c>
    </row>
    <row r="59" spans="1:21">
      <c r="A59" s="21">
        <f>'Monthly Data'!A59</f>
        <v>42644</v>
      </c>
      <c r="B59">
        <f t="shared" si="18"/>
        <v>10</v>
      </c>
      <c r="C59">
        <f t="shared" si="19"/>
        <v>2016</v>
      </c>
      <c r="D59">
        <f>'Monthly Data'!R59</f>
        <v>10350663.629354971</v>
      </c>
      <c r="E59" s="7">
        <f t="shared" ca="1" si="15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Data'!T59</f>
        <v>8</v>
      </c>
      <c r="J59">
        <f>'Monthly Data'!CI59</f>
        <v>0</v>
      </c>
      <c r="L59" s="6">
        <f t="shared" si="5"/>
        <v>-4607250.82520111</v>
      </c>
      <c r="M59" s="6">
        <f t="shared" ca="1" si="6"/>
        <v>48878.215416695151</v>
      </c>
      <c r="N59" s="6">
        <f t="shared" si="7"/>
        <v>10633318.600890944</v>
      </c>
      <c r="O59" s="6">
        <f t="shared" si="8"/>
        <v>-330215.00738374813</v>
      </c>
      <c r="P59" s="6">
        <f t="shared" si="9"/>
        <v>0</v>
      </c>
      <c r="Q59" s="6">
        <f t="shared" si="10"/>
        <v>4941290.5800887123</v>
      </c>
      <c r="R59" s="6">
        <f t="shared" si="11"/>
        <v>0</v>
      </c>
      <c r="S59" s="6">
        <f t="shared" ca="1" si="12"/>
        <v>10686021.563811492</v>
      </c>
      <c r="T59">
        <f t="shared" ca="1" si="16"/>
        <v>335357.93445652165</v>
      </c>
      <c r="U59" s="15">
        <f t="shared" ca="1" si="17"/>
        <v>3.2399655371413164E-2</v>
      </c>
    </row>
    <row r="60" spans="1:21">
      <c r="A60" s="21">
        <f>'Monthly Data'!A60</f>
        <v>42675</v>
      </c>
      <c r="B60">
        <f t="shared" si="18"/>
        <v>11</v>
      </c>
      <c r="C60">
        <f t="shared" si="19"/>
        <v>2016</v>
      </c>
      <c r="D60">
        <f>'Monthly Data'!R60</f>
        <v>10006450.83035497</v>
      </c>
      <c r="E60" s="7">
        <f t="shared" ca="1" si="15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Data'!T60</f>
        <v>8</v>
      </c>
      <c r="J60">
        <f>'Monthly Data'!CI60</f>
        <v>0</v>
      </c>
      <c r="L60" s="6">
        <f t="shared" si="5"/>
        <v>-4607250.82520111</v>
      </c>
      <c r="M60" s="6">
        <f t="shared" ca="1" si="6"/>
        <v>1471.6695224757677</v>
      </c>
      <c r="N60" s="6">
        <f t="shared" si="7"/>
        <v>10290308.323442848</v>
      </c>
      <c r="O60" s="6">
        <f t="shared" si="8"/>
        <v>-335908.36958001967</v>
      </c>
      <c r="P60" s="6">
        <f t="shared" si="9"/>
        <v>0</v>
      </c>
      <c r="Q60" s="6">
        <f t="shared" si="10"/>
        <v>4941290.5800887123</v>
      </c>
      <c r="R60" s="6">
        <f t="shared" si="11"/>
        <v>0</v>
      </c>
      <c r="S60" s="6">
        <f t="shared" ca="1" si="12"/>
        <v>10289911.378272906</v>
      </c>
      <c r="T60">
        <f t="shared" ca="1" si="16"/>
        <v>283460.547917936</v>
      </c>
      <c r="U60" s="15">
        <f t="shared" ca="1" si="17"/>
        <v>2.8327781020823794E-2</v>
      </c>
    </row>
    <row r="61" spans="1:21">
      <c r="A61" s="21">
        <f>'Monthly Data'!A61</f>
        <v>42705</v>
      </c>
      <c r="B61">
        <f t="shared" si="18"/>
        <v>12</v>
      </c>
      <c r="C61">
        <f t="shared" si="19"/>
        <v>2016</v>
      </c>
      <c r="D61">
        <f>'Monthly Data'!R61</f>
        <v>9623744.6763549708</v>
      </c>
      <c r="E61" s="7">
        <f t="shared" ca="1" si="15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Data'!T61</f>
        <v>8</v>
      </c>
      <c r="J61">
        <f>'Monthly Data'!CI61</f>
        <v>0</v>
      </c>
      <c r="L61" s="6">
        <f t="shared" si="5"/>
        <v>-4607250.82520111</v>
      </c>
      <c r="M61" s="6">
        <f t="shared" ca="1" si="6"/>
        <v>0</v>
      </c>
      <c r="N61" s="6">
        <f t="shared" si="7"/>
        <v>10633318.600890944</v>
      </c>
      <c r="O61" s="6">
        <f t="shared" si="8"/>
        <v>-341601.73177629116</v>
      </c>
      <c r="P61" s="6">
        <f t="shared" si="9"/>
        <v>-662689.98610736104</v>
      </c>
      <c r="Q61" s="6">
        <f t="shared" si="10"/>
        <v>4941290.5800887123</v>
      </c>
      <c r="R61" s="6">
        <f t="shared" si="11"/>
        <v>0</v>
      </c>
      <c r="S61" s="6">
        <f t="shared" ca="1" si="12"/>
        <v>9963066.6378948931</v>
      </c>
      <c r="T61">
        <f t="shared" ca="1" si="16"/>
        <v>339321.96153992228</v>
      </c>
      <c r="U61" s="15">
        <f t="shared" ca="1" si="17"/>
        <v>3.5258828340865932E-2</v>
      </c>
    </row>
    <row r="62" spans="1:21">
      <c r="A62" s="21">
        <f>'Monthly Data'!A62</f>
        <v>42736</v>
      </c>
      <c r="B62">
        <f t="shared" si="18"/>
        <v>1</v>
      </c>
      <c r="C62">
        <f t="shared" si="19"/>
        <v>2017</v>
      </c>
      <c r="D62">
        <f>'Monthly Data'!R62</f>
        <v>9576561.2286943756</v>
      </c>
      <c r="E62" s="7">
        <f t="shared" ca="1" si="15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Data'!T62</f>
        <v>8</v>
      </c>
      <c r="J62">
        <f>'Monthly Data'!CI62</f>
        <v>0</v>
      </c>
      <c r="L62" s="6">
        <f t="shared" si="5"/>
        <v>-4607250.82520111</v>
      </c>
      <c r="M62" s="6">
        <f t="shared" ca="1" si="6"/>
        <v>0</v>
      </c>
      <c r="N62" s="6">
        <f t="shared" si="7"/>
        <v>10633318.600890944</v>
      </c>
      <c r="O62" s="6">
        <f t="shared" si="8"/>
        <v>-347295.0939725627</v>
      </c>
      <c r="P62" s="6">
        <f t="shared" si="9"/>
        <v>0</v>
      </c>
      <c r="Q62" s="6">
        <f t="shared" si="10"/>
        <v>4941290.5800887123</v>
      </c>
      <c r="R62" s="6">
        <f t="shared" si="11"/>
        <v>0</v>
      </c>
      <c r="S62" s="6">
        <f t="shared" ca="1" si="12"/>
        <v>10620063.261805983</v>
      </c>
      <c r="T62">
        <f t="shared" ca="1" si="16"/>
        <v>1043502.0331116077</v>
      </c>
      <c r="U62" s="15">
        <f t="shared" ca="1" si="17"/>
        <v>0.10896416868144161</v>
      </c>
    </row>
    <row r="63" spans="1:21">
      <c r="A63" s="21">
        <f>'Monthly Data'!A63</f>
        <v>42767</v>
      </c>
      <c r="B63">
        <f t="shared" si="18"/>
        <v>2</v>
      </c>
      <c r="C63">
        <f t="shared" si="19"/>
        <v>2017</v>
      </c>
      <c r="D63">
        <f>'Monthly Data'!R63</f>
        <v>9092957.1098943744</v>
      </c>
      <c r="E63" s="7">
        <f t="shared" ca="1" si="15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Data'!T63</f>
        <v>8</v>
      </c>
      <c r="J63">
        <f>'Monthly Data'!CI63</f>
        <v>0</v>
      </c>
      <c r="L63" s="6">
        <f t="shared" si="5"/>
        <v>-4607250.82520111</v>
      </c>
      <c r="M63" s="6">
        <f t="shared" ca="1" si="6"/>
        <v>0</v>
      </c>
      <c r="N63" s="6">
        <f t="shared" si="7"/>
        <v>9604287.7685466595</v>
      </c>
      <c r="O63" s="6">
        <f t="shared" si="8"/>
        <v>-352988.45616883424</v>
      </c>
      <c r="P63" s="6">
        <f t="shared" si="9"/>
        <v>0</v>
      </c>
      <c r="Q63" s="6">
        <f t="shared" si="10"/>
        <v>4941290.5800887123</v>
      </c>
      <c r="R63" s="6">
        <f t="shared" si="11"/>
        <v>0</v>
      </c>
      <c r="S63" s="6">
        <f t="shared" ca="1" si="12"/>
        <v>9585339.0672654286</v>
      </c>
      <c r="T63">
        <f t="shared" ca="1" si="16"/>
        <v>492381.95737105422</v>
      </c>
      <c r="U63" s="15">
        <f t="shared" ca="1" si="17"/>
        <v>5.4149816327108337E-2</v>
      </c>
    </row>
    <row r="64" spans="1:21">
      <c r="A64" s="21">
        <f>'Monthly Data'!A64</f>
        <v>42795</v>
      </c>
      <c r="B64">
        <f t="shared" si="18"/>
        <v>3</v>
      </c>
      <c r="C64">
        <f t="shared" si="19"/>
        <v>2017</v>
      </c>
      <c r="D64">
        <f>'Monthly Data'!R64</f>
        <v>10651053.525694374</v>
      </c>
      <c r="E64" s="7">
        <f t="shared" ca="1" si="15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Data'!T64</f>
        <v>8</v>
      </c>
      <c r="J64">
        <f>'Monthly Data'!CI64</f>
        <v>0</v>
      </c>
      <c r="L64" s="6">
        <f t="shared" si="5"/>
        <v>-4607250.82520111</v>
      </c>
      <c r="M64" s="6">
        <f t="shared" ca="1" si="6"/>
        <v>4227.1358624303948</v>
      </c>
      <c r="N64" s="6">
        <f t="shared" si="7"/>
        <v>10633318.600890944</v>
      </c>
      <c r="O64" s="6">
        <f t="shared" si="8"/>
        <v>-358681.81836510572</v>
      </c>
      <c r="P64" s="6">
        <f t="shared" si="9"/>
        <v>0</v>
      </c>
      <c r="Q64" s="6">
        <f t="shared" si="10"/>
        <v>4941290.5800887123</v>
      </c>
      <c r="R64" s="6">
        <f t="shared" si="11"/>
        <v>0</v>
      </c>
      <c r="S64" s="6">
        <f t="shared" ca="1" si="12"/>
        <v>10612903.673275871</v>
      </c>
      <c r="T64">
        <f t="shared" ca="1" si="16"/>
        <v>-38149.852418502793</v>
      </c>
      <c r="U64" s="15">
        <f t="shared" ca="1" si="17"/>
        <v>3.5817914468715142E-3</v>
      </c>
    </row>
    <row r="65" spans="1:21">
      <c r="A65" s="21">
        <f>'Monthly Data'!A65</f>
        <v>42826</v>
      </c>
      <c r="B65">
        <f t="shared" si="18"/>
        <v>4</v>
      </c>
      <c r="C65">
        <f t="shared" si="19"/>
        <v>2017</v>
      </c>
      <c r="D65">
        <f>'Monthly Data'!R65</f>
        <v>9862795.3478943724</v>
      </c>
      <c r="E65" s="7">
        <f t="shared" ca="1" si="15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Data'!T65</f>
        <v>8</v>
      </c>
      <c r="J65">
        <f>'Monthly Data'!CI65</f>
        <v>0</v>
      </c>
      <c r="L65" s="6">
        <f t="shared" si="5"/>
        <v>-4607250.82520111</v>
      </c>
      <c r="M65" s="6">
        <f t="shared" ca="1" si="6"/>
        <v>3882.7025699360661</v>
      </c>
      <c r="N65" s="6">
        <f t="shared" si="7"/>
        <v>10290308.323442848</v>
      </c>
      <c r="O65" s="6">
        <f t="shared" si="8"/>
        <v>-364375.18056137726</v>
      </c>
      <c r="P65" s="6">
        <f t="shared" si="9"/>
        <v>0</v>
      </c>
      <c r="Q65" s="6">
        <f t="shared" si="10"/>
        <v>4941290.5800887123</v>
      </c>
      <c r="R65" s="6">
        <f t="shared" si="11"/>
        <v>0</v>
      </c>
      <c r="S65" s="6">
        <f t="shared" ca="1" si="12"/>
        <v>10263855.60033901</v>
      </c>
      <c r="T65">
        <f t="shared" ca="1" si="16"/>
        <v>401060.25244463794</v>
      </c>
      <c r="U65" s="15">
        <f t="shared" ca="1" si="17"/>
        <v>4.0663953605228266E-2</v>
      </c>
    </row>
    <row r="66" spans="1:21">
      <c r="A66" s="21">
        <f>'Monthly Data'!A66</f>
        <v>42856</v>
      </c>
      <c r="B66">
        <f t="shared" si="18"/>
        <v>5</v>
      </c>
      <c r="C66">
        <f t="shared" si="19"/>
        <v>2017</v>
      </c>
      <c r="D66">
        <f>'Monthly Data'!R66</f>
        <v>10222992.917694375</v>
      </c>
      <c r="E66" s="7">
        <f t="shared" ca="1" si="15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Data'!T66</f>
        <v>8</v>
      </c>
      <c r="J66">
        <f>'Monthly Data'!CI66</f>
        <v>0</v>
      </c>
      <c r="L66" s="6">
        <f t="shared" si="5"/>
        <v>-4607250.82520111</v>
      </c>
      <c r="M66" s="6">
        <f t="shared" ca="1" si="6"/>
        <v>130571.52997284995</v>
      </c>
      <c r="N66" s="6">
        <f t="shared" si="7"/>
        <v>10633318.600890944</v>
      </c>
      <c r="O66" s="6">
        <f t="shared" si="8"/>
        <v>-370068.5427576488</v>
      </c>
      <c r="P66" s="6">
        <f t="shared" si="9"/>
        <v>0</v>
      </c>
      <c r="Q66" s="6">
        <f t="shared" si="10"/>
        <v>4941290.5800887123</v>
      </c>
      <c r="R66" s="6">
        <f t="shared" si="11"/>
        <v>0</v>
      </c>
      <c r="S66" s="6">
        <f t="shared" ca="1" si="12"/>
        <v>10727861.342993747</v>
      </c>
      <c r="T66">
        <f t="shared" ca="1" si="16"/>
        <v>504868.42529937252</v>
      </c>
      <c r="U66" s="15">
        <f t="shared" ca="1" si="17"/>
        <v>4.9385579092549849E-2</v>
      </c>
    </row>
    <row r="67" spans="1:21">
      <c r="A67" s="21">
        <f>'Monthly Data'!A67</f>
        <v>42887</v>
      </c>
      <c r="B67">
        <f t="shared" si="18"/>
        <v>6</v>
      </c>
      <c r="C67">
        <f t="shared" si="19"/>
        <v>2017</v>
      </c>
      <c r="D67">
        <f>'Monthly Data'!R67</f>
        <v>10516701.063694375</v>
      </c>
      <c r="E67" s="7">
        <f t="shared" ca="1" si="15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Data'!T67</f>
        <v>8</v>
      </c>
      <c r="J67">
        <f>'Monthly Data'!CI67</f>
        <v>0</v>
      </c>
      <c r="L67" s="6">
        <f t="shared" ref="L67:L130" si="20">$X$7</f>
        <v>-4607250.82520111</v>
      </c>
      <c r="M67" s="6">
        <f t="shared" ref="M67:M130" ca="1" si="21">E67*$X$8</f>
        <v>319133.10155474499</v>
      </c>
      <c r="N67" s="6">
        <f t="shared" ref="N67:N130" si="22">F67*$X$9</f>
        <v>10290308.323442848</v>
      </c>
      <c r="O67" s="6">
        <f t="shared" ref="O67:O130" si="23">G67*$X$10</f>
        <v>-375761.90495392028</v>
      </c>
      <c r="P67" s="6">
        <f t="shared" ref="P67:P130" si="24">H67*$X$11</f>
        <v>0</v>
      </c>
      <c r="Q67" s="6">
        <f t="shared" ref="Q67:Q130" si="25">I67*$X$12</f>
        <v>4941290.5800887123</v>
      </c>
      <c r="R67" s="6">
        <f t="shared" ref="R67:R130" si="26">J67*$X$13</f>
        <v>0</v>
      </c>
      <c r="S67" s="6">
        <f t="shared" ref="S67:S130" ca="1" si="27">SUM(L67:R67)</f>
        <v>10567719.274931274</v>
      </c>
      <c r="T67">
        <f t="shared" ca="1" si="16"/>
        <v>51018.211236899719</v>
      </c>
      <c r="U67" s="15">
        <f t="shared" ca="1" si="17"/>
        <v>4.8511611129676549E-3</v>
      </c>
    </row>
    <row r="68" spans="1:21">
      <c r="A68" s="21">
        <f>'Monthly Data'!A68</f>
        <v>42917</v>
      </c>
      <c r="B68">
        <f t="shared" si="18"/>
        <v>7</v>
      </c>
      <c r="C68">
        <f t="shared" si="19"/>
        <v>2017</v>
      </c>
      <c r="D68">
        <f>'Monthly Data'!R68</f>
        <v>10945795.030294375</v>
      </c>
      <c r="E68" s="7">
        <f t="shared" ca="1" si="15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Data'!T68</f>
        <v>8</v>
      </c>
      <c r="J68">
        <f>'Monthly Data'!CI68</f>
        <v>0</v>
      </c>
      <c r="L68" s="6">
        <f t="shared" si="20"/>
        <v>-4607250.82520111</v>
      </c>
      <c r="M68" s="6">
        <f t="shared" ca="1" si="21"/>
        <v>550059.96811344242</v>
      </c>
      <c r="N68" s="6">
        <f t="shared" si="22"/>
        <v>10633318.600890944</v>
      </c>
      <c r="O68" s="6">
        <f t="shared" si="23"/>
        <v>-381455.26715019182</v>
      </c>
      <c r="P68" s="6">
        <f t="shared" si="24"/>
        <v>0</v>
      </c>
      <c r="Q68" s="6">
        <f t="shared" si="25"/>
        <v>4941290.5800887123</v>
      </c>
      <c r="R68" s="6">
        <f t="shared" si="26"/>
        <v>0</v>
      </c>
      <c r="S68" s="6">
        <f t="shared" ca="1" si="27"/>
        <v>11135963.056741796</v>
      </c>
      <c r="T68">
        <f t="shared" ca="1" si="16"/>
        <v>190168.02644742094</v>
      </c>
      <c r="U68" s="15">
        <f t="shared" ca="1" si="17"/>
        <v>1.7373614791899368E-2</v>
      </c>
    </row>
    <row r="69" spans="1:21">
      <c r="A69" s="21">
        <f>'Monthly Data'!A69</f>
        <v>42948</v>
      </c>
      <c r="B69">
        <f t="shared" si="18"/>
        <v>8</v>
      </c>
      <c r="C69">
        <f t="shared" si="19"/>
        <v>2017</v>
      </c>
      <c r="D69">
        <f>'Monthly Data'!R69</f>
        <v>11541617.381294375</v>
      </c>
      <c r="E69" s="7">
        <f t="shared" ca="1" si="15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Data'!T69</f>
        <v>8</v>
      </c>
      <c r="J69">
        <f>'Monthly Data'!CI69</f>
        <v>0</v>
      </c>
      <c r="L69" s="6">
        <f t="shared" si="20"/>
        <v>-4607250.82520111</v>
      </c>
      <c r="M69" s="6">
        <f t="shared" ca="1" si="21"/>
        <v>480484.44302958803</v>
      </c>
      <c r="N69" s="6">
        <f t="shared" si="22"/>
        <v>10633318.600890944</v>
      </c>
      <c r="O69" s="6">
        <f t="shared" si="23"/>
        <v>-387148.62934646336</v>
      </c>
      <c r="P69" s="6">
        <f t="shared" si="24"/>
        <v>0</v>
      </c>
      <c r="Q69" s="6">
        <f t="shared" si="25"/>
        <v>4941290.5800887123</v>
      </c>
      <c r="R69" s="6">
        <f t="shared" si="26"/>
        <v>0</v>
      </c>
      <c r="S69" s="6">
        <f t="shared" ca="1" si="27"/>
        <v>11060694.169461671</v>
      </c>
      <c r="T69">
        <f t="shared" ca="1" si="16"/>
        <v>-480923.21183270402</v>
      </c>
      <c r="U69" s="15">
        <f t="shared" ca="1" si="17"/>
        <v>4.1668615060151057E-2</v>
      </c>
    </row>
    <row r="70" spans="1:21">
      <c r="A70" s="21">
        <f>'Monthly Data'!A70</f>
        <v>42979</v>
      </c>
      <c r="B70">
        <f t="shared" si="18"/>
        <v>9</v>
      </c>
      <c r="C70">
        <f t="shared" si="19"/>
        <v>2017</v>
      </c>
      <c r="D70">
        <f>'Monthly Data'!R70</f>
        <v>10187097.135894375</v>
      </c>
      <c r="E70" s="7">
        <f t="shared" ca="1" si="15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Data'!T70</f>
        <v>8</v>
      </c>
      <c r="J70">
        <f>'Monthly Data'!CI70</f>
        <v>0</v>
      </c>
      <c r="L70" s="6">
        <f t="shared" si="20"/>
        <v>-4607250.82520111</v>
      </c>
      <c r="M70" s="6">
        <f t="shared" ca="1" si="21"/>
        <v>229768.31821121651</v>
      </c>
      <c r="N70" s="6">
        <f t="shared" si="22"/>
        <v>10290308.323442848</v>
      </c>
      <c r="O70" s="6">
        <f t="shared" si="23"/>
        <v>-392841.99154273485</v>
      </c>
      <c r="P70" s="6">
        <f t="shared" si="24"/>
        <v>0</v>
      </c>
      <c r="Q70" s="6">
        <f t="shared" si="25"/>
        <v>4941290.5800887123</v>
      </c>
      <c r="R70" s="6">
        <f t="shared" si="26"/>
        <v>0</v>
      </c>
      <c r="S70" s="6">
        <f t="shared" ca="1" si="27"/>
        <v>10461274.404998932</v>
      </c>
      <c r="T70">
        <f t="shared" ca="1" si="16"/>
        <v>274177.26910455711</v>
      </c>
      <c r="U70" s="15">
        <f t="shared" ca="1" si="17"/>
        <v>2.6914170489107225E-2</v>
      </c>
    </row>
    <row r="71" spans="1:21">
      <c r="A71" s="21">
        <f>'Monthly Data'!A71</f>
        <v>43009</v>
      </c>
      <c r="B71">
        <f t="shared" si="18"/>
        <v>10</v>
      </c>
      <c r="C71">
        <f t="shared" si="19"/>
        <v>2017</v>
      </c>
      <c r="D71">
        <f>'Monthly Data'!R71</f>
        <v>10920216.338294376</v>
      </c>
      <c r="E71" s="7">
        <f t="shared" ca="1" si="15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Data'!T71</f>
        <v>8</v>
      </c>
      <c r="J71">
        <f>'Monthly Data'!CI71</f>
        <v>0</v>
      </c>
      <c r="L71" s="6">
        <f t="shared" si="20"/>
        <v>-4607250.82520111</v>
      </c>
      <c r="M71" s="6">
        <f t="shared" ca="1" si="21"/>
        <v>48878.215416695151</v>
      </c>
      <c r="N71" s="6">
        <f t="shared" si="22"/>
        <v>10633318.600890944</v>
      </c>
      <c r="O71" s="6">
        <f t="shared" si="23"/>
        <v>-398535.35373900639</v>
      </c>
      <c r="P71" s="6">
        <f t="shared" si="24"/>
        <v>0</v>
      </c>
      <c r="Q71" s="6">
        <f t="shared" si="25"/>
        <v>4941290.5800887123</v>
      </c>
      <c r="R71" s="6">
        <f t="shared" si="26"/>
        <v>0</v>
      </c>
      <c r="S71" s="6">
        <f t="shared" ca="1" si="27"/>
        <v>10617701.217456235</v>
      </c>
      <c r="T71">
        <f t="shared" ca="1" si="16"/>
        <v>-302515.12083814107</v>
      </c>
      <c r="U71" s="15">
        <f t="shared" ca="1" si="17"/>
        <v>2.7702301077799966E-2</v>
      </c>
    </row>
    <row r="72" spans="1:21">
      <c r="A72" s="21">
        <f>'Monthly Data'!A72</f>
        <v>43040</v>
      </c>
      <c r="B72">
        <f t="shared" si="18"/>
        <v>11</v>
      </c>
      <c r="C72">
        <f t="shared" si="19"/>
        <v>2017</v>
      </c>
      <c r="D72">
        <f>'Monthly Data'!R72</f>
        <v>10829063.062894376</v>
      </c>
      <c r="E72" s="7">
        <f t="shared" ca="1" si="15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Data'!T72</f>
        <v>8</v>
      </c>
      <c r="J72">
        <f>'Monthly Data'!CI72</f>
        <v>0</v>
      </c>
      <c r="L72" s="6">
        <f t="shared" si="20"/>
        <v>-4607250.82520111</v>
      </c>
      <c r="M72" s="6">
        <f t="shared" ca="1" si="21"/>
        <v>1471.6695224757677</v>
      </c>
      <c r="N72" s="6">
        <f t="shared" si="22"/>
        <v>10290308.323442848</v>
      </c>
      <c r="O72" s="6">
        <f t="shared" si="23"/>
        <v>-404228.71593527787</v>
      </c>
      <c r="P72" s="6">
        <f t="shared" si="24"/>
        <v>0</v>
      </c>
      <c r="Q72" s="6">
        <f t="shared" si="25"/>
        <v>4941290.5800887123</v>
      </c>
      <c r="R72" s="6">
        <f t="shared" si="26"/>
        <v>0</v>
      </c>
      <c r="S72" s="6">
        <f t="shared" ca="1" si="27"/>
        <v>10221591.031917648</v>
      </c>
      <c r="T72">
        <f t="shared" ca="1" si="16"/>
        <v>-607472.0309767276</v>
      </c>
      <c r="U72" s="15">
        <f t="shared" ca="1" si="17"/>
        <v>5.6096453354143032E-2</v>
      </c>
    </row>
    <row r="73" spans="1:21">
      <c r="A73" s="21">
        <f>'Monthly Data'!A73</f>
        <v>43070</v>
      </c>
      <c r="B73">
        <f t="shared" si="18"/>
        <v>12</v>
      </c>
      <c r="C73">
        <f t="shared" si="19"/>
        <v>2017</v>
      </c>
      <c r="D73">
        <f>'Monthly Data'!R73</f>
        <v>10229503.713294376</v>
      </c>
      <c r="E73" s="7">
        <f t="shared" ca="1" si="15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Data'!T73</f>
        <v>8</v>
      </c>
      <c r="J73">
        <f>'Monthly Data'!CI73</f>
        <v>0</v>
      </c>
      <c r="L73" s="6">
        <f t="shared" si="20"/>
        <v>-4607250.82520111</v>
      </c>
      <c r="M73" s="6">
        <f t="shared" ca="1" si="21"/>
        <v>0</v>
      </c>
      <c r="N73" s="6">
        <f t="shared" si="22"/>
        <v>10633318.600890944</v>
      </c>
      <c r="O73" s="6">
        <f t="shared" si="23"/>
        <v>-409922.07813154941</v>
      </c>
      <c r="P73" s="6">
        <f t="shared" si="24"/>
        <v>-662689.98610736104</v>
      </c>
      <c r="Q73" s="6">
        <f t="shared" si="25"/>
        <v>4941290.5800887123</v>
      </c>
      <c r="R73" s="6">
        <f t="shared" si="26"/>
        <v>0</v>
      </c>
      <c r="S73" s="6">
        <f t="shared" ca="1" si="27"/>
        <v>9894746.2915396355</v>
      </c>
      <c r="T73">
        <f t="shared" ca="1" si="16"/>
        <v>-334757.42175474018</v>
      </c>
      <c r="U73" s="15">
        <f t="shared" ca="1" si="17"/>
        <v>3.2724698200137091E-2</v>
      </c>
    </row>
    <row r="74" spans="1:21">
      <c r="A74" s="21">
        <f>'Monthly Data'!A74</f>
        <v>43101</v>
      </c>
      <c r="B74">
        <f t="shared" si="18"/>
        <v>1</v>
      </c>
      <c r="C74">
        <f t="shared" si="19"/>
        <v>2018</v>
      </c>
      <c r="D74">
        <f>'Monthly Data'!R74</f>
        <v>10195826.991150001</v>
      </c>
      <c r="E74" s="7">
        <f t="shared" ca="1" si="15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Data'!T74</f>
        <v>8</v>
      </c>
      <c r="J74">
        <f>'Monthly Data'!CI74</f>
        <v>0</v>
      </c>
      <c r="L74" s="6">
        <f t="shared" si="20"/>
        <v>-4607250.82520111</v>
      </c>
      <c r="M74" s="6">
        <f t="shared" ca="1" si="21"/>
        <v>0</v>
      </c>
      <c r="N74" s="6">
        <f t="shared" si="22"/>
        <v>10633318.600890944</v>
      </c>
      <c r="O74" s="6">
        <f t="shared" si="23"/>
        <v>-415615.44032782095</v>
      </c>
      <c r="P74" s="6">
        <f t="shared" si="24"/>
        <v>0</v>
      </c>
      <c r="Q74" s="6">
        <f t="shared" si="25"/>
        <v>4941290.5800887123</v>
      </c>
      <c r="R74" s="6">
        <f t="shared" si="26"/>
        <v>0</v>
      </c>
      <c r="S74" s="6">
        <f t="shared" ca="1" si="27"/>
        <v>10551742.915450726</v>
      </c>
      <c r="T74">
        <f t="shared" ref="T74:T97" ca="1" si="28">S74-D74</f>
        <v>355915.92430072464</v>
      </c>
      <c r="U74" s="15">
        <f t="shared" ref="U74:U97" ca="1" si="29">ABS(S74-D74)/D74</f>
        <v>3.4907999577637044E-2</v>
      </c>
    </row>
    <row r="75" spans="1:21">
      <c r="A75" s="21">
        <f>'Monthly Data'!A75</f>
        <v>43132</v>
      </c>
      <c r="B75">
        <f t="shared" si="18"/>
        <v>2</v>
      </c>
      <c r="C75">
        <f t="shared" si="19"/>
        <v>2018</v>
      </c>
      <c r="D75">
        <f>'Monthly Data'!R75</f>
        <v>9525372.3079500012</v>
      </c>
      <c r="E75" s="7">
        <f t="shared" ca="1" si="15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Data'!T75</f>
        <v>8</v>
      </c>
      <c r="J75">
        <f>'Monthly Data'!CI75</f>
        <v>0</v>
      </c>
      <c r="L75" s="6">
        <f t="shared" si="20"/>
        <v>-4607250.82520111</v>
      </c>
      <c r="M75" s="6">
        <f t="shared" ca="1" si="21"/>
        <v>0</v>
      </c>
      <c r="N75" s="6">
        <f t="shared" si="22"/>
        <v>9604287.7685466595</v>
      </c>
      <c r="O75" s="6">
        <f t="shared" si="23"/>
        <v>-421308.80252409243</v>
      </c>
      <c r="P75" s="6">
        <f t="shared" si="24"/>
        <v>0</v>
      </c>
      <c r="Q75" s="6">
        <f t="shared" si="25"/>
        <v>4941290.5800887123</v>
      </c>
      <c r="R75" s="6">
        <f t="shared" si="26"/>
        <v>0</v>
      </c>
      <c r="S75" s="6">
        <f t="shared" ca="1" si="27"/>
        <v>9517018.7209101692</v>
      </c>
      <c r="T75">
        <f t="shared" ca="1" si="28"/>
        <v>-8353.5870398320258</v>
      </c>
      <c r="U75" s="15">
        <f t="shared" ca="1" si="29"/>
        <v>8.7698273303816294E-4</v>
      </c>
    </row>
    <row r="76" spans="1:21">
      <c r="A76" s="21">
        <f>'Monthly Data'!A76</f>
        <v>43160</v>
      </c>
      <c r="B76">
        <f t="shared" si="18"/>
        <v>3</v>
      </c>
      <c r="C76">
        <f t="shared" si="19"/>
        <v>2018</v>
      </c>
      <c r="D76">
        <f>'Monthly Data'!R76</f>
        <v>10470550.396950001</v>
      </c>
      <c r="E76" s="7">
        <f t="shared" ca="1" si="15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Data'!T76</f>
        <v>8</v>
      </c>
      <c r="J76">
        <f>'Monthly Data'!CI76</f>
        <v>0</v>
      </c>
      <c r="L76" s="6">
        <f t="shared" si="20"/>
        <v>-4607250.82520111</v>
      </c>
      <c r="M76" s="6">
        <f t="shared" ca="1" si="21"/>
        <v>4227.1358624303948</v>
      </c>
      <c r="N76" s="6">
        <f t="shared" si="22"/>
        <v>10633318.600890944</v>
      </c>
      <c r="O76" s="6">
        <f t="shared" si="23"/>
        <v>-427002.16472036397</v>
      </c>
      <c r="P76" s="6">
        <f t="shared" si="24"/>
        <v>0</v>
      </c>
      <c r="Q76" s="6">
        <f t="shared" si="25"/>
        <v>4941290.5800887123</v>
      </c>
      <c r="R76" s="6">
        <f t="shared" si="26"/>
        <v>0</v>
      </c>
      <c r="S76" s="6">
        <f t="shared" ca="1" si="27"/>
        <v>10544583.326920614</v>
      </c>
      <c r="T76">
        <f t="shared" ca="1" si="28"/>
        <v>74032.929970612749</v>
      </c>
      <c r="U76" s="15">
        <f t="shared" ca="1" si="29"/>
        <v>7.0705862790343887E-3</v>
      </c>
    </row>
    <row r="77" spans="1:21">
      <c r="A77" s="21">
        <f>'Monthly Data'!A77</f>
        <v>43191</v>
      </c>
      <c r="B77">
        <f t="shared" si="18"/>
        <v>4</v>
      </c>
      <c r="C77">
        <f t="shared" si="19"/>
        <v>2018</v>
      </c>
      <c r="D77">
        <f>'Monthly Data'!R77</f>
        <v>9223206.8335500024</v>
      </c>
      <c r="E77" s="7">
        <f t="shared" ca="1" si="15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Data'!T77</f>
        <v>8</v>
      </c>
      <c r="J77">
        <f>'Monthly Data'!CI77</f>
        <v>0</v>
      </c>
      <c r="L77" s="6">
        <f t="shared" si="20"/>
        <v>-4607250.82520111</v>
      </c>
      <c r="M77" s="6">
        <f t="shared" ca="1" si="21"/>
        <v>3882.7025699360661</v>
      </c>
      <c r="N77" s="6">
        <f t="shared" si="22"/>
        <v>10290308.323442848</v>
      </c>
      <c r="O77" s="6">
        <f t="shared" si="23"/>
        <v>-432695.52691663551</v>
      </c>
      <c r="P77" s="6">
        <f t="shared" si="24"/>
        <v>0</v>
      </c>
      <c r="Q77" s="6">
        <f t="shared" si="25"/>
        <v>4941290.5800887123</v>
      </c>
      <c r="R77" s="6">
        <f t="shared" si="26"/>
        <v>0</v>
      </c>
      <c r="S77" s="6">
        <f t="shared" ca="1" si="27"/>
        <v>10195535.253983751</v>
      </c>
      <c r="T77">
        <f t="shared" ca="1" si="28"/>
        <v>972328.42043374851</v>
      </c>
      <c r="U77" s="15">
        <f t="shared" ca="1" si="29"/>
        <v>0.10542194683272654</v>
      </c>
    </row>
    <row r="78" spans="1:21">
      <c r="A78" s="21">
        <f>'Monthly Data'!A78</f>
        <v>43221</v>
      </c>
      <c r="B78">
        <f t="shared" si="18"/>
        <v>5</v>
      </c>
      <c r="C78">
        <f t="shared" si="19"/>
        <v>2018</v>
      </c>
      <c r="D78">
        <f>'Monthly Data'!R78</f>
        <v>9874032.6893499978</v>
      </c>
      <c r="E78" s="7">
        <f t="shared" ca="1" si="15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Data'!T78</f>
        <v>8</v>
      </c>
      <c r="J78">
        <f>'Monthly Data'!CI78</f>
        <v>0</v>
      </c>
      <c r="L78" s="6">
        <f t="shared" si="20"/>
        <v>-4607250.82520111</v>
      </c>
      <c r="M78" s="6">
        <f t="shared" ca="1" si="21"/>
        <v>130571.52997284995</v>
      </c>
      <c r="N78" s="6">
        <f t="shared" si="22"/>
        <v>10633318.600890944</v>
      </c>
      <c r="O78" s="6">
        <f t="shared" si="23"/>
        <v>-438388.889112907</v>
      </c>
      <c r="P78" s="6">
        <f t="shared" si="24"/>
        <v>0</v>
      </c>
      <c r="Q78" s="6">
        <f t="shared" si="25"/>
        <v>4941290.5800887123</v>
      </c>
      <c r="R78" s="6">
        <f t="shared" si="26"/>
        <v>0</v>
      </c>
      <c r="S78" s="6">
        <f t="shared" ca="1" si="27"/>
        <v>10659540.99663849</v>
      </c>
      <c r="T78">
        <f t="shared" ca="1" si="28"/>
        <v>785508.3072884921</v>
      </c>
      <c r="U78" s="15">
        <f t="shared" ca="1" si="29"/>
        <v>7.9552937690365463E-2</v>
      </c>
    </row>
    <row r="79" spans="1:21">
      <c r="A79" s="21">
        <f>'Monthly Data'!A79</f>
        <v>43252</v>
      </c>
      <c r="B79">
        <f t="shared" si="18"/>
        <v>6</v>
      </c>
      <c r="C79">
        <f t="shared" si="19"/>
        <v>2018</v>
      </c>
      <c r="D79">
        <f>'Monthly Data'!R79</f>
        <v>10242032.045750001</v>
      </c>
      <c r="E79" s="7">
        <f t="shared" ref="E79:E142" ca="1" si="30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Data'!T79</f>
        <v>8</v>
      </c>
      <c r="J79">
        <f>'Monthly Data'!CI79</f>
        <v>0</v>
      </c>
      <c r="L79" s="6">
        <f t="shared" si="20"/>
        <v>-4607250.82520111</v>
      </c>
      <c r="M79" s="6">
        <f t="shared" ca="1" si="21"/>
        <v>319133.10155474499</v>
      </c>
      <c r="N79" s="6">
        <f t="shared" si="22"/>
        <v>10290308.323442848</v>
      </c>
      <c r="O79" s="6">
        <f t="shared" si="23"/>
        <v>-444082.25130917854</v>
      </c>
      <c r="P79" s="6">
        <f t="shared" si="24"/>
        <v>0</v>
      </c>
      <c r="Q79" s="6">
        <f t="shared" si="25"/>
        <v>4941290.5800887123</v>
      </c>
      <c r="R79" s="6">
        <f t="shared" si="26"/>
        <v>0</v>
      </c>
      <c r="S79" s="6">
        <f t="shared" ca="1" si="27"/>
        <v>10499398.928576017</v>
      </c>
      <c r="T79">
        <f t="shared" ca="1" si="28"/>
        <v>257366.88282601535</v>
      </c>
      <c r="U79" s="15">
        <f t="shared" ca="1" si="29"/>
        <v>2.5128498102367433E-2</v>
      </c>
    </row>
    <row r="80" spans="1:21">
      <c r="A80" s="21">
        <f>'Monthly Data'!A80</f>
        <v>43282</v>
      </c>
      <c r="B80">
        <f t="shared" si="18"/>
        <v>7</v>
      </c>
      <c r="C80">
        <f t="shared" si="19"/>
        <v>2018</v>
      </c>
      <c r="D80">
        <f>'Monthly Data'!R80</f>
        <v>10872478.907950001</v>
      </c>
      <c r="E80" s="7">
        <f t="shared" ca="1" si="30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Data'!T80</f>
        <v>8</v>
      </c>
      <c r="J80">
        <f>'Monthly Data'!CI80</f>
        <v>0</v>
      </c>
      <c r="L80" s="6">
        <f t="shared" si="20"/>
        <v>-4607250.82520111</v>
      </c>
      <c r="M80" s="6">
        <f t="shared" ca="1" si="21"/>
        <v>550059.96811344242</v>
      </c>
      <c r="N80" s="6">
        <f t="shared" si="22"/>
        <v>10633318.600890944</v>
      </c>
      <c r="O80" s="6">
        <f t="shared" si="23"/>
        <v>-449775.61350545008</v>
      </c>
      <c r="P80" s="6">
        <f t="shared" si="24"/>
        <v>0</v>
      </c>
      <c r="Q80" s="6">
        <f t="shared" si="25"/>
        <v>4941290.5800887123</v>
      </c>
      <c r="R80" s="6">
        <f t="shared" si="26"/>
        <v>0</v>
      </c>
      <c r="S80" s="6">
        <f t="shared" ca="1" si="27"/>
        <v>11067642.710386537</v>
      </c>
      <c r="T80">
        <f t="shared" ca="1" si="28"/>
        <v>195163.80243653618</v>
      </c>
      <c r="U80" s="15">
        <f t="shared" ca="1" si="29"/>
        <v>1.795025808639018E-2</v>
      </c>
    </row>
    <row r="81" spans="1:21">
      <c r="A81" s="21">
        <f>'Monthly Data'!A81</f>
        <v>43313</v>
      </c>
      <c r="B81">
        <f t="shared" si="18"/>
        <v>8</v>
      </c>
      <c r="C81">
        <f t="shared" si="19"/>
        <v>2018</v>
      </c>
      <c r="D81">
        <f>'Monthly Data'!R81</f>
        <v>11376324.865150003</v>
      </c>
      <c r="E81" s="7">
        <f t="shared" ca="1" si="30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Data'!T81</f>
        <v>8</v>
      </c>
      <c r="J81">
        <f>'Monthly Data'!CI81</f>
        <v>0</v>
      </c>
      <c r="L81" s="6">
        <f t="shared" si="20"/>
        <v>-4607250.82520111</v>
      </c>
      <c r="M81" s="6">
        <f t="shared" ca="1" si="21"/>
        <v>480484.44302958803</v>
      </c>
      <c r="N81" s="6">
        <f t="shared" si="22"/>
        <v>10633318.600890944</v>
      </c>
      <c r="O81" s="6">
        <f t="shared" si="23"/>
        <v>-455468.97570172156</v>
      </c>
      <c r="P81" s="6">
        <f t="shared" si="24"/>
        <v>0</v>
      </c>
      <c r="Q81" s="6">
        <f t="shared" si="25"/>
        <v>4941290.5800887123</v>
      </c>
      <c r="R81" s="6">
        <f t="shared" si="26"/>
        <v>0</v>
      </c>
      <c r="S81" s="6">
        <f t="shared" ca="1" si="27"/>
        <v>10992373.823106412</v>
      </c>
      <c r="T81">
        <f t="shared" ca="1" si="28"/>
        <v>-383951.04204359092</v>
      </c>
      <c r="U81" s="15">
        <f t="shared" ca="1" si="29"/>
        <v>3.3750006842700013E-2</v>
      </c>
    </row>
    <row r="82" spans="1:21">
      <c r="A82" s="21">
        <f>'Monthly Data'!A82</f>
        <v>43344</v>
      </c>
      <c r="B82">
        <f t="shared" si="18"/>
        <v>9</v>
      </c>
      <c r="C82">
        <f t="shared" si="19"/>
        <v>2018</v>
      </c>
      <c r="D82">
        <f>'Monthly Data'!R82</f>
        <v>10796402.993750002</v>
      </c>
      <c r="E82" s="7">
        <f t="shared" ca="1" si="30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Data'!T82</f>
        <v>8</v>
      </c>
      <c r="J82">
        <f>'Monthly Data'!CI82</f>
        <v>0</v>
      </c>
      <c r="L82" s="6">
        <f t="shared" si="20"/>
        <v>-4607250.82520111</v>
      </c>
      <c r="M82" s="6">
        <f t="shared" ca="1" si="21"/>
        <v>229768.31821121651</v>
      </c>
      <c r="N82" s="6">
        <f t="shared" si="22"/>
        <v>10290308.323442848</v>
      </c>
      <c r="O82" s="6">
        <f t="shared" si="23"/>
        <v>-461162.3378979931</v>
      </c>
      <c r="P82" s="6">
        <f t="shared" si="24"/>
        <v>0</v>
      </c>
      <c r="Q82" s="6">
        <f t="shared" si="25"/>
        <v>4941290.5800887123</v>
      </c>
      <c r="R82" s="6">
        <f t="shared" si="26"/>
        <v>0</v>
      </c>
      <c r="S82" s="6">
        <f t="shared" ca="1" si="27"/>
        <v>10392954.058643674</v>
      </c>
      <c r="T82">
        <f t="shared" ca="1" si="28"/>
        <v>-403448.93510632776</v>
      </c>
      <c r="U82" s="15">
        <f t="shared" ca="1" si="29"/>
        <v>3.7368828797876744E-2</v>
      </c>
    </row>
    <row r="83" spans="1:21">
      <c r="A83" s="21">
        <f>'Monthly Data'!A83</f>
        <v>43374</v>
      </c>
      <c r="B83">
        <f t="shared" si="18"/>
        <v>10</v>
      </c>
      <c r="C83">
        <f t="shared" si="19"/>
        <v>2018</v>
      </c>
      <c r="D83">
        <f>'Monthly Data'!R83</f>
        <v>10440294.219350001</v>
      </c>
      <c r="E83" s="7">
        <f t="shared" ca="1" si="30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Data'!T83</f>
        <v>8</v>
      </c>
      <c r="J83">
        <f>'Monthly Data'!CI83</f>
        <v>0</v>
      </c>
      <c r="L83" s="6">
        <f t="shared" si="20"/>
        <v>-4607250.82520111</v>
      </c>
      <c r="M83" s="6">
        <f t="shared" ca="1" si="21"/>
        <v>48878.215416695151</v>
      </c>
      <c r="N83" s="6">
        <f t="shared" si="22"/>
        <v>10633318.600890944</v>
      </c>
      <c r="O83" s="6">
        <f t="shared" si="23"/>
        <v>-466855.70009426464</v>
      </c>
      <c r="P83" s="6">
        <f t="shared" si="24"/>
        <v>0</v>
      </c>
      <c r="Q83" s="6">
        <f t="shared" si="25"/>
        <v>4941290.5800887123</v>
      </c>
      <c r="R83" s="6">
        <f t="shared" si="26"/>
        <v>0</v>
      </c>
      <c r="S83" s="6">
        <f t="shared" ca="1" si="27"/>
        <v>10549380.871100977</v>
      </c>
      <c r="T83">
        <f t="shared" ca="1" si="28"/>
        <v>109086.65175097622</v>
      </c>
      <c r="U83" s="15">
        <f t="shared" ca="1" si="29"/>
        <v>1.0448618540729957E-2</v>
      </c>
    </row>
    <row r="84" spans="1:21">
      <c r="A84" s="21">
        <f>'Monthly Data'!A84</f>
        <v>43405</v>
      </c>
      <c r="B84">
        <f t="shared" si="18"/>
        <v>11</v>
      </c>
      <c r="C84">
        <f t="shared" si="19"/>
        <v>2018</v>
      </c>
      <c r="D84">
        <f>'Monthly Data'!R84</f>
        <v>10444001.725350002</v>
      </c>
      <c r="E84" s="7">
        <f t="shared" ca="1" si="30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Data'!T84</f>
        <v>8</v>
      </c>
      <c r="J84">
        <f>'Monthly Data'!CI84</f>
        <v>0</v>
      </c>
      <c r="L84" s="6">
        <f t="shared" si="20"/>
        <v>-4607250.82520111</v>
      </c>
      <c r="M84" s="6">
        <f t="shared" ca="1" si="21"/>
        <v>1471.6695224757677</v>
      </c>
      <c r="N84" s="6">
        <f t="shared" si="22"/>
        <v>10290308.323442848</v>
      </c>
      <c r="O84" s="6">
        <f t="shared" si="23"/>
        <v>-472549.06229053612</v>
      </c>
      <c r="P84" s="6">
        <f t="shared" si="24"/>
        <v>0</v>
      </c>
      <c r="Q84" s="6">
        <f t="shared" si="25"/>
        <v>4941290.5800887123</v>
      </c>
      <c r="R84" s="6">
        <f t="shared" si="26"/>
        <v>0</v>
      </c>
      <c r="S84" s="6">
        <f t="shared" ca="1" si="27"/>
        <v>10153270.685562391</v>
      </c>
      <c r="T84">
        <f t="shared" ca="1" si="28"/>
        <v>-290731.03978761099</v>
      </c>
      <c r="U84" s="15">
        <f t="shared" ca="1" si="29"/>
        <v>2.7837130578209277E-2</v>
      </c>
    </row>
    <row r="85" spans="1:21">
      <c r="A85" s="21">
        <f>'Monthly Data'!A85</f>
        <v>43435</v>
      </c>
      <c r="B85">
        <f t="shared" si="18"/>
        <v>12</v>
      </c>
      <c r="C85">
        <f t="shared" si="19"/>
        <v>2018</v>
      </c>
      <c r="D85">
        <f>'Monthly Data'!R85</f>
        <v>9893378.9348500017</v>
      </c>
      <c r="E85" s="7">
        <f t="shared" ca="1" si="30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Data'!T85</f>
        <v>8</v>
      </c>
      <c r="J85">
        <f>'Monthly Data'!CI85</f>
        <v>0</v>
      </c>
      <c r="L85" s="6">
        <f t="shared" si="20"/>
        <v>-4607250.82520111</v>
      </c>
      <c r="M85" s="6">
        <f t="shared" ca="1" si="21"/>
        <v>0</v>
      </c>
      <c r="N85" s="6">
        <f t="shared" si="22"/>
        <v>10633318.600890944</v>
      </c>
      <c r="O85" s="6">
        <f t="shared" si="23"/>
        <v>-478242.42448680766</v>
      </c>
      <c r="P85" s="6">
        <f t="shared" si="24"/>
        <v>-662689.98610736104</v>
      </c>
      <c r="Q85" s="6">
        <f t="shared" si="25"/>
        <v>4941290.5800887123</v>
      </c>
      <c r="R85" s="6">
        <f t="shared" si="26"/>
        <v>0</v>
      </c>
      <c r="S85" s="6">
        <f t="shared" ca="1" si="27"/>
        <v>9826425.945184378</v>
      </c>
      <c r="T85">
        <f t="shared" ca="1" si="28"/>
        <v>-66952.989665623754</v>
      </c>
      <c r="U85" s="15">
        <f t="shared" ca="1" si="29"/>
        <v>6.7674542849842697E-3</v>
      </c>
    </row>
    <row r="86" spans="1:21">
      <c r="A86" s="21">
        <f>'Monthly Data'!A86</f>
        <v>43466</v>
      </c>
      <c r="B86">
        <f t="shared" si="18"/>
        <v>1</v>
      </c>
      <c r="C86">
        <f t="shared" si="19"/>
        <v>2019</v>
      </c>
      <c r="D86">
        <f>'Monthly Data'!R86</f>
        <v>10553641.695472248</v>
      </c>
      <c r="E86" s="7">
        <f t="shared" ca="1" si="30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Data'!T86</f>
        <v>8</v>
      </c>
      <c r="J86">
        <f>'Monthly Data'!CI86</f>
        <v>0</v>
      </c>
      <c r="L86" s="6">
        <f t="shared" si="20"/>
        <v>-4607250.82520111</v>
      </c>
      <c r="M86" s="6">
        <f t="shared" ca="1" si="21"/>
        <v>0</v>
      </c>
      <c r="N86" s="6">
        <f t="shared" si="22"/>
        <v>10633318.600890944</v>
      </c>
      <c r="O86" s="6">
        <f t="shared" si="23"/>
        <v>-483935.78668307915</v>
      </c>
      <c r="P86" s="6">
        <f t="shared" si="24"/>
        <v>0</v>
      </c>
      <c r="Q86" s="6">
        <f t="shared" si="25"/>
        <v>4941290.5800887123</v>
      </c>
      <c r="R86" s="6">
        <f t="shared" si="26"/>
        <v>0</v>
      </c>
      <c r="S86" s="6">
        <f t="shared" ca="1" si="27"/>
        <v>10483422.569095466</v>
      </c>
      <c r="T86">
        <f t="shared" ca="1" si="28"/>
        <v>-70219.126376781613</v>
      </c>
      <c r="U86" s="15">
        <f t="shared" ca="1" si="29"/>
        <v>6.6535446628728373E-3</v>
      </c>
    </row>
    <row r="87" spans="1:21">
      <c r="A87" s="21">
        <f>'Monthly Data'!A87</f>
        <v>43497</v>
      </c>
      <c r="B87">
        <f t="shared" si="18"/>
        <v>2</v>
      </c>
      <c r="C87">
        <f t="shared" si="19"/>
        <v>2019</v>
      </c>
      <c r="D87">
        <f>'Monthly Data'!R87</f>
        <v>9060989.4041722491</v>
      </c>
      <c r="E87" s="7">
        <f t="shared" ca="1" si="30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Data'!T87</f>
        <v>8</v>
      </c>
      <c r="J87">
        <f>'Monthly Data'!CI87</f>
        <v>0</v>
      </c>
      <c r="L87" s="6">
        <f t="shared" si="20"/>
        <v>-4607250.82520111</v>
      </c>
      <c r="M87" s="6">
        <f t="shared" ca="1" si="21"/>
        <v>0</v>
      </c>
      <c r="N87" s="6">
        <f t="shared" si="22"/>
        <v>9604287.7685466595</v>
      </c>
      <c r="O87" s="6">
        <f t="shared" si="23"/>
        <v>-489629.14887935069</v>
      </c>
      <c r="P87" s="6">
        <f t="shared" si="24"/>
        <v>0</v>
      </c>
      <c r="Q87" s="6">
        <f t="shared" si="25"/>
        <v>4941290.5800887123</v>
      </c>
      <c r="R87" s="6">
        <f t="shared" si="26"/>
        <v>0</v>
      </c>
      <c r="S87" s="6">
        <f t="shared" ca="1" si="27"/>
        <v>9448698.3745549098</v>
      </c>
      <c r="T87">
        <f t="shared" ca="1" si="28"/>
        <v>387708.97038266063</v>
      </c>
      <c r="U87" s="15">
        <f t="shared" ca="1" si="29"/>
        <v>4.2788811805048024E-2</v>
      </c>
    </row>
    <row r="88" spans="1:21">
      <c r="A88" s="21">
        <f>'Monthly Data'!A88</f>
        <v>43525</v>
      </c>
      <c r="B88">
        <f t="shared" si="18"/>
        <v>3</v>
      </c>
      <c r="C88">
        <f t="shared" si="19"/>
        <v>2019</v>
      </c>
      <c r="D88">
        <f>'Monthly Data'!R88</f>
        <v>10415985.583872249</v>
      </c>
      <c r="E88" s="7">
        <f t="shared" ca="1" si="30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Data'!T88</f>
        <v>8</v>
      </c>
      <c r="J88">
        <f>'Monthly Data'!CI88</f>
        <v>0</v>
      </c>
      <c r="L88" s="6">
        <f t="shared" si="20"/>
        <v>-4607250.82520111</v>
      </c>
      <c r="M88" s="6">
        <f t="shared" ca="1" si="21"/>
        <v>4227.1358624303948</v>
      </c>
      <c r="N88" s="6">
        <f t="shared" si="22"/>
        <v>10633318.600890944</v>
      </c>
      <c r="O88" s="6">
        <f t="shared" si="23"/>
        <v>-495322.51107562223</v>
      </c>
      <c r="P88" s="6">
        <f t="shared" si="24"/>
        <v>0</v>
      </c>
      <c r="Q88" s="6">
        <f t="shared" si="25"/>
        <v>4941290.5800887123</v>
      </c>
      <c r="R88" s="6">
        <f t="shared" si="26"/>
        <v>0</v>
      </c>
      <c r="S88" s="6">
        <f t="shared" ca="1" si="27"/>
        <v>10476262.980565354</v>
      </c>
      <c r="T88">
        <f t="shared" ca="1" si="28"/>
        <v>60277.396693104878</v>
      </c>
      <c r="U88" s="15">
        <f t="shared" ca="1" si="29"/>
        <v>5.787008459999821E-3</v>
      </c>
    </row>
    <row r="89" spans="1:21">
      <c r="A89" s="21">
        <f>'Monthly Data'!A89</f>
        <v>43556</v>
      </c>
      <c r="B89">
        <f t="shared" si="18"/>
        <v>4</v>
      </c>
      <c r="C89">
        <f t="shared" si="19"/>
        <v>2019</v>
      </c>
      <c r="D89">
        <f>'Monthly Data'!R89</f>
        <v>9685042.3768722489</v>
      </c>
      <c r="E89" s="7">
        <f t="shared" ca="1" si="30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Data'!T89</f>
        <v>8</v>
      </c>
      <c r="J89">
        <f>'Monthly Data'!CI89</f>
        <v>0</v>
      </c>
      <c r="L89" s="6">
        <f t="shared" si="20"/>
        <v>-4607250.82520111</v>
      </c>
      <c r="M89" s="6">
        <f t="shared" ca="1" si="21"/>
        <v>3882.7025699360661</v>
      </c>
      <c r="N89" s="6">
        <f t="shared" si="22"/>
        <v>10290308.323442848</v>
      </c>
      <c r="O89" s="6">
        <f t="shared" si="23"/>
        <v>-501015.87327189371</v>
      </c>
      <c r="P89" s="6">
        <f t="shared" si="24"/>
        <v>0</v>
      </c>
      <c r="Q89" s="6">
        <f t="shared" si="25"/>
        <v>4941290.5800887123</v>
      </c>
      <c r="R89" s="6">
        <f t="shared" si="26"/>
        <v>0</v>
      </c>
      <c r="S89" s="6">
        <f t="shared" ca="1" si="27"/>
        <v>10127214.907628493</v>
      </c>
      <c r="T89">
        <f t="shared" ca="1" si="28"/>
        <v>442172.53075624444</v>
      </c>
      <c r="U89" s="15">
        <f t="shared" ca="1" si="29"/>
        <v>4.5655198351237623E-2</v>
      </c>
    </row>
    <row r="90" spans="1:21">
      <c r="A90" s="21">
        <f>'Monthly Data'!A90</f>
        <v>43586</v>
      </c>
      <c r="B90">
        <f t="shared" si="18"/>
        <v>5</v>
      </c>
      <c r="C90">
        <f t="shared" si="19"/>
        <v>2019</v>
      </c>
      <c r="D90">
        <f>'Monthly Data'!R90</f>
        <v>10537431.132072249</v>
      </c>
      <c r="E90" s="7">
        <f t="shared" ca="1" si="30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Data'!T90</f>
        <v>8</v>
      </c>
      <c r="J90">
        <f>'Monthly Data'!CI90</f>
        <v>0</v>
      </c>
      <c r="L90" s="6">
        <f t="shared" si="20"/>
        <v>-4607250.82520111</v>
      </c>
      <c r="M90" s="6">
        <f t="shared" ca="1" si="21"/>
        <v>130571.52997284995</v>
      </c>
      <c r="N90" s="6">
        <f t="shared" si="22"/>
        <v>10633318.600890944</v>
      </c>
      <c r="O90" s="6">
        <f t="shared" si="23"/>
        <v>-506709.23546816525</v>
      </c>
      <c r="P90" s="6">
        <f t="shared" si="24"/>
        <v>0</v>
      </c>
      <c r="Q90" s="6">
        <f t="shared" si="25"/>
        <v>4941290.5800887123</v>
      </c>
      <c r="R90" s="6">
        <f t="shared" si="26"/>
        <v>0</v>
      </c>
      <c r="S90" s="6">
        <f t="shared" ca="1" si="27"/>
        <v>10591220.650283232</v>
      </c>
      <c r="T90">
        <f t="shared" ca="1" si="28"/>
        <v>53789.518210982904</v>
      </c>
      <c r="U90" s="15">
        <f t="shared" ca="1" si="29"/>
        <v>5.1046139743932892E-3</v>
      </c>
    </row>
    <row r="91" spans="1:21">
      <c r="A91" s="21">
        <f>'Monthly Data'!A91</f>
        <v>43617</v>
      </c>
      <c r="B91">
        <f t="shared" si="18"/>
        <v>6</v>
      </c>
      <c r="C91">
        <f t="shared" si="19"/>
        <v>2019</v>
      </c>
      <c r="D91">
        <f>'Monthly Data'!R91</f>
        <v>10116984.89727225</v>
      </c>
      <c r="E91" s="7">
        <f t="shared" ca="1" si="30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Data'!T91</f>
        <v>8</v>
      </c>
      <c r="J91">
        <f>'Monthly Data'!CI91</f>
        <v>0</v>
      </c>
      <c r="L91" s="6">
        <f t="shared" si="20"/>
        <v>-4607250.82520111</v>
      </c>
      <c r="M91" s="6">
        <f t="shared" ca="1" si="21"/>
        <v>319133.10155474499</v>
      </c>
      <c r="N91" s="6">
        <f t="shared" si="22"/>
        <v>10290308.323442848</v>
      </c>
      <c r="O91" s="6">
        <f t="shared" si="23"/>
        <v>-512402.59766443679</v>
      </c>
      <c r="P91" s="6">
        <f t="shared" si="24"/>
        <v>0</v>
      </c>
      <c r="Q91" s="6">
        <f t="shared" si="25"/>
        <v>4941290.5800887123</v>
      </c>
      <c r="R91" s="6">
        <f t="shared" si="26"/>
        <v>0</v>
      </c>
      <c r="S91" s="6">
        <f t="shared" ca="1" si="27"/>
        <v>10431078.582220759</v>
      </c>
      <c r="T91">
        <f t="shared" ca="1" si="28"/>
        <v>314093.68494850956</v>
      </c>
      <c r="U91" s="15">
        <f t="shared" ca="1" si="29"/>
        <v>3.1046175133976506E-2</v>
      </c>
    </row>
    <row r="92" spans="1:21">
      <c r="A92" s="21">
        <f>'Monthly Data'!A92</f>
        <v>43647</v>
      </c>
      <c r="B92">
        <f t="shared" si="18"/>
        <v>7</v>
      </c>
      <c r="C92">
        <f t="shared" si="19"/>
        <v>2019</v>
      </c>
      <c r="D92">
        <f>'Monthly Data'!R92</f>
        <v>11000462.080372248</v>
      </c>
      <c r="E92" s="7">
        <f t="shared" ca="1" si="30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Data'!T92</f>
        <v>8</v>
      </c>
      <c r="J92">
        <f>'Monthly Data'!CI92</f>
        <v>0</v>
      </c>
      <c r="L92" s="6">
        <f t="shared" si="20"/>
        <v>-4607250.82520111</v>
      </c>
      <c r="M92" s="6">
        <f t="shared" ca="1" si="21"/>
        <v>550059.96811344242</v>
      </c>
      <c r="N92" s="6">
        <f t="shared" si="22"/>
        <v>10633318.600890944</v>
      </c>
      <c r="O92" s="6">
        <f t="shared" si="23"/>
        <v>-518095.95986070827</v>
      </c>
      <c r="P92" s="6">
        <f t="shared" si="24"/>
        <v>0</v>
      </c>
      <c r="Q92" s="6">
        <f t="shared" si="25"/>
        <v>4941290.5800887123</v>
      </c>
      <c r="R92" s="6">
        <f t="shared" si="26"/>
        <v>0</v>
      </c>
      <c r="S92" s="6">
        <f t="shared" ca="1" si="27"/>
        <v>10999322.364031279</v>
      </c>
      <c r="T92">
        <f t="shared" ca="1" si="28"/>
        <v>-1139.7163409683853</v>
      </c>
      <c r="U92" s="15">
        <f t="shared" ca="1" si="29"/>
        <v>1.0360622423324768E-4</v>
      </c>
    </row>
    <row r="93" spans="1:21">
      <c r="A93" s="21">
        <f>'Monthly Data'!A93</f>
        <v>43678</v>
      </c>
      <c r="B93">
        <f t="shared" si="18"/>
        <v>8</v>
      </c>
      <c r="C93">
        <f t="shared" si="19"/>
        <v>2019</v>
      </c>
      <c r="D93">
        <f>'Monthly Data'!R93</f>
        <v>11067899.387372248</v>
      </c>
      <c r="E93" s="7">
        <f t="shared" ca="1" si="30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Data'!T93</f>
        <v>8</v>
      </c>
      <c r="J93">
        <f>'Monthly Data'!CI93</f>
        <v>0</v>
      </c>
      <c r="L93" s="6">
        <f t="shared" si="20"/>
        <v>-4607250.82520111</v>
      </c>
      <c r="M93" s="6">
        <f t="shared" ca="1" si="21"/>
        <v>480484.44302958803</v>
      </c>
      <c r="N93" s="6">
        <f t="shared" si="22"/>
        <v>10633318.600890944</v>
      </c>
      <c r="O93" s="6">
        <f t="shared" si="23"/>
        <v>-523789.32205697981</v>
      </c>
      <c r="P93" s="6">
        <f t="shared" si="24"/>
        <v>0</v>
      </c>
      <c r="Q93" s="6">
        <f t="shared" si="25"/>
        <v>4941290.5800887123</v>
      </c>
      <c r="R93" s="6">
        <f t="shared" si="26"/>
        <v>0</v>
      </c>
      <c r="S93" s="6">
        <f t="shared" ca="1" si="27"/>
        <v>10924053.476751154</v>
      </c>
      <c r="T93">
        <f t="shared" ca="1" si="28"/>
        <v>-143845.91062109359</v>
      </c>
      <c r="U93" s="15">
        <f t="shared" ca="1" si="29"/>
        <v>1.2996676748364048E-2</v>
      </c>
    </row>
    <row r="94" spans="1:21">
      <c r="A94" s="21">
        <f>'Monthly Data'!A94</f>
        <v>43709</v>
      </c>
      <c r="B94">
        <f t="shared" si="18"/>
        <v>9</v>
      </c>
      <c r="C94">
        <f t="shared" si="19"/>
        <v>2019</v>
      </c>
      <c r="D94">
        <f>'Monthly Data'!R94</f>
        <v>10411066.574272249</v>
      </c>
      <c r="E94" s="7">
        <f t="shared" ca="1" si="30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Data'!T94</f>
        <v>8</v>
      </c>
      <c r="J94">
        <f>'Monthly Data'!CI94</f>
        <v>0</v>
      </c>
      <c r="L94" s="6">
        <f t="shared" si="20"/>
        <v>-4607250.82520111</v>
      </c>
      <c r="M94" s="6">
        <f t="shared" ca="1" si="21"/>
        <v>229768.31821121651</v>
      </c>
      <c r="N94" s="6">
        <f t="shared" si="22"/>
        <v>10290308.323442848</v>
      </c>
      <c r="O94" s="6">
        <f t="shared" si="23"/>
        <v>-529482.6842532513</v>
      </c>
      <c r="P94" s="6">
        <f t="shared" si="24"/>
        <v>0</v>
      </c>
      <c r="Q94" s="6">
        <f t="shared" si="25"/>
        <v>4941290.5800887123</v>
      </c>
      <c r="R94" s="6">
        <f t="shared" si="26"/>
        <v>0</v>
      </c>
      <c r="S94" s="6">
        <f t="shared" ca="1" si="27"/>
        <v>10324633.712288417</v>
      </c>
      <c r="T94">
        <f t="shared" ca="1" si="28"/>
        <v>-86432.861983831972</v>
      </c>
      <c r="U94" s="15">
        <f t="shared" ca="1" si="29"/>
        <v>8.3020179889565036E-3</v>
      </c>
    </row>
    <row r="95" spans="1:21">
      <c r="A95" s="21">
        <f>'Monthly Data'!A95</f>
        <v>43739</v>
      </c>
      <c r="B95">
        <f t="shared" si="18"/>
        <v>10</v>
      </c>
      <c r="C95">
        <f t="shared" si="19"/>
        <v>2019</v>
      </c>
      <c r="D95">
        <f>'Monthly Data'!R95</f>
        <v>9466634.2160722483</v>
      </c>
      <c r="E95" s="7">
        <f t="shared" ca="1" si="30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Data'!T95</f>
        <v>8</v>
      </c>
      <c r="J95">
        <f>'Monthly Data'!CI95</f>
        <v>0</v>
      </c>
      <c r="L95" s="6">
        <f t="shared" si="20"/>
        <v>-4607250.82520111</v>
      </c>
      <c r="M95" s="6">
        <f t="shared" ca="1" si="21"/>
        <v>48878.215416695151</v>
      </c>
      <c r="N95" s="6">
        <f t="shared" si="22"/>
        <v>10633318.600890944</v>
      </c>
      <c r="O95" s="6">
        <f t="shared" si="23"/>
        <v>-535176.04644952284</v>
      </c>
      <c r="P95" s="6">
        <f t="shared" si="24"/>
        <v>0</v>
      </c>
      <c r="Q95" s="6">
        <f t="shared" si="25"/>
        <v>4941290.5800887123</v>
      </c>
      <c r="R95" s="6">
        <f t="shared" si="26"/>
        <v>0</v>
      </c>
      <c r="S95" s="6">
        <f t="shared" ca="1" si="27"/>
        <v>10481060.524745718</v>
      </c>
      <c r="T95">
        <f t="shared" ca="1" si="28"/>
        <v>1014426.3086734693</v>
      </c>
      <c r="U95" s="15">
        <f t="shared" ca="1" si="29"/>
        <v>0.10715807598768294</v>
      </c>
    </row>
    <row r="96" spans="1:21">
      <c r="A96" s="21">
        <f>'Monthly Data'!A96</f>
        <v>43770</v>
      </c>
      <c r="B96">
        <f t="shared" si="18"/>
        <v>11</v>
      </c>
      <c r="C96">
        <f t="shared" si="19"/>
        <v>2019</v>
      </c>
      <c r="D96">
        <f>'Monthly Data'!R96</f>
        <v>10102054.306972248</v>
      </c>
      <c r="E96" s="7">
        <f t="shared" ca="1" si="30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Data'!T96</f>
        <v>8</v>
      </c>
      <c r="J96">
        <f>'Monthly Data'!CI96</f>
        <v>0</v>
      </c>
      <c r="L96" s="6">
        <f t="shared" si="20"/>
        <v>-4607250.82520111</v>
      </c>
      <c r="M96" s="6">
        <f t="shared" ca="1" si="21"/>
        <v>1471.6695224757677</v>
      </c>
      <c r="N96" s="6">
        <f t="shared" si="22"/>
        <v>10290308.323442848</v>
      </c>
      <c r="O96" s="6">
        <f t="shared" si="23"/>
        <v>-540869.40864579438</v>
      </c>
      <c r="P96" s="6">
        <f t="shared" si="24"/>
        <v>0</v>
      </c>
      <c r="Q96" s="6">
        <f t="shared" si="25"/>
        <v>4941290.5800887123</v>
      </c>
      <c r="R96" s="6">
        <f t="shared" si="26"/>
        <v>0</v>
      </c>
      <c r="S96" s="6">
        <f t="shared" ca="1" si="27"/>
        <v>10084950.339207131</v>
      </c>
      <c r="T96">
        <f t="shared" ca="1" si="28"/>
        <v>-17103.967765117064</v>
      </c>
      <c r="U96" s="15">
        <f t="shared" ca="1" si="29"/>
        <v>1.693117780342185E-3</v>
      </c>
    </row>
    <row r="97" spans="1:21">
      <c r="A97" s="21">
        <f>'Monthly Data'!A97</f>
        <v>43800</v>
      </c>
      <c r="B97">
        <f t="shared" si="18"/>
        <v>12</v>
      </c>
      <c r="C97">
        <f t="shared" si="19"/>
        <v>2019</v>
      </c>
      <c r="D97">
        <f>'Monthly Data'!R97</f>
        <v>9521070.1393722482</v>
      </c>
      <c r="E97" s="7">
        <f t="shared" ca="1" si="30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Data'!T97</f>
        <v>8</v>
      </c>
      <c r="J97">
        <f>'Monthly Data'!CI97</f>
        <v>0</v>
      </c>
      <c r="L97" s="6">
        <f t="shared" si="20"/>
        <v>-4607250.82520111</v>
      </c>
      <c r="M97" s="6">
        <f t="shared" ca="1" si="21"/>
        <v>0</v>
      </c>
      <c r="N97" s="6">
        <f t="shared" si="22"/>
        <v>10633318.600890944</v>
      </c>
      <c r="O97" s="6">
        <f t="shared" si="23"/>
        <v>-546562.77084206592</v>
      </c>
      <c r="P97" s="6">
        <f t="shared" si="24"/>
        <v>-662689.98610736104</v>
      </c>
      <c r="Q97" s="6">
        <f t="shared" si="25"/>
        <v>4941290.5800887123</v>
      </c>
      <c r="R97" s="6">
        <f t="shared" si="26"/>
        <v>0</v>
      </c>
      <c r="S97" s="6">
        <f t="shared" ca="1" si="27"/>
        <v>9758105.5988291185</v>
      </c>
      <c r="T97">
        <f t="shared" ca="1" si="28"/>
        <v>237035.45945687033</v>
      </c>
      <c r="U97" s="15">
        <f t="shared" ca="1" si="29"/>
        <v>2.4895884179727171E-2</v>
      </c>
    </row>
    <row r="98" spans="1:21">
      <c r="A98" s="21">
        <f>'Monthly Data'!A98</f>
        <v>43831</v>
      </c>
      <c r="B98">
        <f t="shared" ref="B98:B121" si="31">MONTH(A98)</f>
        <v>1</v>
      </c>
      <c r="C98">
        <f t="shared" ref="C98:C121" si="32">YEAR(A98)</f>
        <v>2020</v>
      </c>
      <c r="D98">
        <f>'Monthly Data'!R98</f>
        <v>9846325.1576698795</v>
      </c>
      <c r="E98" s="7">
        <f t="shared" ca="1" si="30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Data'!T98</f>
        <v>7</v>
      </c>
      <c r="J98">
        <f>'Monthly Data'!CI98</f>
        <v>0</v>
      </c>
      <c r="L98" s="6">
        <f t="shared" si="20"/>
        <v>-4607250.82520111</v>
      </c>
      <c r="M98" s="6">
        <f t="shared" ca="1" si="21"/>
        <v>0</v>
      </c>
      <c r="N98" s="6">
        <f t="shared" si="22"/>
        <v>10633318.600890944</v>
      </c>
      <c r="O98" s="6">
        <f t="shared" si="23"/>
        <v>-552256.13303833746</v>
      </c>
      <c r="P98" s="6">
        <f t="shared" si="24"/>
        <v>0</v>
      </c>
      <c r="Q98" s="6">
        <f t="shared" si="25"/>
        <v>4323629.2575776232</v>
      </c>
      <c r="R98" s="6">
        <f t="shared" si="26"/>
        <v>0</v>
      </c>
      <c r="S98" s="6">
        <f t="shared" ca="1" si="27"/>
        <v>9797440.9002291188</v>
      </c>
      <c r="T98">
        <f t="shared" ref="T98:T121" ca="1" si="33">S98-D98</f>
        <v>-48884.257440760732</v>
      </c>
      <c r="U98" s="15">
        <f t="shared" ref="U98:U121" ca="1" si="34">ABS(S98-D98)/D98</f>
        <v>4.9647210160109244E-3</v>
      </c>
    </row>
    <row r="99" spans="1:21">
      <c r="A99" s="21">
        <f>'Monthly Data'!A99</f>
        <v>43862</v>
      </c>
      <c r="B99">
        <f t="shared" si="31"/>
        <v>2</v>
      </c>
      <c r="C99">
        <f t="shared" si="32"/>
        <v>2020</v>
      </c>
      <c r="D99">
        <f>'Monthly Data'!R99</f>
        <v>9201812.3928698786</v>
      </c>
      <c r="E99" s="7">
        <f t="shared" ca="1" si="30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Data'!T99</f>
        <v>7</v>
      </c>
      <c r="J99">
        <f>'Monthly Data'!CI99</f>
        <v>0</v>
      </c>
      <c r="L99" s="6">
        <f t="shared" si="20"/>
        <v>-4607250.82520111</v>
      </c>
      <c r="M99" s="6">
        <f t="shared" ca="1" si="21"/>
        <v>0</v>
      </c>
      <c r="N99" s="6">
        <f t="shared" si="22"/>
        <v>9947298.0459947549</v>
      </c>
      <c r="O99" s="6">
        <f t="shared" si="23"/>
        <v>-557949.49523460888</v>
      </c>
      <c r="P99" s="6">
        <f t="shared" si="24"/>
        <v>0</v>
      </c>
      <c r="Q99" s="6">
        <f t="shared" si="25"/>
        <v>4323629.2575776232</v>
      </c>
      <c r="R99" s="6">
        <f t="shared" si="26"/>
        <v>0</v>
      </c>
      <c r="S99" s="6">
        <f t="shared" ca="1" si="27"/>
        <v>9105726.9831366595</v>
      </c>
      <c r="T99">
        <f t="shared" ca="1" si="33"/>
        <v>-96085.409733219072</v>
      </c>
      <c r="U99" s="15">
        <f t="shared" ca="1" si="34"/>
        <v>1.0442009207628691E-2</v>
      </c>
    </row>
    <row r="100" spans="1:21">
      <c r="A100" s="21">
        <f>'Monthly Data'!A100</f>
        <v>43891</v>
      </c>
      <c r="B100">
        <f t="shared" si="31"/>
        <v>3</v>
      </c>
      <c r="C100">
        <f t="shared" si="32"/>
        <v>2020</v>
      </c>
      <c r="D100">
        <f>'Monthly Data'!R100</f>
        <v>8994175.8928698786</v>
      </c>
      <c r="E100" s="7">
        <f t="shared" ca="1" si="30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Data'!T100</f>
        <v>7</v>
      </c>
      <c r="J100">
        <f>'Monthly Data'!CI100</f>
        <v>0.5</v>
      </c>
      <c r="L100" s="6">
        <f t="shared" si="20"/>
        <v>-4607250.82520111</v>
      </c>
      <c r="M100" s="6">
        <f t="shared" ca="1" si="21"/>
        <v>4227.1358624303948</v>
      </c>
      <c r="N100" s="6">
        <f t="shared" si="22"/>
        <v>10633318.600890944</v>
      </c>
      <c r="O100" s="6">
        <f t="shared" si="23"/>
        <v>-563642.85743088042</v>
      </c>
      <c r="P100" s="6">
        <f t="shared" si="24"/>
        <v>0</v>
      </c>
      <c r="Q100" s="6">
        <f t="shared" si="25"/>
        <v>4323629.2575776232</v>
      </c>
      <c r="R100" s="6">
        <f t="shared" si="26"/>
        <v>-1079413.2680822851</v>
      </c>
      <c r="S100" s="6">
        <f t="shared" ca="1" si="27"/>
        <v>8710868.0436167214</v>
      </c>
      <c r="T100">
        <f t="shared" ca="1" si="33"/>
        <v>-283307.84925315715</v>
      </c>
      <c r="U100" s="15">
        <f t="shared" ca="1" si="34"/>
        <v>3.1499033666636325E-2</v>
      </c>
    </row>
    <row r="101" spans="1:21">
      <c r="A101" s="21">
        <f>'Monthly Data'!A101</f>
        <v>43922</v>
      </c>
      <c r="B101">
        <f t="shared" si="31"/>
        <v>4</v>
      </c>
      <c r="C101">
        <f t="shared" si="32"/>
        <v>2020</v>
      </c>
      <c r="D101">
        <f>'Monthly Data'!R101</f>
        <v>6917739.5804698793</v>
      </c>
      <c r="E101" s="7">
        <f t="shared" ca="1" si="30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Data'!T101</f>
        <v>7</v>
      </c>
      <c r="J101">
        <f>'Monthly Data'!CI101</f>
        <v>1</v>
      </c>
      <c r="L101" s="6">
        <f t="shared" si="20"/>
        <v>-4607250.82520111</v>
      </c>
      <c r="M101" s="6">
        <f t="shared" ca="1" si="21"/>
        <v>3882.7025699360661</v>
      </c>
      <c r="N101" s="6">
        <f t="shared" si="22"/>
        <v>10290308.323442848</v>
      </c>
      <c r="O101" s="6">
        <f t="shared" si="23"/>
        <v>-569336.21962715196</v>
      </c>
      <c r="P101" s="6">
        <f t="shared" si="24"/>
        <v>0</v>
      </c>
      <c r="Q101" s="6">
        <f t="shared" si="25"/>
        <v>4323629.2575776232</v>
      </c>
      <c r="R101" s="6">
        <f t="shared" si="26"/>
        <v>-2158826.5361645701</v>
      </c>
      <c r="S101" s="6">
        <f t="shared" ca="1" si="27"/>
        <v>7282406.7025975753</v>
      </c>
      <c r="T101">
        <f t="shared" ca="1" si="33"/>
        <v>364667.12212769594</v>
      </c>
      <c r="U101" s="15">
        <f t="shared" ca="1" si="34"/>
        <v>5.2714780295751801E-2</v>
      </c>
    </row>
    <row r="102" spans="1:21">
      <c r="A102" s="21">
        <f>'Monthly Data'!A102</f>
        <v>43952</v>
      </c>
      <c r="B102">
        <f t="shared" si="31"/>
        <v>5</v>
      </c>
      <c r="C102">
        <f t="shared" si="32"/>
        <v>2020</v>
      </c>
      <c r="D102">
        <f>'Monthly Data'!R102</f>
        <v>7813006.9350698786</v>
      </c>
      <c r="E102" s="7">
        <f t="shared" ca="1" si="30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Data'!T102</f>
        <v>7</v>
      </c>
      <c r="J102">
        <f>'Monthly Data'!CI102</f>
        <v>1</v>
      </c>
      <c r="L102" s="6">
        <f t="shared" si="20"/>
        <v>-4607250.82520111</v>
      </c>
      <c r="M102" s="6">
        <f t="shared" ca="1" si="21"/>
        <v>130571.52997284995</v>
      </c>
      <c r="N102" s="6">
        <f t="shared" si="22"/>
        <v>10633318.600890944</v>
      </c>
      <c r="O102" s="6">
        <f t="shared" si="23"/>
        <v>-575029.5818234235</v>
      </c>
      <c r="P102" s="6">
        <f t="shared" si="24"/>
        <v>0</v>
      </c>
      <c r="Q102" s="6">
        <f t="shared" si="25"/>
        <v>4323629.2575776232</v>
      </c>
      <c r="R102" s="6">
        <f t="shared" si="26"/>
        <v>-2158826.5361645701</v>
      </c>
      <c r="S102" s="6">
        <f t="shared" ca="1" si="27"/>
        <v>7746412.4452523142</v>
      </c>
      <c r="T102">
        <f t="shared" ca="1" si="33"/>
        <v>-66594.489817564376</v>
      </c>
      <c r="U102" s="15">
        <f t="shared" ca="1" si="34"/>
        <v>8.5235416237306547E-3</v>
      </c>
    </row>
    <row r="103" spans="1:21">
      <c r="A103" s="21">
        <f>'Monthly Data'!A103</f>
        <v>43983</v>
      </c>
      <c r="B103">
        <f t="shared" si="31"/>
        <v>6</v>
      </c>
      <c r="C103">
        <f t="shared" si="32"/>
        <v>2020</v>
      </c>
      <c r="D103">
        <f>'Monthly Data'!R103</f>
        <v>9790786.302669879</v>
      </c>
      <c r="E103" s="7">
        <f t="shared" ca="1" si="30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Data'!T103</f>
        <v>8</v>
      </c>
      <c r="J103">
        <f>'Monthly Data'!CI103</f>
        <v>0.5</v>
      </c>
      <c r="L103" s="6">
        <f t="shared" si="20"/>
        <v>-4607250.82520111</v>
      </c>
      <c r="M103" s="6">
        <f t="shared" ca="1" si="21"/>
        <v>319133.10155474499</v>
      </c>
      <c r="N103" s="6">
        <f t="shared" si="22"/>
        <v>10290308.323442848</v>
      </c>
      <c r="O103" s="6">
        <f t="shared" si="23"/>
        <v>-580722.94401969505</v>
      </c>
      <c r="P103" s="6">
        <f t="shared" si="24"/>
        <v>0</v>
      </c>
      <c r="Q103" s="6">
        <f t="shared" si="25"/>
        <v>4941290.5800887123</v>
      </c>
      <c r="R103" s="6">
        <f t="shared" si="26"/>
        <v>-1079413.2680822851</v>
      </c>
      <c r="S103" s="6">
        <f t="shared" ca="1" si="27"/>
        <v>9283344.9677832145</v>
      </c>
      <c r="T103">
        <f t="shared" ca="1" si="33"/>
        <v>-507441.33488666452</v>
      </c>
      <c r="U103" s="15">
        <f t="shared" ca="1" si="34"/>
        <v>5.1828455774618309E-2</v>
      </c>
    </row>
    <row r="104" spans="1:21">
      <c r="A104" s="21">
        <f>'Monthly Data'!A104</f>
        <v>44013</v>
      </c>
      <c r="B104">
        <f t="shared" si="31"/>
        <v>7</v>
      </c>
      <c r="C104">
        <f t="shared" si="32"/>
        <v>2020</v>
      </c>
      <c r="D104">
        <f>'Monthly Data'!R104</f>
        <v>10844946.344469879</v>
      </c>
      <c r="E104" s="7">
        <f t="shared" ca="1" si="30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Data'!T104</f>
        <v>8</v>
      </c>
      <c r="J104">
        <f>'Monthly Data'!CI104</f>
        <v>0</v>
      </c>
      <c r="L104" s="6">
        <f t="shared" si="20"/>
        <v>-4607250.82520111</v>
      </c>
      <c r="M104" s="6">
        <f t="shared" ca="1" si="21"/>
        <v>550059.96811344242</v>
      </c>
      <c r="N104" s="6">
        <f t="shared" si="22"/>
        <v>10633318.600890944</v>
      </c>
      <c r="O104" s="6">
        <f t="shared" si="23"/>
        <v>-586416.30621596647</v>
      </c>
      <c r="P104" s="6">
        <f t="shared" si="24"/>
        <v>0</v>
      </c>
      <c r="Q104" s="6">
        <f t="shared" si="25"/>
        <v>4941290.5800887123</v>
      </c>
      <c r="R104" s="6">
        <f t="shared" si="26"/>
        <v>0</v>
      </c>
      <c r="S104" s="6">
        <f t="shared" ca="1" si="27"/>
        <v>10931002.017676022</v>
      </c>
      <c r="T104">
        <f t="shared" ca="1" si="33"/>
        <v>86055.673206143081</v>
      </c>
      <c r="U104" s="15">
        <f t="shared" ca="1" si="34"/>
        <v>7.9350944184269859E-3</v>
      </c>
    </row>
    <row r="105" spans="1:21">
      <c r="A105" s="21">
        <f>'Monthly Data'!A105</f>
        <v>44044</v>
      </c>
      <c r="B105">
        <f t="shared" si="31"/>
        <v>8</v>
      </c>
      <c r="C105">
        <f t="shared" si="32"/>
        <v>2020</v>
      </c>
      <c r="D105">
        <f>'Monthly Data'!R105</f>
        <v>11015142.525269879</v>
      </c>
      <c r="E105" s="7">
        <f t="shared" ca="1" si="30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Data'!T105</f>
        <v>8</v>
      </c>
      <c r="J105">
        <f>'Monthly Data'!CI105</f>
        <v>0</v>
      </c>
      <c r="L105" s="6">
        <f t="shared" si="20"/>
        <v>-4607250.82520111</v>
      </c>
      <c r="M105" s="6">
        <f t="shared" ca="1" si="21"/>
        <v>480484.44302958803</v>
      </c>
      <c r="N105" s="6">
        <f t="shared" si="22"/>
        <v>10633318.600890944</v>
      </c>
      <c r="O105" s="6">
        <f t="shared" si="23"/>
        <v>-592109.66841223801</v>
      </c>
      <c r="P105" s="6">
        <f t="shared" si="24"/>
        <v>0</v>
      </c>
      <c r="Q105" s="6">
        <f t="shared" si="25"/>
        <v>4941290.5800887123</v>
      </c>
      <c r="R105" s="6">
        <f t="shared" si="26"/>
        <v>0</v>
      </c>
      <c r="S105" s="6">
        <f t="shared" ca="1" si="27"/>
        <v>10855733.130395897</v>
      </c>
      <c r="T105">
        <f t="shared" ca="1" si="33"/>
        <v>-159409.3948739823</v>
      </c>
      <c r="U105" s="15">
        <f t="shared" ca="1" si="34"/>
        <v>1.4471841331901119E-2</v>
      </c>
    </row>
    <row r="106" spans="1:21">
      <c r="A106" s="21">
        <f>'Monthly Data'!A106</f>
        <v>44075</v>
      </c>
      <c r="B106">
        <f t="shared" si="31"/>
        <v>9</v>
      </c>
      <c r="C106">
        <f t="shared" si="32"/>
        <v>2020</v>
      </c>
      <c r="D106">
        <f>'Monthly Data'!R106</f>
        <v>10845375.212269878</v>
      </c>
      <c r="E106" s="7">
        <f t="shared" ca="1" si="30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Data'!T106</f>
        <v>8</v>
      </c>
      <c r="J106">
        <f>'Monthly Data'!CI106</f>
        <v>0</v>
      </c>
      <c r="L106" s="6">
        <f t="shared" si="20"/>
        <v>-4607250.82520111</v>
      </c>
      <c r="M106" s="6">
        <f t="shared" ca="1" si="21"/>
        <v>229768.31821121651</v>
      </c>
      <c r="N106" s="6">
        <f t="shared" si="22"/>
        <v>10290308.323442848</v>
      </c>
      <c r="O106" s="6">
        <f t="shared" si="23"/>
        <v>-597803.03060850955</v>
      </c>
      <c r="P106" s="6">
        <f t="shared" si="24"/>
        <v>0</v>
      </c>
      <c r="Q106" s="6">
        <f t="shared" si="25"/>
        <v>4941290.5800887123</v>
      </c>
      <c r="R106" s="6">
        <f t="shared" si="26"/>
        <v>0</v>
      </c>
      <c r="S106" s="6">
        <f t="shared" ca="1" si="27"/>
        <v>10256313.365933158</v>
      </c>
      <c r="T106">
        <f t="shared" ca="1" si="33"/>
        <v>-589061.84633672051</v>
      </c>
      <c r="U106" s="15">
        <f t="shared" ca="1" si="34"/>
        <v>5.431456586861904E-2</v>
      </c>
    </row>
    <row r="107" spans="1:21">
      <c r="A107" s="21">
        <f>'Monthly Data'!A107</f>
        <v>44105</v>
      </c>
      <c r="B107">
        <f t="shared" si="31"/>
        <v>10</v>
      </c>
      <c r="C107">
        <f t="shared" si="32"/>
        <v>2020</v>
      </c>
      <c r="D107">
        <f>'Monthly Data'!R107</f>
        <v>9699790.5658698808</v>
      </c>
      <c r="E107" s="7">
        <f t="shared" ca="1" si="30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Data'!T107</f>
        <v>8</v>
      </c>
      <c r="J107">
        <f>'Monthly Data'!CI107</f>
        <v>0</v>
      </c>
      <c r="L107" s="6">
        <f t="shared" si="20"/>
        <v>-4607250.82520111</v>
      </c>
      <c r="M107" s="6">
        <f t="shared" ca="1" si="21"/>
        <v>48878.215416695151</v>
      </c>
      <c r="N107" s="6">
        <f t="shared" si="22"/>
        <v>10633318.600890944</v>
      </c>
      <c r="O107" s="6">
        <f t="shared" si="23"/>
        <v>-603496.39280478109</v>
      </c>
      <c r="P107" s="6">
        <f t="shared" si="24"/>
        <v>0</v>
      </c>
      <c r="Q107" s="6">
        <f t="shared" si="25"/>
        <v>4941290.5800887123</v>
      </c>
      <c r="R107" s="6">
        <f t="shared" si="26"/>
        <v>0</v>
      </c>
      <c r="S107" s="6">
        <f t="shared" ca="1" si="27"/>
        <v>10412740.17839046</v>
      </c>
      <c r="T107">
        <f t="shared" ca="1" si="33"/>
        <v>712949.61252057925</v>
      </c>
      <c r="U107" s="15">
        <f t="shared" ca="1" si="34"/>
        <v>7.3501547036406725E-2</v>
      </c>
    </row>
    <row r="108" spans="1:21">
      <c r="A108" s="21">
        <f>'Monthly Data'!A108</f>
        <v>44136</v>
      </c>
      <c r="B108">
        <f t="shared" si="31"/>
        <v>11</v>
      </c>
      <c r="C108">
        <f t="shared" si="32"/>
        <v>2020</v>
      </c>
      <c r="D108">
        <f>'Monthly Data'!R108</f>
        <v>10193262.061469879</v>
      </c>
      <c r="E108" s="7">
        <f t="shared" ca="1" si="30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Data'!T108</f>
        <v>8</v>
      </c>
      <c r="J108">
        <f>'Monthly Data'!CI108</f>
        <v>0</v>
      </c>
      <c r="L108" s="6">
        <f t="shared" si="20"/>
        <v>-4607250.82520111</v>
      </c>
      <c r="M108" s="6">
        <f t="shared" ca="1" si="21"/>
        <v>1471.6695224757677</v>
      </c>
      <c r="N108" s="6">
        <f t="shared" si="22"/>
        <v>10290308.323442848</v>
      </c>
      <c r="O108" s="6">
        <f t="shared" si="23"/>
        <v>-609189.75500105263</v>
      </c>
      <c r="P108" s="6">
        <f t="shared" si="24"/>
        <v>0</v>
      </c>
      <c r="Q108" s="6">
        <f t="shared" si="25"/>
        <v>4941290.5800887123</v>
      </c>
      <c r="R108" s="6">
        <f t="shared" si="26"/>
        <v>0</v>
      </c>
      <c r="S108" s="6">
        <f t="shared" ca="1" si="27"/>
        <v>10016629.992851874</v>
      </c>
      <c r="T108">
        <f t="shared" ca="1" si="33"/>
        <v>-176632.06861800514</v>
      </c>
      <c r="U108" s="15">
        <f t="shared" ca="1" si="34"/>
        <v>1.7328316249777122E-2</v>
      </c>
    </row>
    <row r="109" spans="1:21">
      <c r="A109" s="21">
        <f>'Monthly Data'!A109</f>
        <v>44166</v>
      </c>
      <c r="B109">
        <f t="shared" si="31"/>
        <v>12</v>
      </c>
      <c r="C109">
        <f t="shared" si="32"/>
        <v>2020</v>
      </c>
      <c r="D109">
        <f>'Monthly Data'!R109</f>
        <v>9887981.4554698803</v>
      </c>
      <c r="E109" s="7">
        <f t="shared" ca="1" si="30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Data'!T109</f>
        <v>8</v>
      </c>
      <c r="J109">
        <f>'Monthly Data'!CI109</f>
        <v>0</v>
      </c>
      <c r="L109" s="6">
        <f t="shared" si="20"/>
        <v>-4607250.82520111</v>
      </c>
      <c r="M109" s="6">
        <f t="shared" ca="1" si="21"/>
        <v>0</v>
      </c>
      <c r="N109" s="6">
        <f t="shared" si="22"/>
        <v>10633318.600890944</v>
      </c>
      <c r="O109" s="6">
        <f t="shared" si="23"/>
        <v>-614883.11719732417</v>
      </c>
      <c r="P109" s="6">
        <f t="shared" si="24"/>
        <v>-662689.98610736104</v>
      </c>
      <c r="Q109" s="6">
        <f t="shared" si="25"/>
        <v>4941290.5800887123</v>
      </c>
      <c r="R109" s="6">
        <f t="shared" si="26"/>
        <v>0</v>
      </c>
      <c r="S109" s="6">
        <f t="shared" ca="1" si="27"/>
        <v>9689785.252473861</v>
      </c>
      <c r="T109">
        <f t="shared" ca="1" si="33"/>
        <v>-198196.20299601927</v>
      </c>
      <c r="U109" s="15">
        <f t="shared" ca="1" si="34"/>
        <v>2.0044151972633421E-2</v>
      </c>
    </row>
    <row r="110" spans="1:21">
      <c r="A110" s="21">
        <f>'Monthly Data'!A110</f>
        <v>44197</v>
      </c>
      <c r="B110">
        <f t="shared" si="31"/>
        <v>1</v>
      </c>
      <c r="C110">
        <f t="shared" si="32"/>
        <v>2021</v>
      </c>
      <c r="D110">
        <f>'Monthly Data'!R110</f>
        <v>10133184.353907244</v>
      </c>
      <c r="E110" s="7">
        <f t="shared" ca="1" si="30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Data'!T110</f>
        <v>8</v>
      </c>
      <c r="J110">
        <f>'Monthly Data'!CI110</f>
        <v>0</v>
      </c>
      <c r="L110" s="6">
        <f t="shared" si="20"/>
        <v>-4607250.82520111</v>
      </c>
      <c r="M110" s="6">
        <f t="shared" ca="1" si="21"/>
        <v>0</v>
      </c>
      <c r="N110" s="6">
        <f t="shared" si="22"/>
        <v>10633318.600890944</v>
      </c>
      <c r="O110" s="6">
        <f t="shared" si="23"/>
        <v>-620576.4793935956</v>
      </c>
      <c r="P110" s="6">
        <f t="shared" si="24"/>
        <v>0</v>
      </c>
      <c r="Q110" s="6">
        <f t="shared" si="25"/>
        <v>4941290.5800887123</v>
      </c>
      <c r="R110" s="6">
        <f t="shared" si="26"/>
        <v>0</v>
      </c>
      <c r="S110" s="6">
        <f t="shared" ca="1" si="27"/>
        <v>10346781.876384951</v>
      </c>
      <c r="T110">
        <f t="shared" ca="1" si="33"/>
        <v>213597.52247770689</v>
      </c>
      <c r="U110" s="15">
        <f t="shared" ca="1" si="34"/>
        <v>2.1079012777986818E-2</v>
      </c>
    </row>
    <row r="111" spans="1:21">
      <c r="A111" s="21">
        <f>'Monthly Data'!A111</f>
        <v>44228</v>
      </c>
      <c r="B111">
        <f t="shared" si="31"/>
        <v>2</v>
      </c>
      <c r="C111">
        <f t="shared" si="32"/>
        <v>2021</v>
      </c>
      <c r="D111">
        <f>'Monthly Data'!R111</f>
        <v>9493167.749907244</v>
      </c>
      <c r="E111" s="7">
        <f t="shared" ca="1" si="30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Data'!T111</f>
        <v>8</v>
      </c>
      <c r="J111">
        <f>'Monthly Data'!CI111</f>
        <v>0</v>
      </c>
      <c r="L111" s="6">
        <f t="shared" si="20"/>
        <v>-4607250.82520111</v>
      </c>
      <c r="M111" s="6">
        <f t="shared" ca="1" si="21"/>
        <v>0</v>
      </c>
      <c r="N111" s="6">
        <f t="shared" si="22"/>
        <v>9604287.7685466595</v>
      </c>
      <c r="O111" s="6">
        <f t="shared" si="23"/>
        <v>-626269.84158986714</v>
      </c>
      <c r="P111" s="6">
        <f t="shared" si="24"/>
        <v>0</v>
      </c>
      <c r="Q111" s="6">
        <f t="shared" si="25"/>
        <v>4941290.5800887123</v>
      </c>
      <c r="R111" s="6">
        <f t="shared" si="26"/>
        <v>0</v>
      </c>
      <c r="S111" s="6">
        <f t="shared" ca="1" si="27"/>
        <v>9312057.6818443947</v>
      </c>
      <c r="T111">
        <f t="shared" ca="1" si="33"/>
        <v>-181110.06806284934</v>
      </c>
      <c r="U111" s="15">
        <f t="shared" ca="1" si="34"/>
        <v>1.9077938242966257E-2</v>
      </c>
    </row>
    <row r="112" spans="1:21">
      <c r="A112" s="21">
        <f>'Monthly Data'!A112</f>
        <v>44256</v>
      </c>
      <c r="B112">
        <f t="shared" si="31"/>
        <v>3</v>
      </c>
      <c r="C112">
        <f t="shared" si="32"/>
        <v>2021</v>
      </c>
      <c r="D112">
        <f>'Monthly Data'!R112</f>
        <v>10734611.402707245</v>
      </c>
      <c r="E112" s="7">
        <f t="shared" ca="1" si="30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Data'!T112</f>
        <v>8</v>
      </c>
      <c r="J112">
        <f>'Monthly Data'!CI112</f>
        <v>0</v>
      </c>
      <c r="L112" s="6">
        <f t="shared" si="20"/>
        <v>-4607250.82520111</v>
      </c>
      <c r="M112" s="6">
        <f t="shared" ca="1" si="21"/>
        <v>4227.1358624303948</v>
      </c>
      <c r="N112" s="6">
        <f t="shared" si="22"/>
        <v>10633318.600890944</v>
      </c>
      <c r="O112" s="6">
        <f t="shared" si="23"/>
        <v>-631963.20378613868</v>
      </c>
      <c r="P112" s="6">
        <f t="shared" si="24"/>
        <v>0</v>
      </c>
      <c r="Q112" s="6">
        <f t="shared" si="25"/>
        <v>4941290.5800887123</v>
      </c>
      <c r="R112" s="6">
        <f t="shared" si="26"/>
        <v>0</v>
      </c>
      <c r="S112" s="6">
        <f t="shared" ca="1" si="27"/>
        <v>10339622.287854839</v>
      </c>
      <c r="T112">
        <f t="shared" ca="1" si="33"/>
        <v>-394989.11485240608</v>
      </c>
      <c r="U112" s="15">
        <f t="shared" ca="1" si="34"/>
        <v>3.6795846634261088E-2</v>
      </c>
    </row>
    <row r="113" spans="1:21">
      <c r="A113" s="21">
        <f>'Monthly Data'!A113</f>
        <v>44287</v>
      </c>
      <c r="B113">
        <f t="shared" si="31"/>
        <v>4</v>
      </c>
      <c r="C113">
        <f t="shared" si="32"/>
        <v>2021</v>
      </c>
      <c r="D113">
        <f>'Monthly Data'!R113</f>
        <v>10624258.765507245</v>
      </c>
      <c r="E113" s="7">
        <f t="shared" ca="1" si="30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Data'!T113</f>
        <v>8</v>
      </c>
      <c r="J113">
        <f>'Monthly Data'!CI113</f>
        <v>0</v>
      </c>
      <c r="L113" s="6">
        <f t="shared" si="20"/>
        <v>-4607250.82520111</v>
      </c>
      <c r="M113" s="6">
        <f t="shared" ca="1" si="21"/>
        <v>3882.7025699360661</v>
      </c>
      <c r="N113" s="6">
        <f t="shared" si="22"/>
        <v>10290308.323442848</v>
      </c>
      <c r="O113" s="6">
        <f t="shared" si="23"/>
        <v>-637656.56598241022</v>
      </c>
      <c r="P113" s="6">
        <f t="shared" si="24"/>
        <v>0</v>
      </c>
      <c r="Q113" s="6">
        <f t="shared" si="25"/>
        <v>4941290.5800887123</v>
      </c>
      <c r="R113" s="6">
        <f t="shared" si="26"/>
        <v>0</v>
      </c>
      <c r="S113" s="6">
        <f t="shared" ca="1" si="27"/>
        <v>9990574.2149179764</v>
      </c>
      <c r="T113">
        <f t="shared" ca="1" si="33"/>
        <v>-633684.55058926903</v>
      </c>
      <c r="U113" s="15">
        <f t="shared" ca="1" si="34"/>
        <v>5.964505991199983E-2</v>
      </c>
    </row>
    <row r="114" spans="1:21">
      <c r="A114" s="21">
        <f>'Monthly Data'!A114</f>
        <v>44317</v>
      </c>
      <c r="B114">
        <f t="shared" si="31"/>
        <v>5</v>
      </c>
      <c r="C114">
        <f t="shared" si="32"/>
        <v>2021</v>
      </c>
      <c r="D114">
        <f>'Monthly Data'!R114</f>
        <v>11081138.087907245</v>
      </c>
      <c r="E114" s="7">
        <f t="shared" ca="1" si="30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Data'!T114</f>
        <v>8</v>
      </c>
      <c r="J114">
        <f>'Monthly Data'!CI114</f>
        <v>0</v>
      </c>
      <c r="L114" s="6">
        <f t="shared" si="20"/>
        <v>-4607250.82520111</v>
      </c>
      <c r="M114" s="6">
        <f t="shared" ca="1" si="21"/>
        <v>130571.52997284995</v>
      </c>
      <c r="N114" s="6">
        <f t="shared" si="22"/>
        <v>10633318.600890944</v>
      </c>
      <c r="O114" s="6">
        <f t="shared" si="23"/>
        <v>-643349.92817868176</v>
      </c>
      <c r="P114" s="6">
        <f t="shared" si="24"/>
        <v>0</v>
      </c>
      <c r="Q114" s="6">
        <f t="shared" si="25"/>
        <v>4941290.5800887123</v>
      </c>
      <c r="R114" s="6">
        <f t="shared" si="26"/>
        <v>0</v>
      </c>
      <c r="S114" s="6">
        <f t="shared" ca="1" si="27"/>
        <v>10454579.957572713</v>
      </c>
      <c r="T114">
        <f t="shared" ca="1" si="33"/>
        <v>-626558.13033453189</v>
      </c>
      <c r="U114" s="15">
        <f t="shared" ca="1" si="34"/>
        <v>5.6542759901015004E-2</v>
      </c>
    </row>
    <row r="115" spans="1:21">
      <c r="A115" s="21">
        <f>'Monthly Data'!A115</f>
        <v>44348</v>
      </c>
      <c r="B115">
        <f t="shared" si="31"/>
        <v>6</v>
      </c>
      <c r="C115">
        <f t="shared" si="32"/>
        <v>2021</v>
      </c>
      <c r="D115">
        <f>'Monthly Data'!R115</f>
        <v>11208599.613907244</v>
      </c>
      <c r="E115" s="7">
        <f t="shared" ca="1" si="30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Data'!T115</f>
        <v>8</v>
      </c>
      <c r="J115">
        <f>'Monthly Data'!CI115</f>
        <v>0</v>
      </c>
      <c r="L115" s="6">
        <f t="shared" si="20"/>
        <v>-4607250.82520111</v>
      </c>
      <c r="M115" s="6">
        <f t="shared" ca="1" si="21"/>
        <v>319133.10155474499</v>
      </c>
      <c r="N115" s="6">
        <f t="shared" si="22"/>
        <v>10290308.323442848</v>
      </c>
      <c r="O115" s="6">
        <f t="shared" si="23"/>
        <v>-649043.2903749533</v>
      </c>
      <c r="P115" s="6">
        <f t="shared" si="24"/>
        <v>0</v>
      </c>
      <c r="Q115" s="6">
        <f t="shared" si="25"/>
        <v>4941290.5800887123</v>
      </c>
      <c r="R115" s="6">
        <f t="shared" si="26"/>
        <v>0</v>
      </c>
      <c r="S115" s="6">
        <f t="shared" ca="1" si="27"/>
        <v>10294437.889510242</v>
      </c>
      <c r="T115">
        <f t="shared" ca="1" si="33"/>
        <v>-914161.72439700179</v>
      </c>
      <c r="U115" s="15">
        <f t="shared" ca="1" si="34"/>
        <v>8.1558959717210472E-2</v>
      </c>
    </row>
    <row r="116" spans="1:21">
      <c r="A116" s="21">
        <f>'Monthly Data'!A116</f>
        <v>44378</v>
      </c>
      <c r="B116">
        <f t="shared" si="31"/>
        <v>7</v>
      </c>
      <c r="C116">
        <f t="shared" si="32"/>
        <v>2021</v>
      </c>
      <c r="D116">
        <f>'Monthly Data'!R116</f>
        <v>10984998.518507242</v>
      </c>
      <c r="E116" s="7">
        <f t="shared" ca="1" si="30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Data'!T116</f>
        <v>8</v>
      </c>
      <c r="J116">
        <f>'Monthly Data'!CI116</f>
        <v>0</v>
      </c>
      <c r="L116" s="6">
        <f t="shared" si="20"/>
        <v>-4607250.82520111</v>
      </c>
      <c r="M116" s="6">
        <f t="shared" ca="1" si="21"/>
        <v>550059.96811344242</v>
      </c>
      <c r="N116" s="6">
        <f t="shared" si="22"/>
        <v>10633318.600890944</v>
      </c>
      <c r="O116" s="6">
        <f t="shared" si="23"/>
        <v>-654736.65257122472</v>
      </c>
      <c r="P116" s="6">
        <f t="shared" si="24"/>
        <v>0</v>
      </c>
      <c r="Q116" s="6">
        <f t="shared" si="25"/>
        <v>4941290.5800887123</v>
      </c>
      <c r="R116" s="6">
        <f t="shared" si="26"/>
        <v>0</v>
      </c>
      <c r="S116" s="6">
        <f t="shared" ca="1" si="27"/>
        <v>10862681.671320762</v>
      </c>
      <c r="T116">
        <f t="shared" ca="1" si="33"/>
        <v>-122316.84718647972</v>
      </c>
      <c r="U116" s="15">
        <f t="shared" ca="1" si="34"/>
        <v>1.1134898833204523E-2</v>
      </c>
    </row>
    <row r="117" spans="1:21">
      <c r="A117" s="21">
        <f>'Monthly Data'!A117</f>
        <v>44409</v>
      </c>
      <c r="B117">
        <f t="shared" si="31"/>
        <v>8</v>
      </c>
      <c r="C117">
        <f t="shared" si="32"/>
        <v>2021</v>
      </c>
      <c r="D117">
        <f>'Monthly Data'!R117</f>
        <v>10609010.410707245</v>
      </c>
      <c r="E117" s="7">
        <f t="shared" ca="1" si="30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Data'!T117</f>
        <v>8</v>
      </c>
      <c r="J117">
        <f>'Monthly Data'!CI117</f>
        <v>0</v>
      </c>
      <c r="L117" s="6">
        <f t="shared" si="20"/>
        <v>-4607250.82520111</v>
      </c>
      <c r="M117" s="6">
        <f t="shared" ca="1" si="21"/>
        <v>480484.44302958803</v>
      </c>
      <c r="N117" s="6">
        <f t="shared" si="22"/>
        <v>10633318.600890944</v>
      </c>
      <c r="O117" s="6">
        <f t="shared" si="23"/>
        <v>-660430.01476749626</v>
      </c>
      <c r="P117" s="6">
        <f t="shared" si="24"/>
        <v>0</v>
      </c>
      <c r="Q117" s="6">
        <f t="shared" si="25"/>
        <v>4941290.5800887123</v>
      </c>
      <c r="R117" s="6">
        <f t="shared" si="26"/>
        <v>0</v>
      </c>
      <c r="S117" s="6">
        <f t="shared" ca="1" si="27"/>
        <v>10787412.784040637</v>
      </c>
      <c r="T117">
        <f t="shared" ca="1" si="33"/>
        <v>178402.37333339266</v>
      </c>
      <c r="U117" s="15">
        <f t="shared" ca="1" si="34"/>
        <v>1.6816118226572609E-2</v>
      </c>
    </row>
    <row r="118" spans="1:21">
      <c r="A118" s="21">
        <f>'Monthly Data'!A118</f>
        <v>44440</v>
      </c>
      <c r="B118">
        <f t="shared" si="31"/>
        <v>9</v>
      </c>
      <c r="C118">
        <f t="shared" si="32"/>
        <v>2021</v>
      </c>
      <c r="D118">
        <f>'Monthly Data'!R118</f>
        <v>9278406.9907072429</v>
      </c>
      <c r="E118" s="7">
        <f t="shared" ca="1" si="30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Data'!T118</f>
        <v>8</v>
      </c>
      <c r="J118">
        <f>'Monthly Data'!CI118</f>
        <v>0</v>
      </c>
      <c r="L118" s="6">
        <f t="shared" si="20"/>
        <v>-4607250.82520111</v>
      </c>
      <c r="M118" s="6">
        <f t="shared" ca="1" si="21"/>
        <v>229768.31821121651</v>
      </c>
      <c r="N118" s="6">
        <f t="shared" si="22"/>
        <v>10290308.323442848</v>
      </c>
      <c r="O118" s="6">
        <f t="shared" si="23"/>
        <v>-666123.37696376781</v>
      </c>
      <c r="P118" s="6">
        <f t="shared" si="24"/>
        <v>0</v>
      </c>
      <c r="Q118" s="6">
        <f t="shared" si="25"/>
        <v>4941290.5800887123</v>
      </c>
      <c r="R118" s="6">
        <f t="shared" si="26"/>
        <v>0</v>
      </c>
      <c r="S118" s="6">
        <f t="shared" ca="1" si="27"/>
        <v>10187993.019577898</v>
      </c>
      <c r="T118">
        <f t="shared" ca="1" si="33"/>
        <v>909586.02887065522</v>
      </c>
      <c r="U118" s="15">
        <f t="shared" ca="1" si="34"/>
        <v>9.803256418711187E-2</v>
      </c>
    </row>
    <row r="119" spans="1:21">
      <c r="A119" s="21">
        <f>'Monthly Data'!A119</f>
        <v>44470</v>
      </c>
      <c r="B119">
        <f t="shared" si="31"/>
        <v>10</v>
      </c>
      <c r="C119">
        <f t="shared" si="32"/>
        <v>2021</v>
      </c>
      <c r="D119">
        <f>'Monthly Data'!R119</f>
        <v>10141947.964507245</v>
      </c>
      <c r="E119" s="7">
        <f t="shared" ca="1" si="30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Data'!T119</f>
        <v>8</v>
      </c>
      <c r="J119">
        <f>'Monthly Data'!CI119</f>
        <v>0</v>
      </c>
      <c r="L119" s="6">
        <f t="shared" si="20"/>
        <v>-4607250.82520111</v>
      </c>
      <c r="M119" s="6">
        <f t="shared" ca="1" si="21"/>
        <v>48878.215416695151</v>
      </c>
      <c r="N119" s="6">
        <f t="shared" si="22"/>
        <v>10633318.600890944</v>
      </c>
      <c r="O119" s="6">
        <f t="shared" si="23"/>
        <v>-671816.73916003935</v>
      </c>
      <c r="P119" s="6">
        <f t="shared" si="24"/>
        <v>0</v>
      </c>
      <c r="Q119" s="6">
        <f t="shared" si="25"/>
        <v>4941290.5800887123</v>
      </c>
      <c r="R119" s="6">
        <f t="shared" si="26"/>
        <v>0</v>
      </c>
      <c r="S119" s="6">
        <f t="shared" ca="1" si="27"/>
        <v>10344419.832035203</v>
      </c>
      <c r="T119">
        <f t="shared" ca="1" si="33"/>
        <v>202471.86752795801</v>
      </c>
      <c r="U119" s="15">
        <f t="shared" ca="1" si="34"/>
        <v>1.9963804609975169E-2</v>
      </c>
    </row>
    <row r="120" spans="1:21">
      <c r="A120" s="21">
        <f>'Monthly Data'!A120</f>
        <v>44501</v>
      </c>
      <c r="B120">
        <f t="shared" si="31"/>
        <v>11</v>
      </c>
      <c r="C120">
        <f t="shared" si="32"/>
        <v>2021</v>
      </c>
      <c r="D120">
        <f>'Monthly Data'!R120</f>
        <v>10637205.219907247</v>
      </c>
      <c r="E120" s="7">
        <f t="shared" ca="1" si="30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Data'!T120</f>
        <v>8</v>
      </c>
      <c r="J120">
        <f>'Monthly Data'!CI120</f>
        <v>0</v>
      </c>
      <c r="L120" s="6">
        <f t="shared" si="20"/>
        <v>-4607250.82520111</v>
      </c>
      <c r="M120" s="6">
        <f t="shared" ca="1" si="21"/>
        <v>1471.6695224757677</v>
      </c>
      <c r="N120" s="6">
        <f t="shared" si="22"/>
        <v>10290308.323442848</v>
      </c>
      <c r="O120" s="6">
        <f t="shared" si="23"/>
        <v>-677510.10135631089</v>
      </c>
      <c r="P120" s="6">
        <f t="shared" si="24"/>
        <v>0</v>
      </c>
      <c r="Q120" s="6">
        <f t="shared" si="25"/>
        <v>4941290.5800887123</v>
      </c>
      <c r="R120" s="6">
        <f t="shared" si="26"/>
        <v>0</v>
      </c>
      <c r="S120" s="6">
        <f t="shared" ca="1" si="27"/>
        <v>9948309.6464966163</v>
      </c>
      <c r="T120">
        <f t="shared" ca="1" si="33"/>
        <v>-688895.57341063023</v>
      </c>
      <c r="U120" s="15">
        <f t="shared" ca="1" si="34"/>
        <v>6.4762835647974568E-2</v>
      </c>
    </row>
    <row r="121" spans="1:21">
      <c r="A121" s="21">
        <f>'Monthly Data'!A121</f>
        <v>44531</v>
      </c>
      <c r="B121">
        <f t="shared" si="31"/>
        <v>12</v>
      </c>
      <c r="C121">
        <f t="shared" si="32"/>
        <v>2021</v>
      </c>
      <c r="D121">
        <f>'Monthly Data'!R121</f>
        <v>9447198.7225072458</v>
      </c>
      <c r="E121" s="7">
        <f t="shared" ca="1" si="30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Data'!T121</f>
        <v>8</v>
      </c>
      <c r="J121">
        <f>'Monthly Data'!CI121</f>
        <v>0</v>
      </c>
      <c r="L121" s="6">
        <f t="shared" si="20"/>
        <v>-4607250.82520111</v>
      </c>
      <c r="M121" s="6">
        <f t="shared" ca="1" si="21"/>
        <v>0</v>
      </c>
      <c r="N121" s="6">
        <f t="shared" si="22"/>
        <v>10633318.600890944</v>
      </c>
      <c r="O121" s="6">
        <f t="shared" si="23"/>
        <v>-683203.46355258231</v>
      </c>
      <c r="P121" s="6">
        <f t="shared" si="24"/>
        <v>-662689.98610736104</v>
      </c>
      <c r="Q121" s="6">
        <f t="shared" si="25"/>
        <v>4941290.5800887123</v>
      </c>
      <c r="R121" s="6">
        <f t="shared" si="26"/>
        <v>0</v>
      </c>
      <c r="S121" s="6">
        <f t="shared" ca="1" si="27"/>
        <v>9621464.9061186034</v>
      </c>
      <c r="T121">
        <f t="shared" ca="1" si="33"/>
        <v>174266.18361135758</v>
      </c>
      <c r="U121" s="15">
        <f t="shared" ca="1" si="34"/>
        <v>1.844633406474042E-2</v>
      </c>
    </row>
    <row r="122" spans="1:21">
      <c r="A122" s="21">
        <f t="shared" ref="A122:A145" si="35">A74+(365.25*4)</f>
        <v>44562</v>
      </c>
      <c r="B122">
        <f t="shared" ref="B122:B133" si="36">MONTH(A122)</f>
        <v>1</v>
      </c>
      <c r="C122">
        <f t="shared" ref="C122:C133" si="37">YEAR(A122)</f>
        <v>2022</v>
      </c>
      <c r="E122" s="7">
        <f t="shared" ca="1" si="30"/>
        <v>0</v>
      </c>
      <c r="F122" s="11">
        <f t="shared" ref="F122:F145" si="38">F74</f>
        <v>31</v>
      </c>
      <c r="G122" s="11">
        <f t="shared" ref="G122:G145" si="39">1+G121</f>
        <v>121</v>
      </c>
      <c r="H122" s="11">
        <f t="shared" ref="H122:H145" si="40">H110</f>
        <v>0</v>
      </c>
      <c r="I122">
        <f>I121</f>
        <v>8</v>
      </c>
      <c r="J122">
        <f>'Monthly Data'!CI122</f>
        <v>0</v>
      </c>
      <c r="L122" s="6">
        <f t="shared" si="20"/>
        <v>-4607250.82520111</v>
      </c>
      <c r="M122" s="6">
        <f t="shared" ca="1" si="21"/>
        <v>0</v>
      </c>
      <c r="N122" s="6">
        <f t="shared" si="22"/>
        <v>10633318.600890944</v>
      </c>
      <c r="O122" s="6">
        <f t="shared" si="23"/>
        <v>-688896.82574885385</v>
      </c>
      <c r="P122" s="6">
        <f t="shared" si="24"/>
        <v>0</v>
      </c>
      <c r="Q122" s="6">
        <f t="shared" si="25"/>
        <v>4941290.5800887123</v>
      </c>
      <c r="R122" s="6">
        <f t="shared" si="26"/>
        <v>0</v>
      </c>
      <c r="S122" s="6">
        <f t="shared" ca="1" si="27"/>
        <v>10278461.530029692</v>
      </c>
      <c r="U122" s="6"/>
    </row>
    <row r="123" spans="1:21">
      <c r="A123" s="21">
        <f t="shared" si="35"/>
        <v>44593</v>
      </c>
      <c r="B123">
        <f t="shared" si="36"/>
        <v>2</v>
      </c>
      <c r="C123">
        <f t="shared" si="37"/>
        <v>2022</v>
      </c>
      <c r="E123" s="7">
        <f t="shared" ca="1" si="30"/>
        <v>0</v>
      </c>
      <c r="F123" s="11">
        <f t="shared" si="38"/>
        <v>28</v>
      </c>
      <c r="G123" s="11">
        <f t="shared" si="39"/>
        <v>122</v>
      </c>
      <c r="H123" s="11">
        <f t="shared" si="40"/>
        <v>0</v>
      </c>
      <c r="I123">
        <f t="shared" ref="I123:I133" si="41">I122</f>
        <v>8</v>
      </c>
      <c r="J123">
        <f>'Monthly Data'!CI123</f>
        <v>0</v>
      </c>
      <c r="L123" s="6">
        <f t="shared" si="20"/>
        <v>-4607250.82520111</v>
      </c>
      <c r="M123" s="6">
        <f t="shared" ca="1" si="21"/>
        <v>0</v>
      </c>
      <c r="N123" s="6">
        <f t="shared" si="22"/>
        <v>9604287.7685466595</v>
      </c>
      <c r="O123" s="6">
        <f t="shared" si="23"/>
        <v>-694590.18794512539</v>
      </c>
      <c r="P123" s="6">
        <f t="shared" si="24"/>
        <v>0</v>
      </c>
      <c r="Q123" s="6">
        <f t="shared" si="25"/>
        <v>4941290.5800887123</v>
      </c>
      <c r="R123" s="6">
        <f t="shared" si="26"/>
        <v>0</v>
      </c>
      <c r="S123" s="6">
        <f t="shared" ca="1" si="27"/>
        <v>9243737.3354891352</v>
      </c>
      <c r="U123" s="6"/>
    </row>
    <row r="124" spans="1:21">
      <c r="A124" s="21">
        <f t="shared" si="35"/>
        <v>44621</v>
      </c>
      <c r="B124">
        <f t="shared" si="36"/>
        <v>3</v>
      </c>
      <c r="C124">
        <f t="shared" si="37"/>
        <v>2022</v>
      </c>
      <c r="E124" s="7">
        <f t="shared" ca="1" si="30"/>
        <v>1.3500000000000003</v>
      </c>
      <c r="F124" s="11">
        <f t="shared" si="38"/>
        <v>31</v>
      </c>
      <c r="G124" s="11">
        <f t="shared" si="39"/>
        <v>123</v>
      </c>
      <c r="H124" s="11">
        <f t="shared" si="40"/>
        <v>0</v>
      </c>
      <c r="I124">
        <f t="shared" si="41"/>
        <v>8</v>
      </c>
      <c r="J124">
        <f>'Monthly Data'!CI124</f>
        <v>0</v>
      </c>
      <c r="L124" s="6">
        <f t="shared" si="20"/>
        <v>-4607250.82520111</v>
      </c>
      <c r="M124" s="6">
        <f t="shared" ca="1" si="21"/>
        <v>4227.1358624303948</v>
      </c>
      <c r="N124" s="6">
        <f t="shared" si="22"/>
        <v>10633318.600890944</v>
      </c>
      <c r="O124" s="6">
        <f t="shared" si="23"/>
        <v>-700283.55014139693</v>
      </c>
      <c r="P124" s="6">
        <f t="shared" si="24"/>
        <v>0</v>
      </c>
      <c r="Q124" s="6">
        <f t="shared" si="25"/>
        <v>4941290.5800887123</v>
      </c>
      <c r="R124" s="6">
        <f t="shared" si="26"/>
        <v>0</v>
      </c>
      <c r="S124" s="6">
        <f t="shared" ca="1" si="27"/>
        <v>10271301.94149958</v>
      </c>
    </row>
    <row r="125" spans="1:21">
      <c r="A125" s="21">
        <f t="shared" si="35"/>
        <v>44652</v>
      </c>
      <c r="B125">
        <f t="shared" si="36"/>
        <v>4</v>
      </c>
      <c r="C125">
        <f t="shared" si="37"/>
        <v>2022</v>
      </c>
      <c r="E125" s="7">
        <f t="shared" ca="1" si="30"/>
        <v>1.2400000000000002</v>
      </c>
      <c r="F125" s="11">
        <f t="shared" si="38"/>
        <v>30</v>
      </c>
      <c r="G125" s="11">
        <f t="shared" si="39"/>
        <v>124</v>
      </c>
      <c r="H125" s="11">
        <f t="shared" si="40"/>
        <v>0</v>
      </c>
      <c r="I125">
        <f t="shared" si="41"/>
        <v>8</v>
      </c>
      <c r="J125">
        <f>'Monthly Data'!CI125</f>
        <v>0</v>
      </c>
      <c r="L125" s="6">
        <f t="shared" si="20"/>
        <v>-4607250.82520111</v>
      </c>
      <c r="M125" s="6">
        <f t="shared" ca="1" si="21"/>
        <v>3882.7025699360661</v>
      </c>
      <c r="N125" s="6">
        <f t="shared" si="22"/>
        <v>10290308.323442848</v>
      </c>
      <c r="O125" s="6">
        <f t="shared" si="23"/>
        <v>-705976.91233766847</v>
      </c>
      <c r="P125" s="6">
        <f t="shared" si="24"/>
        <v>0</v>
      </c>
      <c r="Q125" s="6">
        <f t="shared" si="25"/>
        <v>4941290.5800887123</v>
      </c>
      <c r="R125" s="6">
        <f t="shared" si="26"/>
        <v>0</v>
      </c>
      <c r="S125" s="6">
        <f t="shared" ca="1" si="27"/>
        <v>9922253.8685627189</v>
      </c>
    </row>
    <row r="126" spans="1:21">
      <c r="A126" s="21">
        <f t="shared" si="35"/>
        <v>44682</v>
      </c>
      <c r="B126">
        <f t="shared" si="36"/>
        <v>5</v>
      </c>
      <c r="C126">
        <f t="shared" si="37"/>
        <v>2022</v>
      </c>
      <c r="E126" s="7">
        <f t="shared" ca="1" si="30"/>
        <v>41.7</v>
      </c>
      <c r="F126" s="11">
        <f t="shared" si="38"/>
        <v>31</v>
      </c>
      <c r="G126" s="11">
        <f t="shared" si="39"/>
        <v>125</v>
      </c>
      <c r="H126" s="11">
        <f t="shared" si="40"/>
        <v>0</v>
      </c>
      <c r="I126">
        <f t="shared" si="41"/>
        <v>8</v>
      </c>
      <c r="J126">
        <f>'Monthly Data'!CI126</f>
        <v>0</v>
      </c>
      <c r="L126" s="6">
        <f t="shared" si="20"/>
        <v>-4607250.82520111</v>
      </c>
      <c r="M126" s="6">
        <f t="shared" ca="1" si="21"/>
        <v>130571.52997284995</v>
      </c>
      <c r="N126" s="6">
        <f t="shared" si="22"/>
        <v>10633318.600890944</v>
      </c>
      <c r="O126" s="6">
        <f t="shared" si="23"/>
        <v>-711670.27453394001</v>
      </c>
      <c r="P126" s="6">
        <f t="shared" si="24"/>
        <v>0</v>
      </c>
      <c r="Q126" s="6">
        <f t="shared" si="25"/>
        <v>4941290.5800887123</v>
      </c>
      <c r="R126" s="6">
        <f t="shared" si="26"/>
        <v>0</v>
      </c>
      <c r="S126" s="6">
        <f t="shared" ca="1" si="27"/>
        <v>10386259.611217456</v>
      </c>
    </row>
    <row r="127" spans="1:21">
      <c r="A127" s="21">
        <f t="shared" si="35"/>
        <v>44713</v>
      </c>
      <c r="B127">
        <f t="shared" si="36"/>
        <v>6</v>
      </c>
      <c r="C127">
        <f t="shared" si="37"/>
        <v>2022</v>
      </c>
      <c r="E127" s="7">
        <f t="shared" ca="1" si="30"/>
        <v>101.92</v>
      </c>
      <c r="F127" s="11">
        <f t="shared" si="38"/>
        <v>30</v>
      </c>
      <c r="G127" s="11">
        <f t="shared" si="39"/>
        <v>126</v>
      </c>
      <c r="H127" s="11">
        <f t="shared" si="40"/>
        <v>0</v>
      </c>
      <c r="I127">
        <f t="shared" si="41"/>
        <v>8</v>
      </c>
      <c r="J127">
        <f>'Monthly Data'!CI127</f>
        <v>0</v>
      </c>
      <c r="L127" s="6">
        <f t="shared" si="20"/>
        <v>-4607250.82520111</v>
      </c>
      <c r="M127" s="6">
        <f t="shared" ca="1" si="21"/>
        <v>319133.10155474499</v>
      </c>
      <c r="N127" s="6">
        <f t="shared" si="22"/>
        <v>10290308.323442848</v>
      </c>
      <c r="O127" s="6">
        <f t="shared" si="23"/>
        <v>-717363.63673021144</v>
      </c>
      <c r="P127" s="6">
        <f t="shared" si="24"/>
        <v>0</v>
      </c>
      <c r="Q127" s="6">
        <f t="shared" si="25"/>
        <v>4941290.5800887123</v>
      </c>
      <c r="R127" s="6">
        <f t="shared" si="26"/>
        <v>0</v>
      </c>
      <c r="S127" s="6">
        <f t="shared" ca="1" si="27"/>
        <v>10226117.543154985</v>
      </c>
    </row>
    <row r="128" spans="1:21">
      <c r="A128" s="21">
        <f t="shared" si="35"/>
        <v>44743</v>
      </c>
      <c r="B128">
        <f t="shared" si="36"/>
        <v>7</v>
      </c>
      <c r="C128">
        <f t="shared" si="37"/>
        <v>2022</v>
      </c>
      <c r="E128" s="7">
        <f t="shared" ca="1" si="30"/>
        <v>175.67000000000002</v>
      </c>
      <c r="F128" s="11">
        <f t="shared" si="38"/>
        <v>31</v>
      </c>
      <c r="G128" s="11">
        <f t="shared" si="39"/>
        <v>127</v>
      </c>
      <c r="H128" s="11">
        <f t="shared" si="40"/>
        <v>0</v>
      </c>
      <c r="I128">
        <f t="shared" si="41"/>
        <v>8</v>
      </c>
      <c r="J128">
        <f>'Monthly Data'!CI128</f>
        <v>0</v>
      </c>
      <c r="L128" s="6">
        <f t="shared" si="20"/>
        <v>-4607250.82520111</v>
      </c>
      <c r="M128" s="6">
        <f t="shared" ca="1" si="21"/>
        <v>550059.96811344242</v>
      </c>
      <c r="N128" s="6">
        <f t="shared" si="22"/>
        <v>10633318.600890944</v>
      </c>
      <c r="O128" s="6">
        <f t="shared" si="23"/>
        <v>-723056.99892648298</v>
      </c>
      <c r="P128" s="6">
        <f t="shared" si="24"/>
        <v>0</v>
      </c>
      <c r="Q128" s="6">
        <f t="shared" si="25"/>
        <v>4941290.5800887123</v>
      </c>
      <c r="R128" s="6">
        <f t="shared" si="26"/>
        <v>0</v>
      </c>
      <c r="S128" s="6">
        <f t="shared" ca="1" si="27"/>
        <v>10794361.324965505</v>
      </c>
    </row>
    <row r="129" spans="1:19">
      <c r="A129" s="21">
        <f t="shared" si="35"/>
        <v>44774</v>
      </c>
      <c r="B129">
        <f t="shared" si="36"/>
        <v>8</v>
      </c>
      <c r="C129">
        <f t="shared" si="37"/>
        <v>2022</v>
      </c>
      <c r="E129" s="7">
        <f t="shared" ca="1" si="30"/>
        <v>153.44999999999999</v>
      </c>
      <c r="F129" s="11">
        <f t="shared" si="38"/>
        <v>31</v>
      </c>
      <c r="G129" s="11">
        <f t="shared" si="39"/>
        <v>128</v>
      </c>
      <c r="H129" s="11">
        <f t="shared" si="40"/>
        <v>0</v>
      </c>
      <c r="I129">
        <f t="shared" si="41"/>
        <v>8</v>
      </c>
      <c r="J129">
        <f>'Monthly Data'!CI129</f>
        <v>0</v>
      </c>
      <c r="L129" s="6">
        <f t="shared" si="20"/>
        <v>-4607250.82520111</v>
      </c>
      <c r="M129" s="6">
        <f t="shared" ca="1" si="21"/>
        <v>480484.44302958803</v>
      </c>
      <c r="N129" s="6">
        <f t="shared" si="22"/>
        <v>10633318.600890944</v>
      </c>
      <c r="O129" s="6">
        <f t="shared" si="23"/>
        <v>-728750.36112275452</v>
      </c>
      <c r="P129" s="6">
        <f t="shared" si="24"/>
        <v>0</v>
      </c>
      <c r="Q129" s="6">
        <f t="shared" si="25"/>
        <v>4941290.5800887123</v>
      </c>
      <c r="R129" s="6">
        <f t="shared" si="26"/>
        <v>0</v>
      </c>
      <c r="S129" s="6">
        <f t="shared" ca="1" si="27"/>
        <v>10719092.43768538</v>
      </c>
    </row>
    <row r="130" spans="1:19">
      <c r="A130" s="21">
        <f t="shared" si="35"/>
        <v>44805</v>
      </c>
      <c r="B130">
        <f t="shared" si="36"/>
        <v>9</v>
      </c>
      <c r="C130">
        <f t="shared" si="37"/>
        <v>2022</v>
      </c>
      <c r="E130" s="7">
        <f t="shared" ca="1" si="30"/>
        <v>73.38</v>
      </c>
      <c r="F130" s="11">
        <f t="shared" si="38"/>
        <v>30</v>
      </c>
      <c r="G130" s="11">
        <f t="shared" si="39"/>
        <v>129</v>
      </c>
      <c r="H130" s="11">
        <f t="shared" si="40"/>
        <v>0</v>
      </c>
      <c r="I130">
        <f t="shared" si="41"/>
        <v>8</v>
      </c>
      <c r="J130">
        <f>'Monthly Data'!CI130</f>
        <v>0</v>
      </c>
      <c r="L130" s="6">
        <f t="shared" si="20"/>
        <v>-4607250.82520111</v>
      </c>
      <c r="M130" s="6">
        <f t="shared" ca="1" si="21"/>
        <v>229768.31821121651</v>
      </c>
      <c r="N130" s="6">
        <f t="shared" si="22"/>
        <v>10290308.323442848</v>
      </c>
      <c r="O130" s="6">
        <f t="shared" si="23"/>
        <v>-734443.72331902606</v>
      </c>
      <c r="P130" s="6">
        <f t="shared" si="24"/>
        <v>0</v>
      </c>
      <c r="Q130" s="6">
        <f t="shared" si="25"/>
        <v>4941290.5800887123</v>
      </c>
      <c r="R130" s="6">
        <f t="shared" si="26"/>
        <v>0</v>
      </c>
      <c r="S130" s="6">
        <f t="shared" ca="1" si="27"/>
        <v>10119672.673222642</v>
      </c>
    </row>
    <row r="131" spans="1:19">
      <c r="A131" s="21">
        <f t="shared" si="35"/>
        <v>44835</v>
      </c>
      <c r="B131">
        <f t="shared" si="36"/>
        <v>10</v>
      </c>
      <c r="C131">
        <f t="shared" si="37"/>
        <v>2022</v>
      </c>
      <c r="E131" s="7">
        <f t="shared" ca="1" si="30"/>
        <v>15.610000000000003</v>
      </c>
      <c r="F131" s="11">
        <f t="shared" si="38"/>
        <v>31</v>
      </c>
      <c r="G131" s="11">
        <f t="shared" si="39"/>
        <v>130</v>
      </c>
      <c r="H131" s="11">
        <f t="shared" si="40"/>
        <v>0</v>
      </c>
      <c r="I131">
        <f t="shared" si="41"/>
        <v>8</v>
      </c>
      <c r="J131">
        <f>'Monthly Data'!CI131</f>
        <v>0</v>
      </c>
      <c r="L131" s="6">
        <f t="shared" ref="L131:L145" si="42">$X$7</f>
        <v>-4607250.82520111</v>
      </c>
      <c r="M131" s="6">
        <f t="shared" ref="M131:M145" ca="1" si="43">E131*$X$8</f>
        <v>48878.215416695151</v>
      </c>
      <c r="N131" s="6">
        <f t="shared" ref="N131:N145" si="44">F131*$X$9</f>
        <v>10633318.600890944</v>
      </c>
      <c r="O131" s="6">
        <f t="shared" ref="O131:O145" si="45">G131*$X$10</f>
        <v>-740137.0855152976</v>
      </c>
      <c r="P131" s="6">
        <f t="shared" ref="P131:P145" si="46">H131*$X$11</f>
        <v>0</v>
      </c>
      <c r="Q131" s="6">
        <f t="shared" ref="Q131:Q145" si="47">I131*$X$12</f>
        <v>4941290.5800887123</v>
      </c>
      <c r="R131" s="6">
        <f t="shared" ref="R131:R145" si="48">J131*$X$13</f>
        <v>0</v>
      </c>
      <c r="S131" s="6">
        <f t="shared" ref="S131:S145" ca="1" si="49">SUM(L131:R131)</f>
        <v>10276099.485679943</v>
      </c>
    </row>
    <row r="132" spans="1:19">
      <c r="A132" s="21">
        <f t="shared" si="35"/>
        <v>44866</v>
      </c>
      <c r="B132">
        <f t="shared" si="36"/>
        <v>11</v>
      </c>
      <c r="C132">
        <f t="shared" si="37"/>
        <v>2022</v>
      </c>
      <c r="E132" s="7">
        <f t="shared" ca="1" si="30"/>
        <v>0.47000000000000031</v>
      </c>
      <c r="F132" s="11">
        <f t="shared" si="38"/>
        <v>30</v>
      </c>
      <c r="G132" s="11">
        <f t="shared" si="39"/>
        <v>131</v>
      </c>
      <c r="H132" s="11">
        <f t="shared" si="40"/>
        <v>0</v>
      </c>
      <c r="I132">
        <f t="shared" si="41"/>
        <v>8</v>
      </c>
      <c r="J132">
        <f>'Monthly Data'!CI132</f>
        <v>0</v>
      </c>
      <c r="L132" s="6">
        <f t="shared" si="42"/>
        <v>-4607250.82520111</v>
      </c>
      <c r="M132" s="6">
        <f t="shared" ca="1" si="43"/>
        <v>1471.6695224757677</v>
      </c>
      <c r="N132" s="6">
        <f t="shared" si="44"/>
        <v>10290308.323442848</v>
      </c>
      <c r="O132" s="6">
        <f t="shared" si="45"/>
        <v>-745830.44771156902</v>
      </c>
      <c r="P132" s="6">
        <f t="shared" si="46"/>
        <v>0</v>
      </c>
      <c r="Q132" s="6">
        <f t="shared" si="47"/>
        <v>4941290.5800887123</v>
      </c>
      <c r="R132" s="6">
        <f t="shared" si="48"/>
        <v>0</v>
      </c>
      <c r="S132" s="6">
        <f t="shared" ca="1" si="49"/>
        <v>9879989.3001413569</v>
      </c>
    </row>
    <row r="133" spans="1:19">
      <c r="A133" s="21">
        <f t="shared" si="35"/>
        <v>44896</v>
      </c>
      <c r="B133">
        <f t="shared" si="36"/>
        <v>12</v>
      </c>
      <c r="C133">
        <f t="shared" si="37"/>
        <v>2022</v>
      </c>
      <c r="E133" s="7">
        <f t="shared" ca="1" si="30"/>
        <v>0</v>
      </c>
      <c r="F133" s="11">
        <f t="shared" si="38"/>
        <v>31</v>
      </c>
      <c r="G133" s="11">
        <f t="shared" si="39"/>
        <v>132</v>
      </c>
      <c r="H133" s="11">
        <f t="shared" si="40"/>
        <v>1</v>
      </c>
      <c r="I133">
        <f t="shared" si="41"/>
        <v>8</v>
      </c>
      <c r="J133">
        <f>'Monthly Data'!CI133</f>
        <v>0</v>
      </c>
      <c r="L133" s="6">
        <f t="shared" si="42"/>
        <v>-4607250.82520111</v>
      </c>
      <c r="M133" s="6">
        <f t="shared" ca="1" si="43"/>
        <v>0</v>
      </c>
      <c r="N133" s="6">
        <f t="shared" si="44"/>
        <v>10633318.600890944</v>
      </c>
      <c r="O133" s="6">
        <f t="shared" si="45"/>
        <v>-751523.80990784056</v>
      </c>
      <c r="P133" s="6">
        <f t="shared" si="46"/>
        <v>-662689.98610736104</v>
      </c>
      <c r="Q133" s="6">
        <f t="shared" si="47"/>
        <v>4941290.5800887123</v>
      </c>
      <c r="R133" s="6">
        <f t="shared" si="48"/>
        <v>0</v>
      </c>
      <c r="S133" s="6">
        <f t="shared" ca="1" si="49"/>
        <v>9553144.559763344</v>
      </c>
    </row>
    <row r="134" spans="1:19">
      <c r="A134" s="21">
        <f t="shared" si="35"/>
        <v>44927</v>
      </c>
      <c r="B134">
        <f t="shared" ref="B134:B145" si="50">MONTH(A134)</f>
        <v>1</v>
      </c>
      <c r="C134">
        <f t="shared" ref="C134:C145" si="51">YEAR(A134)</f>
        <v>2023</v>
      </c>
      <c r="E134" s="7">
        <f t="shared" ca="1" si="30"/>
        <v>0</v>
      </c>
      <c r="F134" s="11">
        <f t="shared" si="38"/>
        <v>31</v>
      </c>
      <c r="G134" s="11">
        <f t="shared" si="39"/>
        <v>133</v>
      </c>
      <c r="H134" s="11">
        <f t="shared" si="40"/>
        <v>0</v>
      </c>
      <c r="I134">
        <f>'Customer-Device Count'!O52</f>
        <v>8</v>
      </c>
      <c r="J134">
        <f>'Monthly Data'!CI134</f>
        <v>0</v>
      </c>
      <c r="L134" s="6">
        <f t="shared" si="42"/>
        <v>-4607250.82520111</v>
      </c>
      <c r="M134" s="6">
        <f t="shared" ca="1" si="43"/>
        <v>0</v>
      </c>
      <c r="N134" s="6">
        <f t="shared" si="44"/>
        <v>10633318.600890944</v>
      </c>
      <c r="O134" s="6">
        <f t="shared" si="45"/>
        <v>-757217.17210411211</v>
      </c>
      <c r="P134" s="6">
        <f t="shared" si="46"/>
        <v>0</v>
      </c>
      <c r="Q134" s="6">
        <f t="shared" si="47"/>
        <v>4941290.5800887123</v>
      </c>
      <c r="R134" s="6">
        <f t="shared" si="48"/>
        <v>0</v>
      </c>
      <c r="S134" s="6">
        <f t="shared" ca="1" si="49"/>
        <v>10210141.183674434</v>
      </c>
    </row>
    <row r="135" spans="1:19">
      <c r="A135" s="21">
        <f t="shared" si="35"/>
        <v>44958</v>
      </c>
      <c r="B135">
        <f t="shared" si="50"/>
        <v>2</v>
      </c>
      <c r="C135">
        <f t="shared" si="51"/>
        <v>2023</v>
      </c>
      <c r="E135" s="7">
        <f t="shared" ca="1" si="30"/>
        <v>0</v>
      </c>
      <c r="F135" s="11">
        <f t="shared" si="38"/>
        <v>28</v>
      </c>
      <c r="G135" s="11">
        <f t="shared" si="39"/>
        <v>134</v>
      </c>
      <c r="H135" s="11">
        <f t="shared" si="40"/>
        <v>0</v>
      </c>
      <c r="I135">
        <f>'Customer-Device Count'!O53</f>
        <v>8</v>
      </c>
      <c r="J135">
        <f>'Monthly Data'!CI135</f>
        <v>0</v>
      </c>
      <c r="L135" s="6">
        <f t="shared" si="42"/>
        <v>-4607250.82520111</v>
      </c>
      <c r="M135" s="6">
        <f t="shared" ca="1" si="43"/>
        <v>0</v>
      </c>
      <c r="N135" s="6">
        <f t="shared" si="44"/>
        <v>9604287.7685466595</v>
      </c>
      <c r="O135" s="6">
        <f t="shared" si="45"/>
        <v>-762910.53430038365</v>
      </c>
      <c r="P135" s="6">
        <f t="shared" si="46"/>
        <v>0</v>
      </c>
      <c r="Q135" s="6">
        <f t="shared" si="47"/>
        <v>4941290.5800887123</v>
      </c>
      <c r="R135" s="6">
        <f t="shared" si="48"/>
        <v>0</v>
      </c>
      <c r="S135" s="6">
        <f t="shared" ca="1" si="49"/>
        <v>9175416.9891338777</v>
      </c>
    </row>
    <row r="136" spans="1:19">
      <c r="A136" s="21">
        <f t="shared" si="35"/>
        <v>44986</v>
      </c>
      <c r="B136">
        <f t="shared" si="50"/>
        <v>3</v>
      </c>
      <c r="C136">
        <f t="shared" si="51"/>
        <v>2023</v>
      </c>
      <c r="E136" s="7">
        <f t="shared" ca="1" si="30"/>
        <v>1.3500000000000003</v>
      </c>
      <c r="F136" s="11">
        <f t="shared" si="38"/>
        <v>31</v>
      </c>
      <c r="G136" s="11">
        <f t="shared" si="39"/>
        <v>135</v>
      </c>
      <c r="H136" s="11">
        <f t="shared" si="40"/>
        <v>0</v>
      </c>
      <c r="I136">
        <f>'Customer-Device Count'!O54</f>
        <v>8</v>
      </c>
      <c r="J136">
        <f>'Monthly Data'!CI136</f>
        <v>0</v>
      </c>
      <c r="L136" s="6">
        <f t="shared" si="42"/>
        <v>-4607250.82520111</v>
      </c>
      <c r="M136" s="6">
        <f t="shared" ca="1" si="43"/>
        <v>4227.1358624303948</v>
      </c>
      <c r="N136" s="6">
        <f t="shared" si="44"/>
        <v>10633318.600890944</v>
      </c>
      <c r="O136" s="6">
        <f t="shared" si="45"/>
        <v>-768603.89649665519</v>
      </c>
      <c r="P136" s="6">
        <f t="shared" si="46"/>
        <v>0</v>
      </c>
      <c r="Q136" s="6">
        <f t="shared" si="47"/>
        <v>4941290.5800887123</v>
      </c>
      <c r="R136" s="6">
        <f t="shared" si="48"/>
        <v>0</v>
      </c>
      <c r="S136" s="6">
        <f t="shared" ca="1" si="49"/>
        <v>10202981.59514432</v>
      </c>
    </row>
    <row r="137" spans="1:19">
      <c r="A137" s="21">
        <f t="shared" si="35"/>
        <v>45017</v>
      </c>
      <c r="B137">
        <f t="shared" si="50"/>
        <v>4</v>
      </c>
      <c r="C137">
        <f t="shared" si="51"/>
        <v>2023</v>
      </c>
      <c r="E137" s="7">
        <f t="shared" ca="1" si="30"/>
        <v>1.2400000000000002</v>
      </c>
      <c r="F137" s="11">
        <f t="shared" si="38"/>
        <v>30</v>
      </c>
      <c r="G137" s="11">
        <f t="shared" si="39"/>
        <v>136</v>
      </c>
      <c r="H137" s="11">
        <f t="shared" si="40"/>
        <v>0</v>
      </c>
      <c r="I137">
        <f>'Customer-Device Count'!O55</f>
        <v>8</v>
      </c>
      <c r="J137">
        <f>'Monthly Data'!CI137</f>
        <v>0</v>
      </c>
      <c r="L137" s="6">
        <f t="shared" si="42"/>
        <v>-4607250.82520111</v>
      </c>
      <c r="M137" s="6">
        <f t="shared" ca="1" si="43"/>
        <v>3882.7025699360661</v>
      </c>
      <c r="N137" s="6">
        <f t="shared" si="44"/>
        <v>10290308.323442848</v>
      </c>
      <c r="O137" s="6">
        <f t="shared" si="45"/>
        <v>-774297.25869292673</v>
      </c>
      <c r="P137" s="6">
        <f t="shared" si="46"/>
        <v>0</v>
      </c>
      <c r="Q137" s="6">
        <f t="shared" si="47"/>
        <v>4941290.5800887123</v>
      </c>
      <c r="R137" s="6">
        <f t="shared" si="48"/>
        <v>0</v>
      </c>
      <c r="S137" s="6">
        <f t="shared" ca="1" si="49"/>
        <v>9853933.5222074613</v>
      </c>
    </row>
    <row r="138" spans="1:19">
      <c r="A138" s="21">
        <f t="shared" si="35"/>
        <v>45047</v>
      </c>
      <c r="B138">
        <f t="shared" si="50"/>
        <v>5</v>
      </c>
      <c r="C138">
        <f t="shared" si="51"/>
        <v>2023</v>
      </c>
      <c r="E138" s="7">
        <f t="shared" ca="1" si="30"/>
        <v>41.7</v>
      </c>
      <c r="F138" s="11">
        <f t="shared" si="38"/>
        <v>31</v>
      </c>
      <c r="G138" s="11">
        <f t="shared" si="39"/>
        <v>137</v>
      </c>
      <c r="H138" s="11">
        <f t="shared" si="40"/>
        <v>0</v>
      </c>
      <c r="I138">
        <f>'Customer-Device Count'!O56</f>
        <v>8</v>
      </c>
      <c r="J138">
        <f>'Monthly Data'!CI138</f>
        <v>0</v>
      </c>
      <c r="L138" s="6">
        <f t="shared" si="42"/>
        <v>-4607250.82520111</v>
      </c>
      <c r="M138" s="6">
        <f t="shared" ca="1" si="43"/>
        <v>130571.52997284995</v>
      </c>
      <c r="N138" s="6">
        <f t="shared" si="44"/>
        <v>10633318.600890944</v>
      </c>
      <c r="O138" s="6">
        <f t="shared" si="45"/>
        <v>-779990.62088919815</v>
      </c>
      <c r="P138" s="6">
        <f t="shared" si="46"/>
        <v>0</v>
      </c>
      <c r="Q138" s="6">
        <f t="shared" si="47"/>
        <v>4941290.5800887123</v>
      </c>
      <c r="R138" s="6">
        <f t="shared" si="48"/>
        <v>0</v>
      </c>
      <c r="S138" s="6">
        <f t="shared" ca="1" si="49"/>
        <v>10317939.264862198</v>
      </c>
    </row>
    <row r="139" spans="1:19">
      <c r="A139" s="21">
        <f t="shared" si="35"/>
        <v>45078</v>
      </c>
      <c r="B139">
        <f t="shared" si="50"/>
        <v>6</v>
      </c>
      <c r="C139">
        <f t="shared" si="51"/>
        <v>2023</v>
      </c>
      <c r="E139" s="7">
        <f t="shared" ca="1" si="30"/>
        <v>101.92</v>
      </c>
      <c r="F139" s="11">
        <f t="shared" si="38"/>
        <v>30</v>
      </c>
      <c r="G139" s="11">
        <f t="shared" si="39"/>
        <v>138</v>
      </c>
      <c r="H139" s="11">
        <f t="shared" si="40"/>
        <v>0</v>
      </c>
      <c r="I139">
        <f>'Customer-Device Count'!O57</f>
        <v>8</v>
      </c>
      <c r="J139">
        <f>'Monthly Data'!CI139</f>
        <v>0</v>
      </c>
      <c r="L139" s="6">
        <f t="shared" si="42"/>
        <v>-4607250.82520111</v>
      </c>
      <c r="M139" s="6">
        <f t="shared" ca="1" si="43"/>
        <v>319133.10155474499</v>
      </c>
      <c r="N139" s="6">
        <f t="shared" si="44"/>
        <v>10290308.323442848</v>
      </c>
      <c r="O139" s="6">
        <f t="shared" si="45"/>
        <v>-785683.98308546969</v>
      </c>
      <c r="P139" s="6">
        <f t="shared" si="46"/>
        <v>0</v>
      </c>
      <c r="Q139" s="6">
        <f t="shared" si="47"/>
        <v>4941290.5800887123</v>
      </c>
      <c r="R139" s="6">
        <f t="shared" si="48"/>
        <v>0</v>
      </c>
      <c r="S139" s="6">
        <f t="shared" ca="1" si="49"/>
        <v>10157797.196799725</v>
      </c>
    </row>
    <row r="140" spans="1:19">
      <c r="A140" s="21">
        <f t="shared" si="35"/>
        <v>45108</v>
      </c>
      <c r="B140">
        <f t="shared" si="50"/>
        <v>7</v>
      </c>
      <c r="C140">
        <f t="shared" si="51"/>
        <v>2023</v>
      </c>
      <c r="E140" s="7">
        <f t="shared" ca="1" si="30"/>
        <v>175.67000000000002</v>
      </c>
      <c r="F140" s="11">
        <f t="shared" si="38"/>
        <v>31</v>
      </c>
      <c r="G140" s="11">
        <f t="shared" si="39"/>
        <v>139</v>
      </c>
      <c r="H140" s="11">
        <f t="shared" si="40"/>
        <v>0</v>
      </c>
      <c r="I140">
        <f>'Customer-Device Count'!O58</f>
        <v>8</v>
      </c>
      <c r="J140">
        <f>'Monthly Data'!CI140</f>
        <v>0</v>
      </c>
      <c r="L140" s="6">
        <f t="shared" si="42"/>
        <v>-4607250.82520111</v>
      </c>
      <c r="M140" s="6">
        <f t="shared" ca="1" si="43"/>
        <v>550059.96811344242</v>
      </c>
      <c r="N140" s="6">
        <f t="shared" si="44"/>
        <v>10633318.600890944</v>
      </c>
      <c r="O140" s="6">
        <f t="shared" si="45"/>
        <v>-791377.34528174123</v>
      </c>
      <c r="P140" s="6">
        <f t="shared" si="46"/>
        <v>0</v>
      </c>
      <c r="Q140" s="6">
        <f t="shared" si="47"/>
        <v>4941290.5800887123</v>
      </c>
      <c r="R140" s="6">
        <f t="shared" si="48"/>
        <v>0</v>
      </c>
      <c r="S140" s="6">
        <f t="shared" ca="1" si="49"/>
        <v>10726040.978610247</v>
      </c>
    </row>
    <row r="141" spans="1:19">
      <c r="A141" s="21">
        <f t="shared" si="35"/>
        <v>45139</v>
      </c>
      <c r="B141">
        <f t="shared" si="50"/>
        <v>8</v>
      </c>
      <c r="C141">
        <f t="shared" si="51"/>
        <v>2023</v>
      </c>
      <c r="E141" s="7">
        <f t="shared" ca="1" si="30"/>
        <v>153.44999999999999</v>
      </c>
      <c r="F141" s="11">
        <f t="shared" si="38"/>
        <v>31</v>
      </c>
      <c r="G141" s="11">
        <f t="shared" si="39"/>
        <v>140</v>
      </c>
      <c r="H141" s="11">
        <f t="shared" si="40"/>
        <v>0</v>
      </c>
      <c r="I141">
        <f>'Customer-Device Count'!O59</f>
        <v>8</v>
      </c>
      <c r="J141">
        <f>'Monthly Data'!CI141</f>
        <v>0</v>
      </c>
      <c r="L141" s="6">
        <f t="shared" si="42"/>
        <v>-4607250.82520111</v>
      </c>
      <c r="M141" s="6">
        <f t="shared" ca="1" si="43"/>
        <v>480484.44302958803</v>
      </c>
      <c r="N141" s="6">
        <f t="shared" si="44"/>
        <v>10633318.600890944</v>
      </c>
      <c r="O141" s="6">
        <f t="shared" si="45"/>
        <v>-797070.70747801277</v>
      </c>
      <c r="P141" s="6">
        <f t="shared" si="46"/>
        <v>0</v>
      </c>
      <c r="Q141" s="6">
        <f t="shared" si="47"/>
        <v>4941290.5800887123</v>
      </c>
      <c r="R141" s="6">
        <f t="shared" si="48"/>
        <v>0</v>
      </c>
      <c r="S141" s="6">
        <f t="shared" ca="1" si="49"/>
        <v>10650772.091330122</v>
      </c>
    </row>
    <row r="142" spans="1:19">
      <c r="A142" s="21">
        <f t="shared" si="35"/>
        <v>45170</v>
      </c>
      <c r="B142">
        <f t="shared" si="50"/>
        <v>9</v>
      </c>
      <c r="C142">
        <f t="shared" si="51"/>
        <v>2023</v>
      </c>
      <c r="E142" s="7">
        <f t="shared" ca="1" si="30"/>
        <v>73.38</v>
      </c>
      <c r="F142" s="11">
        <f t="shared" si="38"/>
        <v>30</v>
      </c>
      <c r="G142" s="11">
        <f t="shared" si="39"/>
        <v>141</v>
      </c>
      <c r="H142" s="11">
        <f t="shared" si="40"/>
        <v>0</v>
      </c>
      <c r="I142">
        <f>'Customer-Device Count'!O60</f>
        <v>8</v>
      </c>
      <c r="J142">
        <f>'Monthly Data'!CI142</f>
        <v>0</v>
      </c>
      <c r="L142" s="6">
        <f t="shared" si="42"/>
        <v>-4607250.82520111</v>
      </c>
      <c r="M142" s="6">
        <f t="shared" ca="1" si="43"/>
        <v>229768.31821121651</v>
      </c>
      <c r="N142" s="6">
        <f t="shared" si="44"/>
        <v>10290308.323442848</v>
      </c>
      <c r="O142" s="6">
        <f t="shared" si="45"/>
        <v>-802764.06967428431</v>
      </c>
      <c r="P142" s="6">
        <f t="shared" si="46"/>
        <v>0</v>
      </c>
      <c r="Q142" s="6">
        <f t="shared" si="47"/>
        <v>4941290.5800887123</v>
      </c>
      <c r="R142" s="6">
        <f t="shared" si="48"/>
        <v>0</v>
      </c>
      <c r="S142" s="6">
        <f t="shared" ca="1" si="49"/>
        <v>10051352.326867383</v>
      </c>
    </row>
    <row r="143" spans="1:19">
      <c r="A143" s="21">
        <f t="shared" si="35"/>
        <v>45200</v>
      </c>
      <c r="B143">
        <f t="shared" si="50"/>
        <v>10</v>
      </c>
      <c r="C143">
        <f t="shared" si="51"/>
        <v>2023</v>
      </c>
      <c r="E143" s="7">
        <f t="shared" ref="E143:E145" ca="1" si="52">E131</f>
        <v>15.610000000000003</v>
      </c>
      <c r="F143" s="11">
        <f t="shared" si="38"/>
        <v>31</v>
      </c>
      <c r="G143" s="11">
        <f t="shared" si="39"/>
        <v>142</v>
      </c>
      <c r="H143" s="11">
        <f t="shared" si="40"/>
        <v>0</v>
      </c>
      <c r="I143">
        <f>'Customer-Device Count'!O61</f>
        <v>8</v>
      </c>
      <c r="J143">
        <f>'Monthly Data'!CI143</f>
        <v>0</v>
      </c>
      <c r="L143" s="6">
        <f t="shared" si="42"/>
        <v>-4607250.82520111</v>
      </c>
      <c r="M143" s="6">
        <f t="shared" ca="1" si="43"/>
        <v>48878.215416695151</v>
      </c>
      <c r="N143" s="6">
        <f t="shared" si="44"/>
        <v>10633318.600890944</v>
      </c>
      <c r="O143" s="6">
        <f t="shared" si="45"/>
        <v>-808457.43187055574</v>
      </c>
      <c r="P143" s="6">
        <f t="shared" si="46"/>
        <v>0</v>
      </c>
      <c r="Q143" s="6">
        <f t="shared" si="47"/>
        <v>4941290.5800887123</v>
      </c>
      <c r="R143" s="6">
        <f t="shared" si="48"/>
        <v>0</v>
      </c>
      <c r="S143" s="6">
        <f t="shared" ca="1" si="49"/>
        <v>10207779.139324686</v>
      </c>
    </row>
    <row r="144" spans="1:19">
      <c r="A144" s="21">
        <f t="shared" si="35"/>
        <v>45231</v>
      </c>
      <c r="B144">
        <f t="shared" si="50"/>
        <v>11</v>
      </c>
      <c r="C144">
        <f t="shared" si="51"/>
        <v>2023</v>
      </c>
      <c r="E144" s="7">
        <f t="shared" ca="1" si="52"/>
        <v>0.47000000000000031</v>
      </c>
      <c r="F144" s="11">
        <f t="shared" si="38"/>
        <v>30</v>
      </c>
      <c r="G144" s="11">
        <f t="shared" si="39"/>
        <v>143</v>
      </c>
      <c r="H144" s="11">
        <f t="shared" si="40"/>
        <v>0</v>
      </c>
      <c r="I144">
        <f>'Customer-Device Count'!O62</f>
        <v>8</v>
      </c>
      <c r="J144">
        <f>'Monthly Data'!CI144</f>
        <v>0</v>
      </c>
      <c r="L144" s="6">
        <f t="shared" si="42"/>
        <v>-4607250.82520111</v>
      </c>
      <c r="M144" s="6">
        <f t="shared" ca="1" si="43"/>
        <v>1471.6695224757677</v>
      </c>
      <c r="N144" s="6">
        <f t="shared" si="44"/>
        <v>10290308.323442848</v>
      </c>
      <c r="O144" s="6">
        <f t="shared" si="45"/>
        <v>-814150.79406682728</v>
      </c>
      <c r="P144" s="6">
        <f t="shared" si="46"/>
        <v>0</v>
      </c>
      <c r="Q144" s="6">
        <f t="shared" si="47"/>
        <v>4941290.5800887123</v>
      </c>
      <c r="R144" s="6">
        <f t="shared" si="48"/>
        <v>0</v>
      </c>
      <c r="S144" s="6">
        <f t="shared" ca="1" si="49"/>
        <v>9811668.9537860993</v>
      </c>
    </row>
    <row r="145" spans="1:19">
      <c r="A145" s="21">
        <f t="shared" si="35"/>
        <v>45261</v>
      </c>
      <c r="B145">
        <f t="shared" si="50"/>
        <v>12</v>
      </c>
      <c r="C145">
        <f t="shared" si="51"/>
        <v>2023</v>
      </c>
      <c r="E145" s="7">
        <f t="shared" ca="1" si="52"/>
        <v>0</v>
      </c>
      <c r="F145" s="11">
        <f t="shared" si="38"/>
        <v>31</v>
      </c>
      <c r="G145" s="11">
        <f t="shared" si="39"/>
        <v>144</v>
      </c>
      <c r="H145" s="11">
        <f t="shared" si="40"/>
        <v>1</v>
      </c>
      <c r="I145">
        <f>'Customer-Device Count'!O63</f>
        <v>8</v>
      </c>
      <c r="J145">
        <f>'Monthly Data'!CI145</f>
        <v>0</v>
      </c>
      <c r="L145" s="6">
        <f t="shared" si="42"/>
        <v>-4607250.82520111</v>
      </c>
      <c r="M145" s="6">
        <f t="shared" ca="1" si="43"/>
        <v>0</v>
      </c>
      <c r="N145" s="6">
        <f t="shared" si="44"/>
        <v>10633318.600890944</v>
      </c>
      <c r="O145" s="6">
        <f t="shared" si="45"/>
        <v>-819844.15626309882</v>
      </c>
      <c r="P145" s="6">
        <f t="shared" si="46"/>
        <v>-662689.98610736104</v>
      </c>
      <c r="Q145" s="6">
        <f t="shared" si="47"/>
        <v>4941290.5800887123</v>
      </c>
      <c r="R145" s="6">
        <f t="shared" si="48"/>
        <v>0</v>
      </c>
      <c r="S145" s="6">
        <f t="shared" ca="1" si="49"/>
        <v>9484824.2134080864</v>
      </c>
    </row>
    <row r="146" spans="1:19">
      <c r="A146" s="21"/>
      <c r="E146" s="14"/>
      <c r="F146" s="11"/>
      <c r="G146" s="11"/>
      <c r="H146" s="11"/>
      <c r="I146" s="11"/>
      <c r="J146" s="11"/>
    </row>
    <row r="147" spans="1:19">
      <c r="A147" s="21"/>
      <c r="E147" s="14"/>
      <c r="F147" s="11"/>
      <c r="G147" s="11"/>
      <c r="H147" s="11"/>
      <c r="I147" s="11"/>
      <c r="J147" s="11"/>
    </row>
    <row r="148" spans="1:19">
      <c r="A148" s="21"/>
      <c r="E148" s="14"/>
      <c r="F148" s="11"/>
      <c r="G148" s="11"/>
      <c r="H148" s="11"/>
      <c r="I148" s="11"/>
      <c r="J148" s="11"/>
    </row>
    <row r="149" spans="1:19">
      <c r="A149" s="21"/>
      <c r="E149" s="14"/>
      <c r="F149" s="11"/>
      <c r="G149" s="11"/>
      <c r="H149" s="11"/>
      <c r="I149" s="11"/>
      <c r="J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364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365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218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277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Monthly'!M121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0.25</v>
      </c>
      <c r="H122" s="90">
        <f t="shared" ref="H122:H145" si="21">H74</f>
        <v>0</v>
      </c>
      <c r="I122">
        <f>'Res Normalized Monthly'!M122</f>
        <v>0.5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-428555.40051909001</v>
      </c>
      <c r="N122" s="6">
        <f t="shared" si="14"/>
        <v>0</v>
      </c>
      <c r="O122" s="6">
        <f t="shared" si="15"/>
        <v>24117093.809593804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0.25</v>
      </c>
      <c r="H123" s="90">
        <f t="shared" si="21"/>
        <v>0</v>
      </c>
      <c r="I123">
        <f>'Res Normalized Monthly'!M123</f>
        <v>0.5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-428555.40051909001</v>
      </c>
      <c r="N123" s="6">
        <f t="shared" si="14"/>
        <v>0</v>
      </c>
      <c r="O123" s="6">
        <f t="shared" si="15"/>
        <v>21913578.535096459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0.25</v>
      </c>
      <c r="H124" s="90">
        <f t="shared" si="21"/>
        <v>0</v>
      </c>
      <c r="I124">
        <f>'Res Normalized Monthly'!M124</f>
        <v>0.5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-428555.40051909001</v>
      </c>
      <c r="N124" s="6">
        <f t="shared" si="14"/>
        <v>0</v>
      </c>
      <c r="O124" s="6">
        <f t="shared" si="15"/>
        <v>24117093.809593804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0.25</v>
      </c>
      <c r="H125" s="90">
        <f t="shared" si="21"/>
        <v>0</v>
      </c>
      <c r="I125">
        <f>'Res Normalized Monthly'!M125</f>
        <v>0.5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-428555.40051909001</v>
      </c>
      <c r="N125" s="6">
        <f t="shared" si="14"/>
        <v>0</v>
      </c>
      <c r="O125" s="6">
        <f t="shared" si="15"/>
        <v>23382588.718094688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0.25</v>
      </c>
      <c r="H126" s="90">
        <f t="shared" si="21"/>
        <v>0</v>
      </c>
      <c r="I126">
        <f>'Res Normalized Monthly'!M126</f>
        <v>0.5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-428555.40051909001</v>
      </c>
      <c r="N126" s="6">
        <f t="shared" si="14"/>
        <v>0</v>
      </c>
      <c r="O126" s="6">
        <f t="shared" si="15"/>
        <v>24117093.809593804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0.25</v>
      </c>
      <c r="H127" s="90">
        <f t="shared" si="21"/>
        <v>0</v>
      </c>
      <c r="I127">
        <f>'Res Normalized Monthly'!M127</f>
        <v>0.5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-428555.40051909001</v>
      </c>
      <c r="N127" s="6">
        <f t="shared" si="14"/>
        <v>0</v>
      </c>
      <c r="O127" s="6">
        <f t="shared" si="15"/>
        <v>23382588.718094688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0.25</v>
      </c>
      <c r="H128" s="90">
        <f t="shared" si="21"/>
        <v>0</v>
      </c>
      <c r="I128">
        <f>'Res Normalized Monthly'!M128</f>
        <v>0.5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-428555.40051909001</v>
      </c>
      <c r="N128" s="6">
        <f t="shared" si="14"/>
        <v>0</v>
      </c>
      <c r="O128" s="6">
        <f t="shared" si="15"/>
        <v>24117093.809593804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0.25</v>
      </c>
      <c r="H129" s="90">
        <f t="shared" si="21"/>
        <v>0</v>
      </c>
      <c r="I129">
        <f>'Res Normalized Monthly'!M129</f>
        <v>0.5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-428555.40051909001</v>
      </c>
      <c r="N129" s="6">
        <f t="shared" si="14"/>
        <v>0</v>
      </c>
      <c r="O129" s="6">
        <f t="shared" si="15"/>
        <v>24117093.809593804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0.25</v>
      </c>
      <c r="H130" s="90">
        <f t="shared" si="21"/>
        <v>1</v>
      </c>
      <c r="I130">
        <f>'Res Normalized Monthly'!M130</f>
        <v>0.5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-428555.40051909001</v>
      </c>
      <c r="N130" s="6">
        <f t="shared" si="14"/>
        <v>-813494.55212636397</v>
      </c>
      <c r="O130" s="6">
        <f t="shared" si="15"/>
        <v>22569094.165968325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0.25</v>
      </c>
      <c r="H131" s="90">
        <f t="shared" si="21"/>
        <v>1</v>
      </c>
      <c r="I131">
        <f>'Res Normalized Monthly'!M131</f>
        <v>0.5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-428555.40051909001</v>
      </c>
      <c r="N131" s="6">
        <f t="shared" ref="N131:N145" si="27">H131*$R$11</f>
        <v>-813494.55212636397</v>
      </c>
      <c r="O131" s="6">
        <f t="shared" ref="O131:O145" si="28">SUM(J131:N131)</f>
        <v>23303599.257467441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0.25</v>
      </c>
      <c r="H132" s="90">
        <f t="shared" si="21"/>
        <v>0</v>
      </c>
      <c r="I132">
        <f>'Res Normalized Monthly'!M132</f>
        <v>0.5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-428555.40051909001</v>
      </c>
      <c r="N132" s="6">
        <f t="shared" si="27"/>
        <v>0</v>
      </c>
      <c r="O132" s="6">
        <f t="shared" si="28"/>
        <v>23382588.718094688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0.25</v>
      </c>
      <c r="H133" s="90">
        <f t="shared" si="21"/>
        <v>0</v>
      </c>
      <c r="I133">
        <f>'Res Normalized Monthly'!M133</f>
        <v>0.5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-428555.40051909001</v>
      </c>
      <c r="N133" s="6">
        <f t="shared" si="27"/>
        <v>0</v>
      </c>
      <c r="O133" s="6">
        <f t="shared" si="28"/>
        <v>24117093.809593804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0.125</v>
      </c>
      <c r="H134" s="90">
        <f t="shared" si="21"/>
        <v>0</v>
      </c>
      <c r="I134">
        <f>'Res Normalized Monthly'!M134</f>
        <v>0.25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-214277.700259545</v>
      </c>
      <c r="N134" s="6">
        <f t="shared" si="27"/>
        <v>0</v>
      </c>
      <c r="O134" s="6">
        <f t="shared" si="28"/>
        <v>24345653.047642093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0.125</v>
      </c>
      <c r="H135" s="90">
        <f t="shared" si="21"/>
        <v>0</v>
      </c>
      <c r="I135">
        <f>'Res Normalized Monthly'!M135</f>
        <v>0.25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-214277.700259545</v>
      </c>
      <c r="N135" s="6">
        <f t="shared" si="27"/>
        <v>0</v>
      </c>
      <c r="O135" s="6">
        <f t="shared" si="28"/>
        <v>22142137.773144748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0.125</v>
      </c>
      <c r="H136" s="90">
        <f t="shared" si="21"/>
        <v>0</v>
      </c>
      <c r="I136">
        <f>'Res Normalized Monthly'!M136</f>
        <v>0.25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-214277.700259545</v>
      </c>
      <c r="N136" s="6">
        <f t="shared" si="27"/>
        <v>0</v>
      </c>
      <c r="O136" s="6">
        <f t="shared" si="28"/>
        <v>24345653.047642093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0.125</v>
      </c>
      <c r="H137" s="90">
        <f t="shared" si="21"/>
        <v>0</v>
      </c>
      <c r="I137">
        <f>'Res Normalized Monthly'!M137</f>
        <v>0.25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-214277.700259545</v>
      </c>
      <c r="N137" s="6">
        <f t="shared" si="27"/>
        <v>0</v>
      </c>
      <c r="O137" s="6">
        <f t="shared" si="28"/>
        <v>23611147.956142977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0.125</v>
      </c>
      <c r="H138" s="90">
        <f t="shared" si="21"/>
        <v>0</v>
      </c>
      <c r="I138">
        <f>'Res Normalized Monthly'!M138</f>
        <v>0.25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-214277.700259545</v>
      </c>
      <c r="N138" s="6">
        <f t="shared" si="27"/>
        <v>0</v>
      </c>
      <c r="O138" s="6">
        <f t="shared" si="28"/>
        <v>24345653.047642093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0.125</v>
      </c>
      <c r="H139" s="90">
        <f t="shared" si="21"/>
        <v>0</v>
      </c>
      <c r="I139">
        <f>'Res Normalized Monthly'!M139</f>
        <v>0.25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-214277.700259545</v>
      </c>
      <c r="N139" s="6">
        <f t="shared" si="27"/>
        <v>0</v>
      </c>
      <c r="O139" s="6">
        <f t="shared" si="28"/>
        <v>23611147.956142977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0.125</v>
      </c>
      <c r="H140" s="90">
        <f t="shared" si="21"/>
        <v>0</v>
      </c>
      <c r="I140">
        <f>'Res Normalized Monthly'!M140</f>
        <v>0.25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-214277.700259545</v>
      </c>
      <c r="N140" s="6">
        <f t="shared" si="27"/>
        <v>0</v>
      </c>
      <c r="O140" s="6">
        <f t="shared" si="28"/>
        <v>24345653.047642093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0.125</v>
      </c>
      <c r="H141" s="90">
        <f t="shared" si="21"/>
        <v>0</v>
      </c>
      <c r="I141">
        <f>'Res Normalized Monthly'!M141</f>
        <v>0.25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-214277.700259545</v>
      </c>
      <c r="N141" s="6">
        <f t="shared" si="27"/>
        <v>0</v>
      </c>
      <c r="O141" s="6">
        <f t="shared" si="28"/>
        <v>24345653.047642093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0.125</v>
      </c>
      <c r="H142" s="90">
        <f t="shared" si="21"/>
        <v>1</v>
      </c>
      <c r="I142">
        <f>'Res Normalized Monthly'!M142</f>
        <v>0.25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-214277.700259545</v>
      </c>
      <c r="N142" s="6">
        <f t="shared" si="27"/>
        <v>-813494.55212636397</v>
      </c>
      <c r="O142" s="6">
        <f t="shared" si="28"/>
        <v>22797653.404016614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0.125</v>
      </c>
      <c r="H143" s="90">
        <f t="shared" si="21"/>
        <v>1</v>
      </c>
      <c r="I143">
        <f>'Res Normalized Monthly'!M143</f>
        <v>0.25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-214277.700259545</v>
      </c>
      <c r="N143" s="6">
        <f t="shared" si="27"/>
        <v>-813494.55212636397</v>
      </c>
      <c r="O143" s="6">
        <f t="shared" si="28"/>
        <v>23532158.49551573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0.125</v>
      </c>
      <c r="H144" s="90">
        <f t="shared" si="21"/>
        <v>0</v>
      </c>
      <c r="I144">
        <f>'Res Normalized Monthly'!M144</f>
        <v>0.25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-214277.700259545</v>
      </c>
      <c r="N144" s="6">
        <f t="shared" si="27"/>
        <v>0</v>
      </c>
      <c r="O144" s="6">
        <f t="shared" si="28"/>
        <v>23611147.956142977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0.125</v>
      </c>
      <c r="H145" s="90">
        <f t="shared" si="21"/>
        <v>0</v>
      </c>
      <c r="I145">
        <f>'Res Normalized Monthly'!M145</f>
        <v>0.25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-214277.700259545</v>
      </c>
      <c r="N145" s="6">
        <f t="shared" si="27"/>
        <v>0</v>
      </c>
      <c r="O145" s="6">
        <f t="shared" si="28"/>
        <v>24345653.047642093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topLeftCell="AQ30" workbookViewId="0">
      <selection activeCell="I12" sqref="I12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77" t="s">
        <v>133</v>
      </c>
      <c r="C2" s="277"/>
      <c r="D2" s="277"/>
      <c r="E2" s="277"/>
      <c r="F2" s="277"/>
      <c r="G2" s="277"/>
      <c r="H2" s="277"/>
      <c r="I2" s="277"/>
      <c r="K2" s="277" t="s">
        <v>144</v>
      </c>
      <c r="L2" s="277"/>
      <c r="M2" s="277"/>
      <c r="N2" s="277"/>
      <c r="O2" s="277"/>
      <c r="P2" s="277"/>
      <c r="Q2" s="277"/>
      <c r="R2" s="277"/>
      <c r="T2" s="277" t="s">
        <v>145</v>
      </c>
      <c r="U2" s="277"/>
      <c r="V2" s="277"/>
      <c r="W2" s="277"/>
      <c r="X2" s="277"/>
      <c r="Y2" s="277"/>
      <c r="Z2" s="277"/>
      <c r="AA2" s="277"/>
      <c r="AC2" s="277" t="s">
        <v>122</v>
      </c>
      <c r="AD2" s="277"/>
      <c r="AE2" s="277"/>
      <c r="AF2" s="277"/>
      <c r="AG2" s="277"/>
      <c r="AH2" s="277"/>
      <c r="AI2" s="277"/>
      <c r="AJ2" s="277"/>
      <c r="AL2" s="277" t="s">
        <v>123</v>
      </c>
      <c r="AM2" s="277"/>
      <c r="AN2" s="277"/>
      <c r="AO2" s="277"/>
      <c r="AP2" s="277"/>
      <c r="AQ2" s="277"/>
      <c r="AR2" s="277"/>
      <c r="AS2" s="277"/>
      <c r="AU2" s="277" t="s">
        <v>146</v>
      </c>
      <c r="AV2" s="277"/>
      <c r="AW2" s="277"/>
      <c r="AX2" s="277"/>
      <c r="AY2" s="277"/>
      <c r="BA2" s="277" t="s">
        <v>149</v>
      </c>
      <c r="BB2" s="277"/>
      <c r="BC2" s="277"/>
      <c r="BD2" s="277"/>
      <c r="BE2" s="277"/>
      <c r="BG2" s="277" t="s">
        <v>67</v>
      </c>
      <c r="BH2" s="277"/>
      <c r="BI2" s="277"/>
      <c r="BJ2" s="277"/>
      <c r="BK2" s="277"/>
      <c r="BM2" s="277" t="s">
        <v>355</v>
      </c>
      <c r="BN2" s="277"/>
      <c r="BO2" s="277"/>
      <c r="BP2" s="277"/>
      <c r="BQ2" s="277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371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371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371</v>
      </c>
      <c r="BK3" s="47" t="s">
        <v>148</v>
      </c>
      <c r="BM3" s="42" t="s">
        <v>49</v>
      </c>
      <c r="BN3" s="47" t="s">
        <v>354</v>
      </c>
      <c r="BO3" s="47" t="s">
        <v>147</v>
      </c>
      <c r="BP3" s="47" t="s">
        <v>371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Monthly'!$W:$W)</f>
        <v>258679855.16926599</v>
      </c>
      <c r="H5" s="44">
        <f t="shared" ref="H5:H9" si="0">D5</f>
        <v>1648705.3791640389</v>
      </c>
      <c r="I5" s="44">
        <f t="shared" ref="I5:I9" ca="1" si="1">G5-H5</f>
        <v>257031149.79010195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Monthly'!$S:$S)</f>
        <v>130211943.45149082</v>
      </c>
      <c r="AI5" s="44">
        <f t="shared" ref="AI5:AI9" si="6">AE5</f>
        <v>4140</v>
      </c>
      <c r="AJ5" s="44">
        <f t="shared" ref="AJ5:AJ9" ca="1" si="7">AH5-AI5</f>
        <v>130207803.45149082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Monthly'!$W:$W)</f>
        <v>259649095.76980203</v>
      </c>
      <c r="H6" s="44">
        <f t="shared" si="0"/>
        <v>2457479.7786995396</v>
      </c>
      <c r="I6" s="44">
        <f t="shared" ca="1" si="1"/>
        <v>257191615.99110249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Monthly'!$S:$S)</f>
        <v>129049089.01777962</v>
      </c>
      <c r="AI6" s="44">
        <f t="shared" si="6"/>
        <v>148139.77115947395</v>
      </c>
      <c r="AJ6" s="44">
        <f t="shared" ca="1" si="7"/>
        <v>128900949.24662015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Monthly'!$W:$W)</f>
        <v>260324483.84912795</v>
      </c>
      <c r="H7" s="44">
        <f t="shared" si="0"/>
        <v>3669783.2042052881</v>
      </c>
      <c r="I7" s="44">
        <f t="shared" ca="1" si="1"/>
        <v>256654700.64492267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Monthly'!$S:$S)</f>
        <v>128229244.86151654</v>
      </c>
      <c r="AI7" s="44">
        <f t="shared" si="6"/>
        <v>572572.37441143289</v>
      </c>
      <c r="AJ7" s="44">
        <f t="shared" ca="1" si="7"/>
        <v>127656672.4871051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Monthly'!$W:$W)</f>
        <v>260871032.30848894</v>
      </c>
      <c r="H8" s="44">
        <f t="shared" si="0"/>
        <v>4941125.1874912474</v>
      </c>
      <c r="I8" s="44">
        <f t="shared" ca="1" si="1"/>
        <v>255929907.1209977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Monthly'!$S:$S)</f>
        <v>127409400.70525344</v>
      </c>
      <c r="AI8" s="44">
        <f t="shared" si="6"/>
        <v>1025687.0765958606</v>
      </c>
      <c r="AJ8" s="44">
        <f t="shared" ca="1" si="7"/>
        <v>126383713.62865758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Monthly'!$W:$W)</f>
        <v>262662302.29874411</v>
      </c>
      <c r="H9" s="44">
        <f t="shared" si="0"/>
        <v>7049692.5502174264</v>
      </c>
      <c r="I9" s="44">
        <f t="shared" ca="1" si="1"/>
        <v>255612609.74852669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Monthly'!$S:$S)</f>
        <v>126932566.82643843</v>
      </c>
      <c r="AI9" s="44">
        <f t="shared" si="6"/>
        <v>1211769.4962596244</v>
      </c>
      <c r="AJ9" s="44">
        <f t="shared" ca="1" si="7"/>
        <v>125720797.3301788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Monthly'!$W:$W)</f>
        <v>263968710.52578703</v>
      </c>
      <c r="H10" s="44">
        <f t="shared" ref="H10:H13" si="24">D10</f>
        <v>12222428.910569848</v>
      </c>
      <c r="I10" s="44">
        <f t="shared" ref="I10:I13" ca="1" si="25">G10-H10</f>
        <v>251746281.61521718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Monthly'!$S:$S)</f>
        <v>125769712.39272723</v>
      </c>
      <c r="AI10" s="44">
        <f t="shared" ref="AI10:AI13" si="30">AE10</f>
        <v>962771.61713249423</v>
      </c>
      <c r="AJ10" s="44">
        <f t="shared" ref="AJ10:AJ13" ca="1" si="31">AH10-AI10</f>
        <v>124806940.77559473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Monthly'!$W:$W)</f>
        <v>266008956.31569141</v>
      </c>
      <c r="H11" s="44">
        <f t="shared" si="24"/>
        <v>15150416.907207174</v>
      </c>
      <c r="I11" s="44">
        <f t="shared" ca="1" si="25"/>
        <v>250858539.40848425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Monthly'!$S:$S)</f>
        <v>124949868.23646413</v>
      </c>
      <c r="AI11" s="44">
        <f t="shared" si="30"/>
        <v>994948.96020001557</v>
      </c>
      <c r="AJ11" s="44">
        <f t="shared" ca="1" si="31"/>
        <v>123954919.27626412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Monthly'!$W:$W)</f>
        <v>269040174.87202698</v>
      </c>
      <c r="H12" s="44">
        <f t="shared" si="24"/>
        <v>16025383.469746001</v>
      </c>
      <c r="I12" s="44">
        <f t="shared" ca="1" si="25"/>
        <v>253014791.40228099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Monthly'!$S:$S)</f>
        <v>124130024.08020103</v>
      </c>
      <c r="AI12" s="44">
        <f t="shared" si="30"/>
        <v>1856737.6940669811</v>
      </c>
      <c r="AJ12" s="44">
        <f t="shared" ca="1" si="31"/>
        <v>122273286.38613404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Monthly'!$W:$W)</f>
        <v>284461842.14000106</v>
      </c>
      <c r="H13" s="44">
        <f t="shared" si="24"/>
        <v>15803149.984162042</v>
      </c>
      <c r="I13" s="44">
        <f t="shared" ca="1" si="25"/>
        <v>268658692.15583903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Monthly'!$S:$S)</f>
        <v>114088403.98033684</v>
      </c>
      <c r="AI13" s="44">
        <f t="shared" si="30"/>
        <v>3001139.0672385432</v>
      </c>
      <c r="AJ13" s="44">
        <f t="shared" ca="1" si="31"/>
        <v>111087264.91309831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Monthly'!$W:$W)</f>
        <v>292215964.58388811</v>
      </c>
      <c r="H14" s="44">
        <f t="shared" ref="H14" si="48">D14</f>
        <v>15339517.817796789</v>
      </c>
      <c r="I14" s="44">
        <f t="shared" ref="I14" ca="1" si="49">G14-H14</f>
        <v>276876446.76609135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Monthly'!$S:$S)</f>
        <v>122490335.76767483</v>
      </c>
      <c r="AI14" s="44">
        <f t="shared" ref="AI14" si="54">AE14</f>
        <v>3468936.9924869388</v>
      </c>
      <c r="AJ14" s="44">
        <f t="shared" ref="AJ14" ca="1" si="55">AH14-AI14</f>
        <v>119021398.77518789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Monthly'!$W:$W)</f>
        <v>285568769.88773382</v>
      </c>
      <c r="H15" s="45">
        <f>'Historic CDM'!C121</f>
        <v>15277587.254349634</v>
      </c>
      <c r="I15" s="45">
        <f t="shared" ref="I15:I16" ca="1" si="57">G15-H15</f>
        <v>270291182.63338417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108461334.60890111</v>
      </c>
      <c r="Q15" s="45">
        <f>'Historic CDM'!D121</f>
        <v>5073709.5137361381</v>
      </c>
      <c r="R15" s="45">
        <f t="shared" ca="1" si="27"/>
        <v>103387625.09516497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Monthly'!$S:$S)</f>
        <v>121670491.61141175</v>
      </c>
      <c r="AI15" s="45">
        <f>'Historic CDM'!F121+'Historic CDM'!R121</f>
        <v>3458453.8409240358</v>
      </c>
      <c r="AJ15" s="45">
        <f ca="1">AH15-AI15</f>
        <v>118212037.77048771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282636600.97037911</v>
      </c>
      <c r="AR15" s="45">
        <f>'Historic CDM'!J121+'Historic CDM'!V121</f>
        <v>2494269.9415648784</v>
      </c>
      <c r="AS15" s="45">
        <f>AQ15-AR15</f>
        <v>280142331.02881426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Monthly'!$W:$W)</f>
        <v>280767747.74313134</v>
      </c>
      <c r="H16" s="45">
        <f>'Historic CDM'!C122</f>
        <v>15175530.501840606</v>
      </c>
      <c r="I16" s="45">
        <f t="shared" ca="1" si="57"/>
        <v>265592217.24129075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110297605.30292629</v>
      </c>
      <c r="Q16" s="45">
        <f>'Historic CDM'!D122</f>
        <v>4979876.506261914</v>
      </c>
      <c r="R16" s="45">
        <f t="shared" ca="1" si="27"/>
        <v>105317728.79666437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Monthly'!$S:$S)</f>
        <v>120850647.45514864</v>
      </c>
      <c r="AI16" s="45">
        <f>'Historic CDM'!F122+'Historic CDM'!R122</f>
        <v>3440661.0042807921</v>
      </c>
      <c r="AJ16" s="45">
        <f ca="1">AH16-AI16</f>
        <v>117409986.45086785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285379311.8269586</v>
      </c>
      <c r="AR16" s="45">
        <f>'Historic CDM'!J122+'Historic CDM'!V122</f>
        <v>2480435.4906426044</v>
      </c>
      <c r="AS16" s="45">
        <f>AQ16-AR16</f>
        <v>282898876.33631599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66</v>
      </c>
      <c r="AW53" t="s">
        <v>240</v>
      </c>
      <c r="AX53" t="s">
        <v>241</v>
      </c>
      <c r="BB53" t="s">
        <v>66</v>
      </c>
      <c r="BC53" t="s">
        <v>240</v>
      </c>
      <c r="BD53" t="s">
        <v>241</v>
      </c>
      <c r="BH53" t="s">
        <v>66</v>
      </c>
      <c r="BI53" t="s">
        <v>240</v>
      </c>
      <c r="BJ53" t="s">
        <v>241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3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3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3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3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3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3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3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3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3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3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3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356</v>
      </c>
      <c r="BO64" t="s">
        <v>357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3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353</v>
      </c>
      <c r="BN65" s="18">
        <v>3942</v>
      </c>
      <c r="BO65" s="233">
        <v>103</v>
      </c>
      <c r="BP65" s="118"/>
      <c r="BQ65" t="s">
        <v>358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3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3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3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3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3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3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3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3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191</v>
      </c>
      <c r="AV74" s="6">
        <f>'Monthly Data'!Z118</f>
        <v>279337.26523366245</v>
      </c>
      <c r="AW74" s="6">
        <f>'Monthly Data'!AB118</f>
        <v>10162</v>
      </c>
      <c r="AX74" s="123">
        <f>AV74/AW74/'Monthly Data'!CE118</f>
        <v>0.91628047377045996</v>
      </c>
      <c r="BA74" t="s">
        <v>191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191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3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3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3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3"/>
      <c r="BD78" s="122"/>
      <c r="BJ78" s="122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topLeftCell="A31" workbookViewId="0">
      <selection activeCell="I12" sqref="I12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79" t="s">
        <v>21</v>
      </c>
      <c r="C2" s="279"/>
      <c r="D2" s="278" t="s">
        <v>127</v>
      </c>
      <c r="E2" s="23"/>
      <c r="F2" s="279" t="s">
        <v>128</v>
      </c>
      <c r="G2" s="279"/>
      <c r="H2" s="278" t="s">
        <v>127</v>
      </c>
      <c r="I2" s="23"/>
      <c r="J2" s="279" t="s">
        <v>130</v>
      </c>
      <c r="K2" s="279"/>
      <c r="L2" s="278" t="s">
        <v>127</v>
      </c>
      <c r="M2" s="23"/>
      <c r="N2" s="279" t="s">
        <v>53</v>
      </c>
      <c r="O2" s="279"/>
      <c r="P2" s="278" t="s">
        <v>127</v>
      </c>
      <c r="Q2" s="23"/>
      <c r="R2" s="279" t="s">
        <v>54</v>
      </c>
      <c r="S2" s="279"/>
      <c r="T2" s="278" t="s">
        <v>127</v>
      </c>
      <c r="U2" s="23"/>
      <c r="V2" s="279" t="s">
        <v>132</v>
      </c>
      <c r="W2" s="279"/>
      <c r="X2" s="278" t="s">
        <v>127</v>
      </c>
      <c r="Y2" s="23"/>
      <c r="Z2" s="279" t="s">
        <v>131</v>
      </c>
      <c r="AA2" s="279"/>
      <c r="AB2" s="278" t="s">
        <v>127</v>
      </c>
      <c r="AC2" s="23"/>
      <c r="AD2" s="279" t="s">
        <v>67</v>
      </c>
      <c r="AE2" s="279"/>
      <c r="AF2" s="278" t="s">
        <v>127</v>
      </c>
      <c r="AG2" s="40"/>
    </row>
    <row r="3" spans="2:33">
      <c r="B3" s="32" t="s">
        <v>49</v>
      </c>
      <c r="C3" s="32" t="s">
        <v>129</v>
      </c>
      <c r="D3" s="278"/>
      <c r="E3" s="23"/>
      <c r="F3" s="32" t="s">
        <v>49</v>
      </c>
      <c r="G3" s="32" t="s">
        <v>129</v>
      </c>
      <c r="H3" s="278"/>
      <c r="I3" s="23"/>
      <c r="J3" s="32" t="s">
        <v>49</v>
      </c>
      <c r="K3" s="32" t="s">
        <v>129</v>
      </c>
      <c r="L3" s="278"/>
      <c r="M3" s="23"/>
      <c r="N3" s="32" t="s">
        <v>49</v>
      </c>
      <c r="O3" s="32" t="s">
        <v>129</v>
      </c>
      <c r="P3" s="278"/>
      <c r="Q3" s="23"/>
      <c r="R3" s="32" t="s">
        <v>49</v>
      </c>
      <c r="S3" s="32" t="s">
        <v>129</v>
      </c>
      <c r="T3" s="278"/>
      <c r="U3" s="23"/>
      <c r="V3" s="32" t="s">
        <v>49</v>
      </c>
      <c r="W3" s="32" t="s">
        <v>369</v>
      </c>
      <c r="X3" s="278"/>
      <c r="Y3" s="23"/>
      <c r="Z3" s="32" t="s">
        <v>49</v>
      </c>
      <c r="AA3" s="32" t="s">
        <v>369</v>
      </c>
      <c r="AB3" s="278"/>
      <c r="AC3" s="23"/>
      <c r="AD3" s="32" t="s">
        <v>49</v>
      </c>
      <c r="AE3" s="32" t="s">
        <v>369</v>
      </c>
      <c r="AF3" s="278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4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9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4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8"/>
      <c r="S18" s="148"/>
      <c r="W18" s="4"/>
      <c r="AA18" s="4"/>
      <c r="AE18" s="4"/>
    </row>
    <row r="19" spans="1:33">
      <c r="B19" s="195"/>
      <c r="C19" s="234" t="s">
        <v>352</v>
      </c>
      <c r="D19" s="196"/>
      <c r="E19" s="196"/>
      <c r="F19" s="196"/>
      <c r="G19" s="234">
        <v>32</v>
      </c>
      <c r="H19" s="196"/>
      <c r="I19" s="196"/>
      <c r="J19" s="196"/>
      <c r="K19" s="234">
        <f>-7</f>
        <v>-7</v>
      </c>
      <c r="L19" s="196"/>
      <c r="M19" s="196"/>
      <c r="N19" s="196"/>
      <c r="O19" s="235"/>
      <c r="P19" s="196"/>
      <c r="Q19" s="196"/>
      <c r="R19" s="196"/>
      <c r="S19" s="235"/>
      <c r="T19" s="196"/>
      <c r="U19" s="196"/>
      <c r="V19" s="196"/>
      <c r="W19" s="234"/>
      <c r="X19" s="196"/>
      <c r="Y19" s="196"/>
      <c r="Z19" s="196"/>
      <c r="AA19" s="234"/>
      <c r="AB19" s="196"/>
      <c r="AC19" s="196"/>
      <c r="AD19" s="196"/>
      <c r="AE19" s="234"/>
      <c r="AF19" s="214"/>
    </row>
    <row r="20" spans="1:33">
      <c r="B20" s="209"/>
      <c r="C20" s="231" t="s">
        <v>359</v>
      </c>
      <c r="D20" s="219"/>
      <c r="E20" s="219"/>
      <c r="F20" s="219"/>
      <c r="G20" s="231"/>
      <c r="H20" s="219"/>
      <c r="I20" s="219"/>
      <c r="J20" s="219"/>
      <c r="K20" s="231"/>
      <c r="L20" s="219"/>
      <c r="M20" s="219"/>
      <c r="N20" s="219"/>
      <c r="O20" s="236"/>
      <c r="P20" s="219"/>
      <c r="Q20" s="219"/>
      <c r="R20" s="219"/>
      <c r="S20" s="236"/>
      <c r="T20" s="219"/>
      <c r="U20" s="219"/>
      <c r="V20" s="219"/>
      <c r="W20" s="231"/>
      <c r="X20" s="219"/>
      <c r="Y20" s="219"/>
      <c r="Z20" s="219"/>
      <c r="AA20" s="231"/>
      <c r="AB20" s="219"/>
      <c r="AC20" s="219"/>
      <c r="AD20" s="219"/>
      <c r="AE20" s="231">
        <v>103</v>
      </c>
      <c r="AF20" s="220"/>
    </row>
    <row r="21" spans="1:33">
      <c r="C21" s="4"/>
      <c r="G21" s="4"/>
      <c r="K21" s="4"/>
      <c r="O21" s="148"/>
      <c r="S21" s="148"/>
      <c r="W21" s="4"/>
      <c r="AA21" s="4"/>
      <c r="AE21" s="4"/>
    </row>
    <row r="22" spans="1:33">
      <c r="A22" t="s">
        <v>279</v>
      </c>
      <c r="C22" s="4"/>
      <c r="G22" s="4"/>
      <c r="K22" s="4"/>
      <c r="O22" s="148"/>
      <c r="S22" s="148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4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44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50" t="str">
        <f>IF(ROUND(C23,1)=ROUND(C16,1),IF(ROUND(C24,1)=ROUND(C17,1),"Match","Check"),"Check")</f>
        <v>Match</v>
      </c>
      <c r="G25" s="150" t="str">
        <f>IF(ROUND(G23,1)=ROUND(G16,1),IF(ROUND(G24,1)=ROUND(G17,1),"Match","Check"),"Check")</f>
        <v>Match</v>
      </c>
      <c r="H25" s="68"/>
      <c r="K25" s="150" t="str">
        <f>IF(ROUND(K23,1)=ROUND(K16,1),IF(ROUND(K24,1)=ROUND(K17,1),"Match","Check"),"Check")</f>
        <v>Match</v>
      </c>
      <c r="L25" s="151"/>
      <c r="O25" s="150" t="str">
        <f>IF(ROUND(O23,1)=ROUND(O16,1),IF(ROUND(O24,1)=ROUND(O17,1),"Match","Check"),"Check")</f>
        <v>Match</v>
      </c>
      <c r="S25" s="150" t="str">
        <f>IF(ROUND(S23,1)=ROUND(S16,1),IF(ROUND(S24,1)=ROUND(S17,1),"Match","Check"),"Check")</f>
        <v>Match</v>
      </c>
      <c r="W25" s="150" t="str">
        <f>IF(ROUND(W23,1)=ROUND(W16,1),IF(ROUND(W24,0)=ROUND(W17,0),"Match","Check"),"Check")</f>
        <v>Match</v>
      </c>
      <c r="AA25" s="150" t="str">
        <f>IF(ROUND(AA23,1)=ROUND(AA16,1),IF(ROUND(AA24,1)=ROUND(AA17,1),"Match","Check"),"Check")</f>
        <v>Match</v>
      </c>
      <c r="AE25" s="150" t="str">
        <f>IF(ROUND(AE23,1)=ROUND(AE16,1),IF(ROUND(AE24,1)=ROUND(AE17,1),"Match","Check"),"Check")</f>
        <v>Match</v>
      </c>
    </row>
    <row r="26" spans="1:33">
      <c r="C26" s="148"/>
      <c r="G26" s="148"/>
      <c r="K26" s="148"/>
      <c r="L26" s="151"/>
      <c r="O26" s="148"/>
      <c r="S26" s="148"/>
      <c r="W26" s="148"/>
      <c r="AA26" s="148"/>
      <c r="AE26" s="148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191</v>
      </c>
      <c r="C36" s="33">
        <v>33131</v>
      </c>
      <c r="F36" t="s">
        <v>191</v>
      </c>
      <c r="G36" s="33">
        <v>3440</v>
      </c>
      <c r="H36" s="15"/>
      <c r="J36" t="s">
        <v>191</v>
      </c>
      <c r="K36" s="33">
        <v>374</v>
      </c>
      <c r="L36" s="15"/>
      <c r="N36" t="s">
        <v>191</v>
      </c>
      <c r="O36" s="33">
        <v>9</v>
      </c>
      <c r="R36" t="s">
        <v>191</v>
      </c>
      <c r="S36" s="33">
        <v>4</v>
      </c>
      <c r="V36" t="s">
        <v>191</v>
      </c>
      <c r="W36" s="33">
        <v>10162</v>
      </c>
      <c r="Z36" t="s">
        <v>191</v>
      </c>
      <c r="AA36" s="33">
        <v>367</v>
      </c>
      <c r="AD36" t="s">
        <v>191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2">
        <v>33187.666662235097</v>
      </c>
      <c r="D40" s="119">
        <f>C40/C39</f>
        <v>1.0004119690792517</v>
      </c>
      <c r="F40" s="11" t="str">
        <f>F28</f>
        <v>Jan</v>
      </c>
      <c r="G40" s="152">
        <v>3489.9499429894554</v>
      </c>
      <c r="H40" s="119">
        <f>G40/G39</f>
        <v>1.0124600937016117</v>
      </c>
      <c r="J40" s="11" t="str">
        <f>J28</f>
        <v>Jan</v>
      </c>
      <c r="K40" s="152">
        <v>362.07123656130921</v>
      </c>
      <c r="L40" s="119">
        <f>K40/K39</f>
        <v>0.96040115798755754</v>
      </c>
      <c r="N40" s="11" t="str">
        <f>N28</f>
        <v>Jan</v>
      </c>
      <c r="O40" s="147">
        <v>9</v>
      </c>
      <c r="P40" s="119">
        <f>O40/O39</f>
        <v>1</v>
      </c>
      <c r="R40" s="11" t="str">
        <f>R28</f>
        <v>Jan</v>
      </c>
      <c r="S40" s="147">
        <v>4</v>
      </c>
      <c r="T40" s="119">
        <f>T16^(1/12)</f>
        <v>1</v>
      </c>
      <c r="V40" s="11" t="str">
        <f>V28</f>
        <v>Jan</v>
      </c>
      <c r="W40" s="152">
        <v>10169.584964987487</v>
      </c>
      <c r="X40" s="119">
        <f>W40/W39</f>
        <v>0.99966430403887618</v>
      </c>
      <c r="Z40" s="11" t="str">
        <f>Z28</f>
        <v>Jan</v>
      </c>
      <c r="AA40" s="152">
        <v>362.58987728594616</v>
      </c>
      <c r="AB40" s="119">
        <f>AA40/AA39</f>
        <v>0.99068272482498954</v>
      </c>
      <c r="AD40" s="11" t="str">
        <f>AD28</f>
        <v>Jan</v>
      </c>
      <c r="AE40" s="152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7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7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7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7">
        <f>O40*P41</f>
        <v>9</v>
      </c>
      <c r="P41" s="119">
        <f>P16^(1/12)</f>
        <v>1</v>
      </c>
      <c r="R41" s="11" t="str">
        <f t="shared" ref="R41:R63" si="30">R29</f>
        <v>Feb</v>
      </c>
      <c r="S41" s="147">
        <f>S40*T41</f>
        <v>4</v>
      </c>
      <c r="T41" s="119">
        <f>T16^(1/12)</f>
        <v>1</v>
      </c>
      <c r="V41" s="11" t="str">
        <f t="shared" ref="V41:V63" si="31">V29</f>
        <v>Feb</v>
      </c>
      <c r="W41" s="147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7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7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7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7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7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7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7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7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7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7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7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7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7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7">
        <f t="shared" si="40"/>
        <v>9</v>
      </c>
      <c r="P43" s="119">
        <f t="shared" si="41"/>
        <v>1</v>
      </c>
      <c r="R43" s="11" t="str">
        <f t="shared" si="30"/>
        <v>Apr</v>
      </c>
      <c r="S43" s="147">
        <f t="shared" si="42"/>
        <v>4</v>
      </c>
      <c r="T43" s="119">
        <f t="shared" si="43"/>
        <v>1</v>
      </c>
      <c r="V43" s="11" t="str">
        <f t="shared" si="31"/>
        <v>Apr</v>
      </c>
      <c r="W43" s="147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7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7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7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7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7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7">
        <f t="shared" si="40"/>
        <v>9</v>
      </c>
      <c r="P44" s="119">
        <f t="shared" si="41"/>
        <v>1</v>
      </c>
      <c r="R44" s="11" t="str">
        <f t="shared" si="30"/>
        <v>May</v>
      </c>
      <c r="S44" s="147">
        <f t="shared" si="42"/>
        <v>4</v>
      </c>
      <c r="T44" s="119">
        <f t="shared" si="43"/>
        <v>1</v>
      </c>
      <c r="V44" s="11" t="str">
        <f t="shared" si="31"/>
        <v>May</v>
      </c>
      <c r="W44" s="147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7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7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7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7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7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7">
        <f t="shared" si="40"/>
        <v>9</v>
      </c>
      <c r="P45" s="119">
        <f t="shared" si="41"/>
        <v>1</v>
      </c>
      <c r="R45" s="11" t="str">
        <f t="shared" si="30"/>
        <v>Jun</v>
      </c>
      <c r="S45" s="147">
        <f t="shared" si="42"/>
        <v>4</v>
      </c>
      <c r="T45" s="119">
        <f t="shared" si="43"/>
        <v>1</v>
      </c>
      <c r="V45" s="11" t="str">
        <f t="shared" si="31"/>
        <v>Jun</v>
      </c>
      <c r="W45" s="147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7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7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7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7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7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7">
        <f t="shared" si="40"/>
        <v>9</v>
      </c>
      <c r="P46" s="119">
        <f t="shared" si="41"/>
        <v>1</v>
      </c>
      <c r="R46" s="11" t="str">
        <f t="shared" si="30"/>
        <v>Jul</v>
      </c>
      <c r="S46" s="147">
        <f t="shared" si="42"/>
        <v>4</v>
      </c>
      <c r="T46" s="119">
        <f t="shared" si="43"/>
        <v>1</v>
      </c>
      <c r="V46" s="11" t="str">
        <f t="shared" si="31"/>
        <v>Jul</v>
      </c>
      <c r="W46" s="147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7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7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7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7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7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7">
        <f t="shared" si="40"/>
        <v>9</v>
      </c>
      <c r="P47" s="119">
        <f t="shared" si="41"/>
        <v>1</v>
      </c>
      <c r="R47" s="11" t="str">
        <f t="shared" si="30"/>
        <v>Aug</v>
      </c>
      <c r="S47" s="147">
        <f t="shared" si="42"/>
        <v>4</v>
      </c>
      <c r="T47" s="119">
        <f t="shared" si="43"/>
        <v>1</v>
      </c>
      <c r="V47" s="11" t="str">
        <f t="shared" si="31"/>
        <v>Aug</v>
      </c>
      <c r="W47" s="147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7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7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7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7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7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7">
        <f t="shared" si="40"/>
        <v>9</v>
      </c>
      <c r="P48" s="119">
        <f t="shared" si="41"/>
        <v>1</v>
      </c>
      <c r="R48" s="11" t="str">
        <f t="shared" si="30"/>
        <v>Sep</v>
      </c>
      <c r="S48" s="147">
        <f t="shared" si="42"/>
        <v>4</v>
      </c>
      <c r="T48" s="119">
        <f t="shared" si="43"/>
        <v>1</v>
      </c>
      <c r="V48" s="11" t="str">
        <f t="shared" si="31"/>
        <v>Sep</v>
      </c>
      <c r="W48" s="147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7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7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7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7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7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7">
        <f t="shared" si="40"/>
        <v>9</v>
      </c>
      <c r="P49" s="119">
        <f t="shared" si="41"/>
        <v>1</v>
      </c>
      <c r="R49" s="11" t="str">
        <f t="shared" si="30"/>
        <v>Oct</v>
      </c>
      <c r="S49" s="147">
        <f t="shared" si="42"/>
        <v>4</v>
      </c>
      <c r="T49" s="119">
        <f t="shared" si="43"/>
        <v>1</v>
      </c>
      <c r="V49" s="11" t="str">
        <f t="shared" si="31"/>
        <v>Oct</v>
      </c>
      <c r="W49" s="147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7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7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7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7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7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7">
        <f t="shared" si="40"/>
        <v>9</v>
      </c>
      <c r="P50" s="119">
        <f t="shared" si="41"/>
        <v>1</v>
      </c>
      <c r="R50" s="11" t="str">
        <f t="shared" si="30"/>
        <v>Nov</v>
      </c>
      <c r="S50" s="147">
        <f t="shared" si="42"/>
        <v>4</v>
      </c>
      <c r="T50" s="119">
        <f t="shared" si="43"/>
        <v>1</v>
      </c>
      <c r="V50" s="11" t="str">
        <f t="shared" si="31"/>
        <v>Nov</v>
      </c>
      <c r="W50" s="147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7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7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7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7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7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7">
        <f t="shared" si="40"/>
        <v>9</v>
      </c>
      <c r="P51" s="119">
        <f t="shared" si="41"/>
        <v>1</v>
      </c>
      <c r="R51" s="11" t="str">
        <f t="shared" si="30"/>
        <v>Dec</v>
      </c>
      <c r="S51" s="147">
        <f t="shared" si="42"/>
        <v>4</v>
      </c>
      <c r="T51" s="119">
        <f t="shared" si="43"/>
        <v>1</v>
      </c>
      <c r="V51" s="11" t="str">
        <f t="shared" si="31"/>
        <v>Dec</v>
      </c>
      <c r="W51" s="147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7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7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7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7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2">
        <v>356.43118391946405</v>
      </c>
      <c r="L52" s="119">
        <f>L51</f>
        <v>0.99870323536351369</v>
      </c>
      <c r="N52" s="11" t="str">
        <f t="shared" si="29"/>
        <v>Jan</v>
      </c>
      <c r="O52" s="147">
        <v>8</v>
      </c>
      <c r="P52" s="119">
        <f>O52/O51</f>
        <v>0.88888888888888884</v>
      </c>
      <c r="R52" s="11" t="str">
        <f t="shared" si="30"/>
        <v>Jan</v>
      </c>
      <c r="S52" s="147">
        <v>4</v>
      </c>
      <c r="T52" s="119">
        <f>S52/S51</f>
        <v>1</v>
      </c>
      <c r="V52" s="11" t="str">
        <f t="shared" si="31"/>
        <v>Jan</v>
      </c>
      <c r="W52" s="147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7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7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7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7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7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7">
        <f t="shared" si="40"/>
        <v>8</v>
      </c>
      <c r="P53" s="119">
        <f>P16^(1/12)</f>
        <v>1</v>
      </c>
      <c r="R53" s="11" t="str">
        <f t="shared" si="30"/>
        <v>Feb</v>
      </c>
      <c r="S53" s="147">
        <f t="shared" si="42"/>
        <v>4</v>
      </c>
      <c r="T53" s="119">
        <f>T16^(1/12)</f>
        <v>1</v>
      </c>
      <c r="V53" s="11" t="str">
        <f t="shared" si="31"/>
        <v>Feb</v>
      </c>
      <c r="W53" s="147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7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7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7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7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7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7">
        <f t="shared" si="40"/>
        <v>8</v>
      </c>
      <c r="P54" s="119">
        <f t="shared" si="41"/>
        <v>1</v>
      </c>
      <c r="R54" s="11" t="str">
        <f t="shared" si="30"/>
        <v>Mar</v>
      </c>
      <c r="S54" s="147">
        <f t="shared" si="42"/>
        <v>4</v>
      </c>
      <c r="T54" s="119">
        <f t="shared" si="43"/>
        <v>1</v>
      </c>
      <c r="V54" s="11" t="str">
        <f t="shared" si="31"/>
        <v>Mar</v>
      </c>
      <c r="W54" s="147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7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7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7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7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7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7">
        <f t="shared" si="40"/>
        <v>8</v>
      </c>
      <c r="P55" s="119">
        <f t="shared" si="41"/>
        <v>1</v>
      </c>
      <c r="R55" s="11" t="str">
        <f t="shared" si="30"/>
        <v>Apr</v>
      </c>
      <c r="S55" s="147">
        <f t="shared" si="42"/>
        <v>4</v>
      </c>
      <c r="T55" s="119">
        <f t="shared" si="43"/>
        <v>1</v>
      </c>
      <c r="V55" s="11" t="str">
        <f t="shared" si="31"/>
        <v>Apr</v>
      </c>
      <c r="W55" s="147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7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7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7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7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7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7">
        <f t="shared" si="40"/>
        <v>8</v>
      </c>
      <c r="P56" s="119">
        <f t="shared" si="41"/>
        <v>1</v>
      </c>
      <c r="R56" s="11" t="str">
        <f t="shared" si="30"/>
        <v>May</v>
      </c>
      <c r="S56" s="147">
        <f t="shared" si="42"/>
        <v>4</v>
      </c>
      <c r="T56" s="119">
        <f t="shared" si="43"/>
        <v>1</v>
      </c>
      <c r="V56" s="11" t="str">
        <f t="shared" si="31"/>
        <v>May</v>
      </c>
      <c r="W56" s="147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7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7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7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7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7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7">
        <f t="shared" si="40"/>
        <v>8</v>
      </c>
      <c r="P57" s="119">
        <f t="shared" si="41"/>
        <v>1</v>
      </c>
      <c r="R57" s="11" t="str">
        <f t="shared" si="30"/>
        <v>Jun</v>
      </c>
      <c r="S57" s="147">
        <f t="shared" si="42"/>
        <v>4</v>
      </c>
      <c r="T57" s="119">
        <f t="shared" si="43"/>
        <v>1</v>
      </c>
      <c r="V57" s="11" t="str">
        <f t="shared" si="31"/>
        <v>Jun</v>
      </c>
      <c r="W57" s="147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7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7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7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7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7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7">
        <f t="shared" si="40"/>
        <v>8</v>
      </c>
      <c r="P58" s="119">
        <f t="shared" si="41"/>
        <v>1</v>
      </c>
      <c r="R58" s="11" t="str">
        <f t="shared" si="30"/>
        <v>Jul</v>
      </c>
      <c r="S58" s="147">
        <f t="shared" si="42"/>
        <v>4</v>
      </c>
      <c r="T58" s="119">
        <f t="shared" si="43"/>
        <v>1</v>
      </c>
      <c r="V58" s="11" t="str">
        <f t="shared" si="31"/>
        <v>Jul</v>
      </c>
      <c r="W58" s="147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7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7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7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7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7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7">
        <f t="shared" si="40"/>
        <v>8</v>
      </c>
      <c r="P59" s="119">
        <f t="shared" si="41"/>
        <v>1</v>
      </c>
      <c r="R59" s="11" t="str">
        <f t="shared" si="30"/>
        <v>Aug</v>
      </c>
      <c r="S59" s="147">
        <f t="shared" si="42"/>
        <v>4</v>
      </c>
      <c r="T59" s="119">
        <f t="shared" si="43"/>
        <v>1</v>
      </c>
      <c r="V59" s="11" t="str">
        <f t="shared" si="31"/>
        <v>Aug</v>
      </c>
      <c r="W59" s="147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7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7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7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7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7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7">
        <f t="shared" si="40"/>
        <v>8</v>
      </c>
      <c r="P60" s="119">
        <f t="shared" si="41"/>
        <v>1</v>
      </c>
      <c r="R60" s="11" t="str">
        <f t="shared" si="30"/>
        <v>Sep</v>
      </c>
      <c r="S60" s="147">
        <f t="shared" si="42"/>
        <v>4</v>
      </c>
      <c r="T60" s="119">
        <f t="shared" si="43"/>
        <v>1</v>
      </c>
      <c r="V60" s="11" t="str">
        <f t="shared" si="31"/>
        <v>Sep</v>
      </c>
      <c r="W60" s="147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7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7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7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7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7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7">
        <f t="shared" si="40"/>
        <v>8</v>
      </c>
      <c r="P61" s="119">
        <f t="shared" si="41"/>
        <v>1</v>
      </c>
      <c r="R61" s="11" t="str">
        <f t="shared" si="30"/>
        <v>Oct</v>
      </c>
      <c r="S61" s="147">
        <f t="shared" si="42"/>
        <v>4</v>
      </c>
      <c r="T61" s="119">
        <f t="shared" si="43"/>
        <v>1</v>
      </c>
      <c r="V61" s="11" t="str">
        <f t="shared" si="31"/>
        <v>Oct</v>
      </c>
      <c r="W61" s="147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7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7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7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7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7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7">
        <f t="shared" si="40"/>
        <v>8</v>
      </c>
      <c r="P62" s="119">
        <f t="shared" si="41"/>
        <v>1</v>
      </c>
      <c r="R62" s="11" t="str">
        <f t="shared" si="30"/>
        <v>Nov</v>
      </c>
      <c r="S62" s="147">
        <f t="shared" si="42"/>
        <v>4</v>
      </c>
      <c r="T62" s="119">
        <f t="shared" si="43"/>
        <v>1</v>
      </c>
      <c r="V62" s="11" t="str">
        <f t="shared" si="31"/>
        <v>Nov</v>
      </c>
      <c r="W62" s="147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7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7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7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7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7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7">
        <f t="shared" si="40"/>
        <v>8</v>
      </c>
      <c r="P63" s="119">
        <f t="shared" si="41"/>
        <v>1</v>
      </c>
      <c r="R63" s="11" t="str">
        <f t="shared" si="30"/>
        <v>Dec</v>
      </c>
      <c r="S63" s="147">
        <f t="shared" si="42"/>
        <v>4</v>
      </c>
      <c r="T63" s="119">
        <f t="shared" si="43"/>
        <v>1</v>
      </c>
      <c r="V63" s="11" t="str">
        <f t="shared" si="31"/>
        <v>Dec</v>
      </c>
      <c r="W63" s="147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7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7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249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349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360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workbookViewId="0">
      <selection activeCell="I12" sqref="I12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1" t="s">
        <v>291</v>
      </c>
      <c r="D2" s="161"/>
      <c r="E2" s="161"/>
      <c r="F2" s="161"/>
      <c r="G2" s="10"/>
      <c r="H2" s="10"/>
      <c r="L2" s="162" t="s">
        <v>344</v>
      </c>
      <c r="M2" s="162"/>
      <c r="N2" s="162"/>
      <c r="O2" s="162"/>
    </row>
    <row r="3" spans="2:15" ht="15.75">
      <c r="B3" s="10"/>
      <c r="C3" s="161">
        <v>2021</v>
      </c>
      <c r="D3" s="161">
        <v>2022</v>
      </c>
      <c r="E3" s="161">
        <v>2023</v>
      </c>
      <c r="F3" s="161" t="s">
        <v>343</v>
      </c>
      <c r="G3" s="10"/>
      <c r="H3" s="10"/>
      <c r="L3" s="162">
        <v>2021</v>
      </c>
      <c r="M3" s="162">
        <v>2022</v>
      </c>
      <c r="N3" s="162">
        <v>2023</v>
      </c>
      <c r="O3" s="162">
        <v>2024</v>
      </c>
    </row>
    <row r="4" spans="2:15">
      <c r="B4" s="10" t="s">
        <v>239</v>
      </c>
      <c r="C4" s="10">
        <v>354.3</v>
      </c>
      <c r="D4" s="10">
        <v>337.8</v>
      </c>
      <c r="E4" s="10">
        <v>217.2</v>
      </c>
      <c r="F4" s="10">
        <v>217.2</v>
      </c>
      <c r="G4" s="163">
        <f>$H$25</f>
        <v>7.5085058446567026E-3</v>
      </c>
      <c r="H4" s="85" t="s">
        <v>292</v>
      </c>
      <c r="J4" s="164"/>
      <c r="K4" t="s">
        <v>239</v>
      </c>
      <c r="L4" s="165">
        <f>C4*$G4*1000000</f>
        <v>2660263.6207618699</v>
      </c>
      <c r="M4" s="165">
        <f t="shared" ref="L4:O10" si="0">D4*$G4*1000000</f>
        <v>2536373.2743250341</v>
      </c>
      <c r="N4" s="165">
        <f t="shared" si="0"/>
        <v>1630847.4694594357</v>
      </c>
      <c r="O4" s="165">
        <f t="shared" si="0"/>
        <v>1630847.4694594357</v>
      </c>
    </row>
    <row r="5" spans="2:15">
      <c r="B5" s="166" t="s">
        <v>293</v>
      </c>
      <c r="C5" s="166">
        <v>40.200000000000003</v>
      </c>
      <c r="D5" s="166">
        <v>28.5</v>
      </c>
      <c r="E5" s="166">
        <v>14.3</v>
      </c>
      <c r="F5" s="166">
        <v>15.3</v>
      </c>
      <c r="G5" s="163">
        <f>$H$25</f>
        <v>7.5085058446567026E-3</v>
      </c>
      <c r="H5" s="85" t="str">
        <f>H4</f>
        <v>% of provincial kWh</v>
      </c>
      <c r="J5" s="85"/>
      <c r="K5" s="167" t="s">
        <v>293</v>
      </c>
      <c r="L5" s="165">
        <f t="shared" si="0"/>
        <v>301841.93495519948</v>
      </c>
      <c r="M5" s="165">
        <f t="shared" si="0"/>
        <v>213992.41657271603</v>
      </c>
      <c r="N5" s="165">
        <f t="shared" si="0"/>
        <v>107371.63357859084</v>
      </c>
      <c r="O5" s="165">
        <f t="shared" si="0"/>
        <v>114880.13942324756</v>
      </c>
    </row>
    <row r="6" spans="2:15">
      <c r="B6" s="10" t="s">
        <v>294</v>
      </c>
      <c r="C6" s="10">
        <v>21.8</v>
      </c>
      <c r="D6" s="10">
        <v>17.3</v>
      </c>
      <c r="E6" s="10">
        <v>34.1</v>
      </c>
      <c r="F6" s="10">
        <v>35.6</v>
      </c>
      <c r="G6" s="163">
        <f>$H$25</f>
        <v>7.5085058446567026E-3</v>
      </c>
      <c r="H6" s="85" t="str">
        <f>H5</f>
        <v>% of provincial kWh</v>
      </c>
      <c r="J6" s="85"/>
      <c r="K6" t="s">
        <v>294</v>
      </c>
      <c r="L6" s="165">
        <f t="shared" si="0"/>
        <v>163685.42741351612</v>
      </c>
      <c r="M6" s="165">
        <f t="shared" si="0"/>
        <v>129897.15111256095</v>
      </c>
      <c r="N6" s="165">
        <f t="shared" si="0"/>
        <v>256040.04930279357</v>
      </c>
      <c r="O6" s="165">
        <f t="shared" si="0"/>
        <v>267302.80806977861</v>
      </c>
    </row>
    <row r="7" spans="2:15">
      <c r="B7" s="166" t="s">
        <v>295</v>
      </c>
      <c r="C7" s="166">
        <v>16.399999999999999</v>
      </c>
      <c r="D7" s="166">
        <v>47.3</v>
      </c>
      <c r="E7" s="166">
        <v>115.2</v>
      </c>
      <c r="F7" s="166">
        <v>115.2</v>
      </c>
      <c r="G7" s="163">
        <f>$H$25</f>
        <v>7.5085058446567026E-3</v>
      </c>
      <c r="H7" s="85" t="str">
        <f>H6</f>
        <v>% of provincial kWh</v>
      </c>
      <c r="J7" t="s">
        <v>322</v>
      </c>
      <c r="K7" s="167" t="s">
        <v>295</v>
      </c>
      <c r="L7" s="165">
        <f t="shared" si="0"/>
        <v>123139.49585236992</v>
      </c>
      <c r="M7" s="165">
        <f t="shared" si="0"/>
        <v>355152.326452262</v>
      </c>
      <c r="N7" s="165">
        <f t="shared" si="0"/>
        <v>864979.87330445217</v>
      </c>
      <c r="O7" s="165">
        <f t="shared" si="0"/>
        <v>864979.87330445217</v>
      </c>
    </row>
    <row r="8" spans="2:15">
      <c r="B8" s="10" t="s">
        <v>296</v>
      </c>
      <c r="C8" s="10">
        <v>0</v>
      </c>
      <c r="D8" s="10">
        <v>0</v>
      </c>
      <c r="E8" s="10">
        <v>325.7</v>
      </c>
      <c r="F8" s="10">
        <v>325.7</v>
      </c>
      <c r="G8" s="163">
        <f>$H$25</f>
        <v>7.5085058446567026E-3</v>
      </c>
      <c r="H8" s="85" t="str">
        <f>H7</f>
        <v>% of provincial kWh</v>
      </c>
      <c r="J8" s="85"/>
      <c r="K8" t="s">
        <v>296</v>
      </c>
      <c r="L8" s="165">
        <f t="shared" si="0"/>
        <v>0</v>
      </c>
      <c r="M8" s="165">
        <f t="shared" si="0"/>
        <v>0</v>
      </c>
      <c r="N8" s="165">
        <f t="shared" si="0"/>
        <v>2445520.3536046878</v>
      </c>
      <c r="O8" s="165">
        <f t="shared" si="0"/>
        <v>2445520.3536046878</v>
      </c>
    </row>
    <row r="9" spans="2:15">
      <c r="B9" s="166" t="s">
        <v>297</v>
      </c>
      <c r="C9" s="166">
        <v>52.4</v>
      </c>
      <c r="D9" s="166">
        <v>52.4</v>
      </c>
      <c r="E9" s="168">
        <v>62.9</v>
      </c>
      <c r="F9" s="166">
        <v>62.9</v>
      </c>
      <c r="G9" s="163">
        <v>0</v>
      </c>
      <c r="H9" s="85"/>
      <c r="J9" s="85"/>
      <c r="K9" s="167" t="s">
        <v>297</v>
      </c>
      <c r="L9" s="165">
        <f t="shared" si="0"/>
        <v>0</v>
      </c>
      <c r="M9" s="165">
        <f t="shared" si="0"/>
        <v>0</v>
      </c>
      <c r="N9" s="165">
        <f t="shared" si="0"/>
        <v>0</v>
      </c>
      <c r="O9" s="165">
        <f t="shared" si="0"/>
        <v>0</v>
      </c>
    </row>
    <row r="10" spans="2:15">
      <c r="B10" s="10" t="s">
        <v>298</v>
      </c>
      <c r="C10" s="10">
        <v>47.6</v>
      </c>
      <c r="D10" s="10">
        <v>50.3</v>
      </c>
      <c r="E10" s="10">
        <v>52.3</v>
      </c>
      <c r="F10" s="10">
        <v>54</v>
      </c>
      <c r="G10" s="163">
        <f>$H$33</f>
        <v>5.6542375151868093E-3</v>
      </c>
      <c r="H10" s="164" t="s">
        <v>299</v>
      </c>
      <c r="J10" s="164"/>
      <c r="K10" t="s">
        <v>298</v>
      </c>
      <c r="L10" s="165">
        <f t="shared" si="0"/>
        <v>269141.70572289213</v>
      </c>
      <c r="M10" s="165">
        <f t="shared" si="0"/>
        <v>284408.14701389649</v>
      </c>
      <c r="N10" s="165">
        <f t="shared" si="0"/>
        <v>295716.6220442701</v>
      </c>
      <c r="O10" s="165">
        <f t="shared" si="0"/>
        <v>305328.82582008769</v>
      </c>
    </row>
    <row r="11" spans="2:15">
      <c r="B11" s="166" t="s">
        <v>300</v>
      </c>
      <c r="C11" s="166">
        <v>10.3</v>
      </c>
      <c r="D11" s="166">
        <v>7.3</v>
      </c>
      <c r="E11" s="166">
        <v>7.3</v>
      </c>
      <c r="F11" s="166">
        <v>7.3</v>
      </c>
      <c r="G11" s="163">
        <v>0</v>
      </c>
      <c r="H11" s="85"/>
      <c r="J11" s="85"/>
      <c r="K11" s="167" t="s">
        <v>300</v>
      </c>
      <c r="L11" s="165">
        <f>C11*$G11*1000000</f>
        <v>0</v>
      </c>
      <c r="M11" s="165">
        <f>D11*$G11*1000000</f>
        <v>0</v>
      </c>
      <c r="N11" s="165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9"/>
      <c r="L12" s="170">
        <f>SUM(L4:L11)</f>
        <v>3518072.1847058479</v>
      </c>
      <c r="M12" s="170">
        <f t="shared" ref="M12:O12" si="1">SUM(M4:M11)</f>
        <v>3519823.3154764702</v>
      </c>
      <c r="N12" s="170">
        <f t="shared" si="1"/>
        <v>5600476.0012942301</v>
      </c>
      <c r="O12" s="170">
        <f t="shared" si="1"/>
        <v>5628859.4696816895</v>
      </c>
    </row>
    <row r="13" spans="2:15">
      <c r="B13" s="10" t="s">
        <v>301</v>
      </c>
      <c r="C13" s="10" t="s">
        <v>302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1"/>
      <c r="C15" s="172"/>
      <c r="D15" s="172"/>
      <c r="E15" s="172"/>
      <c r="F15" s="172"/>
      <c r="G15" s="172"/>
      <c r="H15" s="173"/>
      <c r="J15" s="195"/>
      <c r="K15" s="196" t="str">
        <f>K4</f>
        <v>Retrofit</v>
      </c>
      <c r="L15" s="197">
        <f>L4/2</f>
        <v>1330131.810380935</v>
      </c>
      <c r="M15" s="197">
        <f>M4/2+L4/2</f>
        <v>2598318.447543452</v>
      </c>
      <c r="N15" s="197">
        <f>N4/2+M4+$L4/2</f>
        <v>4681928.8194356868</v>
      </c>
      <c r="O15" s="198">
        <f>O4/2+SUM($M4:N4)+$L4/2</f>
        <v>6312776.2888951218</v>
      </c>
    </row>
    <row r="16" spans="2:15">
      <c r="B16" s="174"/>
      <c r="C16" s="10" t="s">
        <v>303</v>
      </c>
      <c r="D16" s="10" t="s">
        <v>316</v>
      </c>
      <c r="E16" s="10" t="s">
        <v>317</v>
      </c>
      <c r="F16" s="10"/>
      <c r="G16" s="10"/>
      <c r="H16" s="175"/>
      <c r="J16" s="199"/>
      <c r="K16" t="str">
        <f t="shared" ref="K16:K22" si="2">K5</f>
        <v>Small Business</v>
      </c>
      <c r="L16" s="200">
        <f t="shared" ref="L16:L22" si="3">L5/2</f>
        <v>150920.96747759974</v>
      </c>
      <c r="M16" s="200">
        <f t="shared" ref="M16:M22" si="4">M5/2+L5/2</f>
        <v>257917.17576395776</v>
      </c>
      <c r="N16" s="200">
        <f t="shared" ref="N16:N22" si="5">N5/2+M5+$L5/2</f>
        <v>418599.20083961118</v>
      </c>
      <c r="O16" s="201">
        <f>O5/2+SUM($M5:N5)+$L5/2</f>
        <v>529725.08734053047</v>
      </c>
    </row>
    <row r="17" spans="2:15">
      <c r="B17" s="174" t="s">
        <v>21</v>
      </c>
      <c r="C17" s="176">
        <v>4801697</v>
      </c>
      <c r="D17" s="176">
        <v>33044</v>
      </c>
      <c r="E17" s="177">
        <f>D17/C17</f>
        <v>6.8817336870693841E-3</v>
      </c>
      <c r="F17" s="10"/>
      <c r="G17" s="10"/>
      <c r="H17" s="175"/>
      <c r="J17" s="199"/>
      <c r="K17" t="str">
        <f t="shared" si="2"/>
        <v>Energy Performance Program</v>
      </c>
      <c r="L17" s="200">
        <f>L6/2</f>
        <v>81842.713706758062</v>
      </c>
      <c r="M17" s="200">
        <f>M6/2+L6/2</f>
        <v>146791.28926303855</v>
      </c>
      <c r="N17" s="200">
        <f t="shared" si="5"/>
        <v>339759.88947071577</v>
      </c>
      <c r="O17" s="201">
        <f>O6/2+SUM($M6:N6)+$L6/2</f>
        <v>601431.31815700186</v>
      </c>
    </row>
    <row r="18" spans="2:15">
      <c r="B18" s="174" t="s">
        <v>304</v>
      </c>
      <c r="C18" s="176">
        <v>446066</v>
      </c>
      <c r="D18" s="176">
        <v>3491</v>
      </c>
      <c r="E18" s="177">
        <f>D18/C18</f>
        <v>7.8261961234436152E-3</v>
      </c>
      <c r="F18" s="10"/>
      <c r="G18" s="10"/>
      <c r="H18" s="175"/>
      <c r="J18" s="202" t="s">
        <v>320</v>
      </c>
      <c r="K18" t="str">
        <f t="shared" si="2"/>
        <v>Energy Management</v>
      </c>
      <c r="L18" s="200">
        <f t="shared" si="3"/>
        <v>61569.747926184958</v>
      </c>
      <c r="M18" s="200">
        <f t="shared" si="4"/>
        <v>239145.91115231597</v>
      </c>
      <c r="N18" s="200">
        <f t="shared" si="5"/>
        <v>849212.01103067305</v>
      </c>
      <c r="O18" s="201">
        <f>O7/2+SUM($M7:N7)+$L7/2</f>
        <v>1714191.8843351251</v>
      </c>
    </row>
    <row r="19" spans="2:15">
      <c r="B19" s="174" t="s">
        <v>305</v>
      </c>
      <c r="C19" s="176">
        <v>54040</v>
      </c>
      <c r="D19" s="176">
        <v>377</v>
      </c>
      <c r="E19" s="177">
        <f>D19/C19</f>
        <v>6.9763138415988154E-3</v>
      </c>
      <c r="F19" s="10"/>
      <c r="G19" s="10"/>
      <c r="H19" s="175"/>
      <c r="J19" s="203" t="s">
        <v>321</v>
      </c>
      <c r="K19" t="str">
        <f t="shared" si="2"/>
        <v>Customer Solutions</v>
      </c>
      <c r="L19" s="200">
        <f t="shared" si="3"/>
        <v>0</v>
      </c>
      <c r="M19" s="200">
        <f t="shared" si="4"/>
        <v>0</v>
      </c>
      <c r="N19" s="200">
        <f t="shared" si="5"/>
        <v>1222760.1768023439</v>
      </c>
      <c r="O19" s="201">
        <f>O8/2+SUM($M8:N8)+$L8/2</f>
        <v>3668280.530407032</v>
      </c>
    </row>
    <row r="20" spans="2:15">
      <c r="B20" s="174" t="s">
        <v>163</v>
      </c>
      <c r="C20" s="10">
        <v>123</v>
      </c>
      <c r="D20" s="10">
        <v>4</v>
      </c>
      <c r="E20" s="177">
        <f>D20/C20</f>
        <v>3.2520325203252036E-2</v>
      </c>
      <c r="F20" s="10"/>
      <c r="G20" s="10"/>
      <c r="H20" s="175"/>
      <c r="J20" s="199"/>
      <c r="K20" t="str">
        <f t="shared" si="2"/>
        <v>Local Initiatives</v>
      </c>
      <c r="L20" s="200">
        <f t="shared" si="3"/>
        <v>0</v>
      </c>
      <c r="M20" s="200">
        <f t="shared" si="4"/>
        <v>0</v>
      </c>
      <c r="N20" s="200">
        <f t="shared" si="5"/>
        <v>0</v>
      </c>
      <c r="O20" s="201">
        <f>O9/2+SUM($M9:N9)+$L9/2</f>
        <v>0</v>
      </c>
    </row>
    <row r="21" spans="2:15">
      <c r="B21" s="174"/>
      <c r="C21" s="10"/>
      <c r="D21" s="10"/>
      <c r="E21" s="10"/>
      <c r="F21" s="10"/>
      <c r="G21" s="10"/>
      <c r="H21" s="175"/>
      <c r="J21" s="199"/>
      <c r="K21" t="str">
        <f t="shared" si="2"/>
        <v>Energy Affordability Program</v>
      </c>
      <c r="L21" s="200">
        <f t="shared" si="3"/>
        <v>134570.85286144607</v>
      </c>
      <c r="M21" s="200">
        <f t="shared" si="4"/>
        <v>276774.92636839428</v>
      </c>
      <c r="N21" s="200">
        <f t="shared" si="5"/>
        <v>566837.31089747767</v>
      </c>
      <c r="O21" s="201">
        <f>O10/2+SUM($M10:N10)+$L10/2</f>
        <v>867360.03482965648</v>
      </c>
    </row>
    <row r="22" spans="2:15">
      <c r="B22" s="174" t="s">
        <v>306</v>
      </c>
      <c r="C22" s="178">
        <v>2016</v>
      </c>
      <c r="D22" s="178">
        <v>2017</v>
      </c>
      <c r="E22" s="178">
        <v>2018</v>
      </c>
      <c r="F22" s="178">
        <v>2019</v>
      </c>
      <c r="G22" s="178">
        <v>2020</v>
      </c>
      <c r="H22" s="179" t="s">
        <v>307</v>
      </c>
      <c r="I22" s="146"/>
      <c r="J22" s="204"/>
      <c r="K22" t="str">
        <f t="shared" si="2"/>
        <v>First Nations Program</v>
      </c>
      <c r="L22" s="200">
        <f t="shared" si="3"/>
        <v>0</v>
      </c>
      <c r="M22" s="200">
        <f t="shared" si="4"/>
        <v>0</v>
      </c>
      <c r="N22" s="200">
        <f t="shared" si="5"/>
        <v>0</v>
      </c>
      <c r="O22" s="201">
        <f>O11/2+SUM($M11:N11)+$L11/2</f>
        <v>0</v>
      </c>
    </row>
    <row r="23" spans="2:15">
      <c r="B23" s="174" t="s">
        <v>303</v>
      </c>
      <c r="C23" s="180">
        <v>135092458977</v>
      </c>
      <c r="D23" s="180">
        <v>131507457610.90997</v>
      </c>
      <c r="E23" s="180">
        <v>137831974214.90002</v>
      </c>
      <c r="F23" s="180">
        <v>135053462090.45892</v>
      </c>
      <c r="G23" s="180">
        <v>133510137227.58061</v>
      </c>
      <c r="H23" s="181">
        <f>AVERAGE(C23:G23)</f>
        <v>134599098024.16989</v>
      </c>
      <c r="I23" s="170"/>
      <c r="J23" s="205"/>
      <c r="K23" s="169" t="s">
        <v>19</v>
      </c>
      <c r="L23" s="170">
        <f>SUM(L15:L22)</f>
        <v>1759036.0923529239</v>
      </c>
      <c r="M23" s="170">
        <f t="shared" ref="M23:O23" si="6">SUM(M15:M22)</f>
        <v>3518947.7500911583</v>
      </c>
      <c r="N23" s="170">
        <f t="shared" si="6"/>
        <v>8079097.4084765082</v>
      </c>
      <c r="O23" s="181">
        <f t="shared" si="6"/>
        <v>13693765.143964468</v>
      </c>
    </row>
    <row r="24" spans="2:15">
      <c r="B24" s="174" t="s">
        <v>316</v>
      </c>
      <c r="C24" s="182">
        <v>1045130121</v>
      </c>
      <c r="D24" s="182">
        <v>1000844635</v>
      </c>
      <c r="E24" s="182">
        <v>1019735531</v>
      </c>
      <c r="F24" s="182">
        <v>1002580158</v>
      </c>
      <c r="G24" s="182">
        <v>984900126</v>
      </c>
      <c r="H24" s="181">
        <f>AVERAGE(C24:G24)</f>
        <v>1010638114.2</v>
      </c>
      <c r="I24" s="170"/>
      <c r="J24" s="205"/>
      <c r="O24" s="206"/>
    </row>
    <row r="25" spans="2:15">
      <c r="B25" s="174" t="s">
        <v>318</v>
      </c>
      <c r="C25" s="177">
        <f t="shared" ref="C25:G25" si="7">C24/C23</f>
        <v>7.7364060800606E-3</v>
      </c>
      <c r="D25" s="177">
        <f t="shared" si="7"/>
        <v>7.6105542087292928E-3</v>
      </c>
      <c r="E25" s="177">
        <f t="shared" si="7"/>
        <v>7.3983960311711453E-3</v>
      </c>
      <c r="F25" s="177">
        <f t="shared" si="7"/>
        <v>7.4235798363204561E-3</v>
      </c>
      <c r="G25" s="177">
        <f t="shared" si="7"/>
        <v>7.3769688688218853E-3</v>
      </c>
      <c r="H25" s="183">
        <f>H24/H23</f>
        <v>7.5085058446567026E-3</v>
      </c>
      <c r="I25" s="184"/>
      <c r="J25" s="207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8">
        <f>$K$44*O$15+$K$45*O$16+$K$46*O$17+$K$47*O$18+$K$48*O$19+$K$49*O$20+$K$50*O$21</f>
        <v>867360.03482965648</v>
      </c>
    </row>
    <row r="26" spans="2:15">
      <c r="B26" s="174"/>
      <c r="C26" s="10"/>
      <c r="D26" s="10"/>
      <c r="E26" s="10"/>
      <c r="F26" s="10"/>
      <c r="G26" s="10"/>
      <c r="H26" s="185"/>
      <c r="I26" s="169"/>
      <c r="J26" s="202" t="s">
        <v>320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8">
        <f>$L$44*O$15+$L$45*O$16+$L$46*O$17+$L$47*O$18+$L$48*O$19+$L$49*O$20+$L$50*O$21</f>
        <v>1924005.8174052895</v>
      </c>
    </row>
    <row r="27" spans="2:15">
      <c r="B27" s="174" t="s">
        <v>301</v>
      </c>
      <c r="C27" s="10" t="s">
        <v>308</v>
      </c>
      <c r="D27" s="10"/>
      <c r="E27" s="10"/>
      <c r="F27" s="10"/>
      <c r="G27" s="10"/>
      <c r="H27" s="175"/>
      <c r="J27" s="203" t="s">
        <v>321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8">
        <f>$M$44*O$15+$M$45*O$16+$M$46*O$17+$M$47*O$18+$M$48*O$19+$M$49*O$20+$M$50*O$21</f>
        <v>8467007.9125092756</v>
      </c>
    </row>
    <row r="28" spans="2:15">
      <c r="B28" s="174"/>
      <c r="C28" s="10"/>
      <c r="D28" s="10"/>
      <c r="E28" s="10"/>
      <c r="F28" s="10"/>
      <c r="G28" s="10"/>
      <c r="H28" s="175"/>
      <c r="J28" s="199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8">
        <f>$N$44*O$15+$N$45*O$16+$N$46*O$17+$N$47*O$18+$N$48*O$19+$N$49*O$20+$N$50*O$21</f>
        <v>1227674.4938776717</v>
      </c>
    </row>
    <row r="29" spans="2:15">
      <c r="B29" s="171"/>
      <c r="C29" s="172"/>
      <c r="D29" s="172"/>
      <c r="E29" s="172"/>
      <c r="F29" s="172"/>
      <c r="G29" s="172"/>
      <c r="H29" s="173"/>
      <c r="J29" s="199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8">
        <f>$O$44*O$15+$O$45*O$16+$O$46*O$17+$O$47*O$18+$O$48*O$19+$O$49*O$20+$O$50*O$21</f>
        <v>1207716.8853425744</v>
      </c>
    </row>
    <row r="30" spans="2:15">
      <c r="B30" s="174" t="s">
        <v>309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5" t="s">
        <v>310</v>
      </c>
      <c r="J30" s="199"/>
      <c r="K30" s="169" t="s">
        <v>19</v>
      </c>
      <c r="L30" s="170">
        <f>SUM(L25:L29)</f>
        <v>1759036.0923529239</v>
      </c>
      <c r="M30" s="170">
        <f t="shared" ref="M30:O30" si="12">SUM(M25:M29)</f>
        <v>3518947.7500911588</v>
      </c>
      <c r="N30" s="170">
        <f t="shared" si="12"/>
        <v>8079097.4084765092</v>
      </c>
      <c r="O30" s="181">
        <f t="shared" si="12"/>
        <v>13693765.143964468</v>
      </c>
    </row>
    <row r="31" spans="2:15" ht="26.25" customHeight="1">
      <c r="B31" s="174" t="s">
        <v>303</v>
      </c>
      <c r="C31" s="186">
        <v>1286980</v>
      </c>
      <c r="D31" s="186">
        <v>1329050</v>
      </c>
      <c r="E31" s="186">
        <v>1358300</v>
      </c>
      <c r="F31" s="186">
        <v>1400400</v>
      </c>
      <c r="G31" s="280" t="s">
        <v>311</v>
      </c>
      <c r="H31" s="187">
        <f>AVERAGE(C31:F31)</f>
        <v>1343682.5</v>
      </c>
      <c r="J31" s="199"/>
      <c r="O31" s="206"/>
    </row>
    <row r="32" spans="2:15">
      <c r="B32" s="174" t="s">
        <v>319</v>
      </c>
      <c r="C32" s="186">
        <v>7330</v>
      </c>
      <c r="D32" s="186">
        <v>7620</v>
      </c>
      <c r="E32" s="186">
        <v>7660</v>
      </c>
      <c r="F32" s="186">
        <v>7780</v>
      </c>
      <c r="G32" s="280"/>
      <c r="H32" s="187">
        <f>AVERAGE(C32:F32)</f>
        <v>7597.5</v>
      </c>
      <c r="J32" s="199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8">
        <f>$K$44*O$4+$K$45*O$5+$K$46*O$6+$K$47*O$7+$K$48*O$8+$K$49*O$9+$K$50*O$10</f>
        <v>305328.82582008769</v>
      </c>
    </row>
    <row r="33" spans="2:18">
      <c r="B33" s="174"/>
      <c r="C33" s="188">
        <f>C32/C31</f>
        <v>5.6955042036395285E-3</v>
      </c>
      <c r="D33" s="188">
        <f>D32/D31</f>
        <v>5.7334186072758734E-3</v>
      </c>
      <c r="E33" s="188">
        <f>E32/E31</f>
        <v>5.6394021939188688E-3</v>
      </c>
      <c r="F33" s="188">
        <f>F32/F31</f>
        <v>5.5555555555555558E-3</v>
      </c>
      <c r="G33" s="10"/>
      <c r="H33" s="183">
        <f>H32/H31</f>
        <v>5.6542375151868093E-3</v>
      </c>
      <c r="J33" s="199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8">
        <f t="shared" si="15"/>
        <v>694465.45982522075</v>
      </c>
    </row>
    <row r="34" spans="2:18">
      <c r="B34" s="174"/>
      <c r="C34" s="10"/>
      <c r="D34" s="10"/>
      <c r="E34" s="10"/>
      <c r="F34" s="10"/>
      <c r="G34" s="10"/>
      <c r="H34" s="175"/>
      <c r="J34" s="199" t="s">
        <v>322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8">
        <f t="shared" si="16"/>
        <v>3494507.4253912196</v>
      </c>
    </row>
    <row r="35" spans="2:18">
      <c r="B35" s="174" t="s">
        <v>301</v>
      </c>
      <c r="C35" s="10" t="s">
        <v>312</v>
      </c>
      <c r="D35" s="10"/>
      <c r="E35" s="10"/>
      <c r="F35" s="10"/>
      <c r="G35" s="10"/>
      <c r="H35" s="175"/>
      <c r="J35" s="199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8">
        <f t="shared" si="17"/>
        <v>548034.57884272572</v>
      </c>
    </row>
    <row r="36" spans="2:18">
      <c r="B36" s="174"/>
      <c r="C36" s="10" t="s">
        <v>313</v>
      </c>
      <c r="D36" s="10"/>
      <c r="E36" s="10"/>
      <c r="F36" s="10"/>
      <c r="G36" s="10"/>
      <c r="H36" s="175"/>
      <c r="J36" s="199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8">
        <f>$O$44*O$4+$O$45*O$5+$O$46*O$6+$O$47*O$7+$O$48*O$8+$O$49*O$9+$O$50*O$10</f>
        <v>586523.17980243603</v>
      </c>
    </row>
    <row r="37" spans="2:18">
      <c r="B37" s="189"/>
      <c r="C37" s="190"/>
      <c r="D37" s="190"/>
      <c r="E37" s="190"/>
      <c r="F37" s="190"/>
      <c r="G37" s="190"/>
      <c r="H37" s="191"/>
      <c r="J37" s="209"/>
      <c r="K37" s="210" t="s">
        <v>19</v>
      </c>
      <c r="L37" s="211">
        <f>SUM(L32:L36)</f>
        <v>3518072.1847058479</v>
      </c>
      <c r="M37" s="211">
        <f t="shared" ref="M37:O37" si="19">SUM(M32:M36)</f>
        <v>3519823.3154764697</v>
      </c>
      <c r="N37" s="211">
        <f t="shared" si="19"/>
        <v>5600476.0012942292</v>
      </c>
      <c r="O37" s="212">
        <f t="shared" si="19"/>
        <v>5628859.4696816895</v>
      </c>
    </row>
    <row r="40" spans="2:18">
      <c r="B40" s="171"/>
      <c r="C40" s="213" t="s">
        <v>291</v>
      </c>
      <c r="D40" s="213"/>
      <c r="E40" s="213"/>
      <c r="F40" s="213"/>
      <c r="G40" s="196"/>
      <c r="H40" s="214"/>
    </row>
    <row r="41" spans="2:18">
      <c r="B41" s="174"/>
      <c r="C41" s="215">
        <v>2021</v>
      </c>
      <c r="D41" s="215">
        <v>2022</v>
      </c>
      <c r="E41" s="215">
        <v>2023</v>
      </c>
      <c r="F41" s="215">
        <v>2024</v>
      </c>
      <c r="G41" s="10" t="s">
        <v>314</v>
      </c>
      <c r="H41" s="206"/>
      <c r="J41" s="195"/>
      <c r="K41" s="172" t="s">
        <v>21</v>
      </c>
      <c r="L41" s="172" t="s">
        <v>315</v>
      </c>
      <c r="M41" s="172" t="s">
        <v>130</v>
      </c>
      <c r="N41" s="172" t="s">
        <v>53</v>
      </c>
      <c r="O41" s="172" t="s">
        <v>54</v>
      </c>
      <c r="P41" s="196"/>
      <c r="Q41" s="196"/>
      <c r="R41" s="214"/>
    </row>
    <row r="42" spans="2:18">
      <c r="B42" s="174" t="s">
        <v>158</v>
      </c>
      <c r="C42" s="216">
        <v>0.5</v>
      </c>
      <c r="D42" s="216">
        <v>1</v>
      </c>
      <c r="E42" s="216">
        <v>0.5</v>
      </c>
      <c r="F42" s="216">
        <v>0</v>
      </c>
      <c r="H42" s="206"/>
      <c r="J42" s="199"/>
      <c r="R42" s="206"/>
    </row>
    <row r="43" spans="2:18">
      <c r="B43" s="174"/>
      <c r="C43" s="161"/>
      <c r="D43" s="161"/>
      <c r="E43" s="161"/>
      <c r="F43" s="161"/>
      <c r="H43" s="206"/>
      <c r="J43" s="199"/>
      <c r="R43" s="206"/>
    </row>
    <row r="44" spans="2:18">
      <c r="B44" s="174" t="s">
        <v>239</v>
      </c>
      <c r="C44" s="176">
        <f t="shared" ref="C44:F50" si="20">C$42*L4</f>
        <v>1330131.810380935</v>
      </c>
      <c r="D44" s="176">
        <f t="shared" si="20"/>
        <v>2536373.2743250341</v>
      </c>
      <c r="E44" s="176">
        <f t="shared" si="20"/>
        <v>815423.73472971783</v>
      </c>
      <c r="F44" s="176">
        <f t="shared" si="20"/>
        <v>0</v>
      </c>
      <c r="G44" s="20">
        <f>SUM(C44:F44)</f>
        <v>4681928.8194356868</v>
      </c>
      <c r="H44" s="206"/>
      <c r="J44" s="199"/>
      <c r="L44" s="221">
        <v>0.14499999999999999</v>
      </c>
      <c r="M44" s="221">
        <v>0.78500000000000003</v>
      </c>
      <c r="N44" s="221">
        <v>6.5000000000000002E-2</v>
      </c>
      <c r="O44" s="221">
        <v>5.0000000000000001E-3</v>
      </c>
      <c r="Q44" s="222">
        <f>SUM(K44:O44)</f>
        <v>1</v>
      </c>
      <c r="R44" s="206"/>
    </row>
    <row r="45" spans="2:18">
      <c r="B45" s="217" t="s">
        <v>293</v>
      </c>
      <c r="C45" s="218">
        <f t="shared" si="20"/>
        <v>150920.96747759974</v>
      </c>
      <c r="D45" s="218">
        <f t="shared" si="20"/>
        <v>213992.41657271603</v>
      </c>
      <c r="E45" s="218">
        <f t="shared" si="20"/>
        <v>53685.816789295422</v>
      </c>
      <c r="F45" s="218">
        <f t="shared" si="20"/>
        <v>0</v>
      </c>
      <c r="G45" s="20">
        <f t="shared" ref="G45:G51" si="21">SUM(C45:F45)</f>
        <v>418599.20083961118</v>
      </c>
      <c r="H45" s="206"/>
      <c r="J45" s="199"/>
      <c r="L45" s="221">
        <v>0.9</v>
      </c>
      <c r="M45" s="221">
        <v>0.1</v>
      </c>
      <c r="N45" s="221"/>
      <c r="O45" s="221"/>
      <c r="Q45" s="222">
        <f t="shared" ref="Q45:Q50" si="22">SUM(K45:O45)</f>
        <v>1</v>
      </c>
      <c r="R45" s="206"/>
    </row>
    <row r="46" spans="2:18">
      <c r="B46" s="174" t="s">
        <v>294</v>
      </c>
      <c r="C46" s="176">
        <f t="shared" si="20"/>
        <v>81842.713706758062</v>
      </c>
      <c r="D46" s="176">
        <f t="shared" si="20"/>
        <v>129897.15111256095</v>
      </c>
      <c r="E46" s="176">
        <f t="shared" si="20"/>
        <v>128020.02465139679</v>
      </c>
      <c r="F46" s="176">
        <f t="shared" si="20"/>
        <v>0</v>
      </c>
      <c r="G46" s="20">
        <f t="shared" si="21"/>
        <v>339759.88947071577</v>
      </c>
      <c r="H46" s="206"/>
      <c r="J46" s="199"/>
      <c r="L46" s="221">
        <v>0</v>
      </c>
      <c r="M46" s="221">
        <v>0.25</v>
      </c>
      <c r="N46" s="221">
        <v>0.25</v>
      </c>
      <c r="O46" s="221">
        <v>0.5</v>
      </c>
      <c r="Q46" s="222">
        <f t="shared" si="22"/>
        <v>1</v>
      </c>
      <c r="R46" s="206"/>
    </row>
    <row r="47" spans="2:18">
      <c r="B47" s="217" t="s">
        <v>295</v>
      </c>
      <c r="C47" s="218">
        <f t="shared" si="20"/>
        <v>61569.747926184958</v>
      </c>
      <c r="D47" s="218">
        <f t="shared" si="20"/>
        <v>355152.326452262</v>
      </c>
      <c r="E47" s="218">
        <f t="shared" si="20"/>
        <v>432489.93665222608</v>
      </c>
      <c r="F47" s="218">
        <f t="shared" si="20"/>
        <v>0</v>
      </c>
      <c r="G47" s="20">
        <f t="shared" si="21"/>
        <v>849212.01103067305</v>
      </c>
      <c r="H47" s="206"/>
      <c r="J47" s="199"/>
      <c r="L47" s="221">
        <f>L46</f>
        <v>0</v>
      </c>
      <c r="M47" s="221">
        <f>M46</f>
        <v>0.25</v>
      </c>
      <c r="N47" s="221">
        <f>N46</f>
        <v>0.25</v>
      </c>
      <c r="O47" s="221">
        <f>O46</f>
        <v>0.5</v>
      </c>
      <c r="Q47" s="222">
        <f t="shared" si="22"/>
        <v>1</v>
      </c>
      <c r="R47" s="206"/>
    </row>
    <row r="48" spans="2:18">
      <c r="B48" s="174" t="s">
        <v>296</v>
      </c>
      <c r="C48" s="176">
        <f t="shared" si="20"/>
        <v>0</v>
      </c>
      <c r="D48" s="176">
        <f t="shared" si="20"/>
        <v>0</v>
      </c>
      <c r="E48" s="176">
        <f t="shared" si="20"/>
        <v>1222760.1768023439</v>
      </c>
      <c r="F48" s="176">
        <f t="shared" si="20"/>
        <v>0</v>
      </c>
      <c r="G48" s="20">
        <f t="shared" si="21"/>
        <v>1222760.1768023439</v>
      </c>
      <c r="H48" s="206"/>
      <c r="J48" s="199"/>
      <c r="L48" s="221">
        <f>L44</f>
        <v>0.14499999999999999</v>
      </c>
      <c r="M48" s="221">
        <f t="shared" ref="M48:O48" si="23">M44</f>
        <v>0.78500000000000003</v>
      </c>
      <c r="N48" s="221">
        <f t="shared" si="23"/>
        <v>6.5000000000000002E-2</v>
      </c>
      <c r="O48" s="221">
        <f t="shared" si="23"/>
        <v>5.0000000000000001E-3</v>
      </c>
      <c r="Q48" s="222">
        <f t="shared" si="22"/>
        <v>1</v>
      </c>
      <c r="R48" s="206"/>
    </row>
    <row r="49" spans="2:18">
      <c r="B49" s="217" t="s">
        <v>297</v>
      </c>
      <c r="C49" s="218">
        <f t="shared" si="20"/>
        <v>0</v>
      </c>
      <c r="D49" s="218">
        <f t="shared" si="20"/>
        <v>0</v>
      </c>
      <c r="E49" s="218">
        <f t="shared" si="20"/>
        <v>0</v>
      </c>
      <c r="F49" s="218">
        <f t="shared" si="20"/>
        <v>0</v>
      </c>
      <c r="G49" s="20">
        <f t="shared" si="21"/>
        <v>0</v>
      </c>
      <c r="H49" s="206"/>
      <c r="J49" s="199"/>
      <c r="Q49" s="222"/>
      <c r="R49" s="206"/>
    </row>
    <row r="50" spans="2:18">
      <c r="B50" s="174" t="s">
        <v>298</v>
      </c>
      <c r="C50" s="176">
        <f t="shared" si="20"/>
        <v>134570.85286144607</v>
      </c>
      <c r="D50" s="176">
        <f t="shared" si="20"/>
        <v>284408.14701389649</v>
      </c>
      <c r="E50" s="176">
        <f t="shared" si="20"/>
        <v>147858.31102213505</v>
      </c>
      <c r="F50" s="176">
        <f t="shared" si="20"/>
        <v>0</v>
      </c>
      <c r="G50" s="20">
        <f t="shared" si="21"/>
        <v>566837.31089747767</v>
      </c>
      <c r="H50" s="206"/>
      <c r="J50" s="199"/>
      <c r="K50" s="223">
        <v>1</v>
      </c>
      <c r="Q50" s="222">
        <f t="shared" si="22"/>
        <v>1</v>
      </c>
      <c r="R50" s="206"/>
    </row>
    <row r="51" spans="2:18">
      <c r="B51" s="217" t="s">
        <v>300</v>
      </c>
      <c r="C51" s="218">
        <f>C$42*L11</f>
        <v>0</v>
      </c>
      <c r="D51" s="218">
        <f>D$42*M11</f>
        <v>0</v>
      </c>
      <c r="E51" s="218">
        <f>E$42*N11</f>
        <v>0</v>
      </c>
      <c r="F51" s="218">
        <f>F$42*N11</f>
        <v>0</v>
      </c>
      <c r="G51" s="20">
        <f t="shared" si="21"/>
        <v>0</v>
      </c>
      <c r="H51" s="206"/>
      <c r="J51" s="199"/>
      <c r="R51" s="206"/>
    </row>
    <row r="52" spans="2:18">
      <c r="B52" s="199"/>
      <c r="H52" s="206"/>
      <c r="J52" s="209"/>
      <c r="K52" s="219"/>
      <c r="L52" s="219"/>
      <c r="M52" s="219"/>
      <c r="N52" s="219"/>
      <c r="O52" s="219"/>
      <c r="P52" s="219"/>
      <c r="Q52" s="219"/>
      <c r="R52" s="220"/>
    </row>
    <row r="53" spans="2:18">
      <c r="B53" s="199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6"/>
      <c r="J53" s="199"/>
      <c r="R53" s="206"/>
    </row>
    <row r="54" spans="2:18">
      <c r="B54" s="209"/>
      <c r="C54" s="219"/>
      <c r="D54" s="219"/>
      <c r="E54" s="219"/>
      <c r="F54" s="219"/>
      <c r="G54" s="219"/>
      <c r="H54" s="220"/>
      <c r="J54" s="199"/>
      <c r="R54" s="206"/>
    </row>
    <row r="55" spans="2:18">
      <c r="J55" s="199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6"/>
    </row>
    <row r="56" spans="2:18">
      <c r="I56" t="str">
        <f>B44</f>
        <v>Retrofit</v>
      </c>
      <c r="J56" s="199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6"/>
    </row>
    <row r="57" spans="2:18">
      <c r="I57" t="str">
        <f t="shared" ref="I57:I62" si="24">B45</f>
        <v>Small Business</v>
      </c>
      <c r="J57" s="199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6"/>
    </row>
    <row r="58" spans="2:18">
      <c r="I58" t="str">
        <f t="shared" si="24"/>
        <v>Energy Performance Program</v>
      </c>
      <c r="J58" s="199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6"/>
    </row>
    <row r="59" spans="2:18">
      <c r="I59" t="str">
        <f t="shared" si="24"/>
        <v>Energy Management</v>
      </c>
      <c r="J59" s="199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6"/>
    </row>
    <row r="60" spans="2:18">
      <c r="I60" t="str">
        <f t="shared" si="24"/>
        <v>Customer Solutions</v>
      </c>
      <c r="J60" s="199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6"/>
    </row>
    <row r="61" spans="2:18">
      <c r="I61" t="str">
        <f t="shared" si="24"/>
        <v>Local Initiatives</v>
      </c>
      <c r="J61" s="199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6"/>
    </row>
    <row r="62" spans="2:18">
      <c r="I62" t="str">
        <f t="shared" si="24"/>
        <v>Energy Affordability Program</v>
      </c>
      <c r="J62" s="199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6"/>
    </row>
    <row r="63" spans="2:18">
      <c r="J63" s="199"/>
      <c r="K63" s="20"/>
      <c r="L63" s="20"/>
      <c r="M63" s="20"/>
      <c r="R63" s="206"/>
    </row>
    <row r="64" spans="2:18">
      <c r="J64" s="199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6"/>
    </row>
    <row r="65" spans="2:18">
      <c r="J65" s="209"/>
      <c r="K65" s="224"/>
      <c r="L65" s="224"/>
      <c r="M65" s="224"/>
      <c r="N65" s="219"/>
      <c r="O65" s="219"/>
      <c r="P65" s="219"/>
      <c r="Q65" s="219"/>
      <c r="R65" s="220"/>
    </row>
    <row r="66" spans="2:18">
      <c r="K66" s="20"/>
      <c r="L66" s="20"/>
      <c r="M66" s="20"/>
    </row>
    <row r="70" spans="2:18"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214"/>
    </row>
    <row r="71" spans="2:18">
      <c r="B71" s="174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2"/>
    </row>
    <row r="72" spans="2:18">
      <c r="B72" s="199" t="s">
        <v>350</v>
      </c>
      <c r="C72">
        <v>2022</v>
      </c>
      <c r="D72">
        <v>2022</v>
      </c>
      <c r="E72">
        <v>0</v>
      </c>
      <c r="F72" s="139">
        <v>22052.499547104002</v>
      </c>
      <c r="G72" s="139">
        <v>0</v>
      </c>
      <c r="H72" s="139">
        <v>4621840.8959999997</v>
      </c>
      <c r="I72">
        <v>0</v>
      </c>
      <c r="J72">
        <v>0</v>
      </c>
      <c r="K72">
        <v>0</v>
      </c>
      <c r="L72">
        <v>0</v>
      </c>
      <c r="M72" s="206"/>
    </row>
    <row r="73" spans="2:18">
      <c r="B73" s="199" t="s">
        <v>351</v>
      </c>
      <c r="C73" s="10">
        <v>2022</v>
      </c>
      <c r="D73" s="10">
        <v>2023</v>
      </c>
      <c r="E73">
        <v>0</v>
      </c>
      <c r="F73" s="139">
        <v>22052.499547104002</v>
      </c>
      <c r="G73" s="139">
        <v>0</v>
      </c>
      <c r="H73" s="139">
        <v>4621840.8959999997</v>
      </c>
      <c r="I73">
        <v>0</v>
      </c>
      <c r="J73">
        <v>0</v>
      </c>
      <c r="K73">
        <v>0</v>
      </c>
      <c r="L73">
        <v>0</v>
      </c>
      <c r="M73" s="206"/>
    </row>
    <row r="74" spans="2:18">
      <c r="B74" s="209"/>
      <c r="C74" s="231"/>
      <c r="D74" s="231"/>
      <c r="E74" s="219"/>
      <c r="F74" s="219"/>
      <c r="G74" s="219"/>
      <c r="H74" s="219"/>
      <c r="I74" s="219"/>
      <c r="J74" s="219"/>
      <c r="K74" s="219"/>
      <c r="L74" s="219"/>
      <c r="M74" s="220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C8" sqref="C8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3"/>
      <c r="C2" s="284"/>
      <c r="D2" s="284"/>
      <c r="E2" s="284"/>
      <c r="F2" s="284"/>
      <c r="G2" s="284"/>
      <c r="H2" s="284"/>
      <c r="I2" s="284"/>
      <c r="J2" s="284"/>
    </row>
    <row r="3" spans="2:12">
      <c r="B3" s="281" t="s">
        <v>368</v>
      </c>
      <c r="C3" s="282"/>
      <c r="D3" s="282"/>
      <c r="E3" s="282"/>
      <c r="F3" s="282"/>
      <c r="G3" s="282"/>
      <c r="H3" s="282"/>
      <c r="I3" s="282"/>
      <c r="J3" s="282"/>
    </row>
    <row r="4" spans="2:12" ht="25.5">
      <c r="B4" s="295" t="s">
        <v>228</v>
      </c>
      <c r="C4" s="296">
        <v>2021</v>
      </c>
      <c r="D4" s="296"/>
      <c r="E4" s="296"/>
      <c r="F4" s="259">
        <v>2022</v>
      </c>
      <c r="G4" s="297">
        <v>2023</v>
      </c>
      <c r="H4" s="298"/>
      <c r="I4" s="299"/>
      <c r="J4" s="249" t="s">
        <v>165</v>
      </c>
    </row>
    <row r="5" spans="2:12" ht="30">
      <c r="B5" s="295"/>
      <c r="C5" s="258" t="s">
        <v>66</v>
      </c>
      <c r="D5" s="260" t="s">
        <v>229</v>
      </c>
      <c r="E5" s="258" t="s">
        <v>230</v>
      </c>
      <c r="F5" s="258" t="s">
        <v>66</v>
      </c>
      <c r="G5" s="258" t="s">
        <v>66</v>
      </c>
      <c r="H5" s="260" t="s">
        <v>229</v>
      </c>
      <c r="I5" s="258" t="s">
        <v>230</v>
      </c>
      <c r="J5" s="258" t="s">
        <v>66</v>
      </c>
    </row>
    <row r="6" spans="2:12">
      <c r="B6" s="257"/>
      <c r="C6" s="261" t="s">
        <v>138</v>
      </c>
      <c r="D6" s="261" t="s">
        <v>139</v>
      </c>
      <c r="E6" s="261" t="s">
        <v>231</v>
      </c>
      <c r="F6" s="261" t="s">
        <v>141</v>
      </c>
      <c r="G6" s="261" t="s">
        <v>157</v>
      </c>
      <c r="H6" s="261" t="s">
        <v>223</v>
      </c>
      <c r="I6" s="261" t="s">
        <v>236</v>
      </c>
      <c r="J6" s="248" t="s">
        <v>237</v>
      </c>
    </row>
    <row r="7" spans="2:12">
      <c r="B7" s="262" t="s">
        <v>21</v>
      </c>
      <c r="C7" s="263">
        <f>'CDM Forecast'!L32+'Historic CDM'!C102</f>
        <v>538283.41144578427</v>
      </c>
      <c r="D7" s="264">
        <v>0.5</v>
      </c>
      <c r="E7" s="265">
        <f t="shared" ref="E7:E15" si="0">C7*D7</f>
        <v>269141.70572289213</v>
      </c>
      <c r="F7" s="263">
        <f>'CDM Forecast'!M32</f>
        <v>284408.14701389649</v>
      </c>
      <c r="G7" s="263">
        <f>'CDM Forecast'!N32</f>
        <v>295716.6220442701</v>
      </c>
      <c r="H7" s="101">
        <v>0.5</v>
      </c>
      <c r="I7" s="266">
        <f>G7*H7</f>
        <v>147858.31102213505</v>
      </c>
      <c r="J7" s="102">
        <f>E7+F7+I7</f>
        <v>701408.16375892365</v>
      </c>
    </row>
    <row r="8" spans="2:12">
      <c r="B8" s="267" t="s">
        <v>128</v>
      </c>
      <c r="C8" s="263">
        <f>'CDM Forecast'!L33+'Historic CDM'!D102</f>
        <v>1314791.9329403015</v>
      </c>
      <c r="D8" s="264">
        <v>0.5</v>
      </c>
      <c r="E8" s="265">
        <f t="shared" si="0"/>
        <v>657395.96647015074</v>
      </c>
      <c r="F8" s="263">
        <f>'CDM Forecast'!M33+'CDM Forecast'!F72</f>
        <v>582419.79923967831</v>
      </c>
      <c r="G8" s="263">
        <f>'CDM Forecast'!N33</f>
        <v>687707.80456502968</v>
      </c>
      <c r="H8" s="101">
        <v>0.5</v>
      </c>
      <c r="I8" s="266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2" t="s">
        <v>130</v>
      </c>
      <c r="C9" s="263">
        <f>'CDM Forecast'!L34+'Historic CDM'!E102</f>
        <v>4380394.733220119</v>
      </c>
      <c r="D9" s="264">
        <v>0.5</v>
      </c>
      <c r="E9" s="265">
        <f t="shared" si="0"/>
        <v>2190197.3666100595</v>
      </c>
      <c r="F9" s="263">
        <f>'CDM Forecast'!M34</f>
        <v>2133714.6313936291</v>
      </c>
      <c r="G9" s="263">
        <f>'CDM Forecast'!N34</f>
        <v>3490940.8851150074</v>
      </c>
      <c r="H9" s="101">
        <v>0.5</v>
      </c>
      <c r="I9" s="266">
        <f t="shared" si="1"/>
        <v>1745470.4425575037</v>
      </c>
      <c r="J9" s="102">
        <f t="shared" si="2"/>
        <v>6069382.4405611921</v>
      </c>
    </row>
    <row r="10" spans="2:12">
      <c r="B10" s="267" t="s">
        <v>23</v>
      </c>
      <c r="C10" s="263">
        <f>'CDM Forecast'!L35+'Historic CDM'!F102</f>
        <v>489246.73233198613</v>
      </c>
      <c r="D10" s="264">
        <v>0.5</v>
      </c>
      <c r="E10" s="265">
        <f t="shared" si="0"/>
        <v>244623.36616599307</v>
      </c>
      <c r="F10" s="263">
        <f>'CDM Forecast'!M35+'CDM Forecast'!H73</f>
        <v>4907967.5282223327</v>
      </c>
      <c r="G10" s="263">
        <f>'CDM Forecast'!N35</f>
        <v>545218.88915097946</v>
      </c>
      <c r="H10" s="101">
        <v>0.5</v>
      </c>
      <c r="I10" s="266">
        <f t="shared" si="1"/>
        <v>272609.44457548973</v>
      </c>
      <c r="J10" s="102">
        <f t="shared" si="2"/>
        <v>5425200.338963815</v>
      </c>
    </row>
    <row r="11" spans="2:12">
      <c r="B11" s="267" t="s">
        <v>163</v>
      </c>
      <c r="C11" s="263">
        <f>'CDM Forecast'!L36+'Historic CDM'!J102</f>
        <v>313427.55947350472</v>
      </c>
      <c r="D11" s="264">
        <v>0.5</v>
      </c>
      <c r="E11" s="265">
        <f t="shared" si="0"/>
        <v>156713.77973675236</v>
      </c>
      <c r="F11" s="263">
        <f>'CDM Forecast'!M36</f>
        <v>255206.60515403666</v>
      </c>
      <c r="G11" s="263">
        <f>'CDM Forecast'!N36</f>
        <v>580891.80041894352</v>
      </c>
      <c r="H11" s="101">
        <v>0.5</v>
      </c>
      <c r="I11" s="266">
        <f t="shared" si="1"/>
        <v>290445.90020947176</v>
      </c>
      <c r="J11" s="102">
        <f t="shared" si="2"/>
        <v>702366.28510026075</v>
      </c>
      <c r="L11" s="118"/>
    </row>
    <row r="12" spans="2:12">
      <c r="B12" s="267" t="s">
        <v>146</v>
      </c>
      <c r="C12" s="263"/>
      <c r="D12" s="264">
        <v>0.5</v>
      </c>
      <c r="E12" s="265">
        <f t="shared" si="0"/>
        <v>0</v>
      </c>
      <c r="F12" s="263"/>
      <c r="G12" s="263"/>
      <c r="H12" s="101">
        <v>0.5</v>
      </c>
      <c r="I12" s="266">
        <f t="shared" si="1"/>
        <v>0</v>
      </c>
      <c r="J12" s="102">
        <f t="shared" ref="J12:J15" si="3">E12+F12+I12</f>
        <v>0</v>
      </c>
    </row>
    <row r="13" spans="2:12">
      <c r="B13" s="267" t="s">
        <v>149</v>
      </c>
      <c r="C13" s="263"/>
      <c r="D13" s="264">
        <v>0.5</v>
      </c>
      <c r="E13" s="265">
        <f t="shared" si="0"/>
        <v>0</v>
      </c>
      <c r="F13" s="263"/>
      <c r="G13" s="263"/>
      <c r="H13" s="101">
        <v>0.5</v>
      </c>
      <c r="I13" s="266">
        <f t="shared" si="1"/>
        <v>0</v>
      </c>
      <c r="J13" s="102">
        <f t="shared" si="3"/>
        <v>0</v>
      </c>
    </row>
    <row r="14" spans="2:12">
      <c r="B14" s="267" t="s">
        <v>67</v>
      </c>
      <c r="C14" s="263"/>
      <c r="D14" s="264">
        <v>0.5</v>
      </c>
      <c r="E14" s="265">
        <f t="shared" si="0"/>
        <v>0</v>
      </c>
      <c r="F14" s="263"/>
      <c r="G14" s="263"/>
      <c r="H14" s="101">
        <v>0.5</v>
      </c>
      <c r="I14" s="266">
        <f t="shared" si="1"/>
        <v>0</v>
      </c>
      <c r="J14" s="102">
        <f t="shared" si="3"/>
        <v>0</v>
      </c>
    </row>
    <row r="15" spans="2:12" ht="15.75" thickBot="1">
      <c r="B15" s="268" t="s">
        <v>232</v>
      </c>
      <c r="C15" s="269">
        <f>SUM(C7:C14)</f>
        <v>7036144.3694116957</v>
      </c>
      <c r="D15" s="103">
        <v>0.5</v>
      </c>
      <c r="E15" s="270">
        <f t="shared" si="0"/>
        <v>3518072.1847058479</v>
      </c>
      <c r="F15" s="270">
        <f>SUM(F7:F14)</f>
        <v>8163716.7110235738</v>
      </c>
      <c r="G15" s="270">
        <f>SUM(G7:G14)</f>
        <v>5600476.0012942292</v>
      </c>
      <c r="H15" s="104">
        <v>0.5</v>
      </c>
      <c r="I15" s="271">
        <f>G15*H15</f>
        <v>2800238.0006471146</v>
      </c>
      <c r="J15" s="155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87"/>
      <c r="C18" s="288"/>
      <c r="D18" s="288"/>
      <c r="E18" s="288"/>
      <c r="F18" s="288"/>
      <c r="G18" s="289"/>
    </row>
    <row r="19" spans="2:7">
      <c r="B19" s="290" t="s">
        <v>288</v>
      </c>
      <c r="C19" s="291"/>
      <c r="D19" s="291"/>
      <c r="E19" s="291"/>
      <c r="F19" s="291"/>
      <c r="G19" s="292"/>
    </row>
    <row r="20" spans="2:7" ht="15" customHeight="1">
      <c r="B20" s="105" t="s">
        <v>228</v>
      </c>
      <c r="C20" s="285" t="s">
        <v>289</v>
      </c>
      <c r="D20" s="286"/>
      <c r="E20" s="106"/>
      <c r="F20" s="293" t="s">
        <v>290</v>
      </c>
      <c r="G20" s="294"/>
    </row>
    <row r="21" spans="2:7" ht="45">
      <c r="B21" s="97"/>
      <c r="C21" s="107" t="s">
        <v>233</v>
      </c>
      <c r="D21" s="107" t="s">
        <v>158</v>
      </c>
      <c r="E21" s="107" t="s">
        <v>234</v>
      </c>
      <c r="F21" s="107" t="s">
        <v>233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235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539125.12696219829</v>
      </c>
      <c r="G23" s="112">
        <f ca="1">F23*E23</f>
        <v>17032.5213778613</v>
      </c>
    </row>
    <row r="24" spans="2:7">
      <c r="B24" s="113" t="s">
        <v>23</v>
      </c>
      <c r="C24" s="114">
        <f ca="1">'Normalized Annual Summary'!AJ16</f>
        <v>117409986.45086785</v>
      </c>
      <c r="D24" s="110">
        <f>J10</f>
        <v>5425200.338963815</v>
      </c>
      <c r="E24" s="111">
        <f t="shared" ca="1" si="4"/>
        <v>4.6207315944407162E-2</v>
      </c>
      <c r="F24" s="114">
        <f ca="1">'kW Forecast'!J29</f>
        <v>228246.90495244227</v>
      </c>
      <c r="G24" s="112">
        <f ca="1">F24*E24</f>
        <v>10546.676850470572</v>
      </c>
    </row>
    <row r="25" spans="2:7">
      <c r="B25" s="113" t="s">
        <v>163</v>
      </c>
      <c r="C25" s="114">
        <f>'Normalized Annual Summary'!AS16</f>
        <v>282898876.33631599</v>
      </c>
      <c r="D25" s="110">
        <f>J11</f>
        <v>702366.28510026075</v>
      </c>
      <c r="E25" s="111">
        <f t="shared" si="4"/>
        <v>2.4827468182138457E-3</v>
      </c>
      <c r="F25" s="114">
        <f>'kW Forecast'!P29</f>
        <v>475383.09527816938</v>
      </c>
      <c r="G25" s="112">
        <f>F25*E25</f>
        <v>1180.2558672345244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6" t="s">
        <v>232</v>
      </c>
      <c r="C28" s="157">
        <f ca="1">SUM(C23:C27)</f>
        <v>596197670.84349096</v>
      </c>
      <c r="D28" s="157">
        <f>SUM(D23:D27)</f>
        <v>12196949.064625269</v>
      </c>
      <c r="E28" s="158">
        <f t="shared" ca="1" si="4"/>
        <v>2.0457894522414387E-2</v>
      </c>
      <c r="F28" s="159">
        <f ca="1">SUM(F23:F27)</f>
        <v>1253051.5024967617</v>
      </c>
      <c r="G28" s="160">
        <f ca="1">SUM(G23:G27)</f>
        <v>28759.454095566398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J1" workbookViewId="0">
      <selection activeCell="I12" sqref="I12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1" t="s">
        <v>22</v>
      </c>
      <c r="C2" s="301"/>
      <c r="D2" s="301"/>
      <c r="E2" s="301"/>
      <c r="F2" s="301"/>
      <c r="H2" s="301" t="s">
        <v>23</v>
      </c>
      <c r="I2" s="301"/>
      <c r="J2" s="301"/>
      <c r="K2" s="301"/>
      <c r="L2" s="301"/>
      <c r="N2" s="301" t="s">
        <v>150</v>
      </c>
      <c r="O2" s="301"/>
      <c r="P2" s="301"/>
      <c r="Q2" s="301"/>
      <c r="R2" s="301"/>
      <c r="T2" s="301" t="s">
        <v>146</v>
      </c>
      <c r="U2" s="301"/>
      <c r="V2" s="301"/>
      <c r="W2" s="301"/>
      <c r="X2" s="301"/>
      <c r="Z2" s="301" t="s">
        <v>151</v>
      </c>
      <c r="AA2" s="301"/>
      <c r="AB2" s="301"/>
      <c r="AC2" s="301"/>
      <c r="AD2" s="301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280</v>
      </c>
    </row>
    <row r="17" spans="1:31" ht="15">
      <c r="C17" s="50" t="s">
        <v>141</v>
      </c>
      <c r="D17" s="87" t="s">
        <v>225</v>
      </c>
      <c r="E17" s="53" t="s">
        <v>223</v>
      </c>
      <c r="F17" s="89" t="s">
        <v>224</v>
      </c>
      <c r="G17"/>
      <c r="H17" s="50"/>
      <c r="I17" s="50" t="s">
        <v>141</v>
      </c>
      <c r="J17" s="87" t="s">
        <v>225</v>
      </c>
      <c r="K17" s="53" t="s">
        <v>223</v>
      </c>
      <c r="L17" s="89" t="s">
        <v>224</v>
      </c>
      <c r="M17"/>
      <c r="N17" s="50"/>
      <c r="O17" s="50" t="s">
        <v>141</v>
      </c>
      <c r="P17" s="87" t="s">
        <v>227</v>
      </c>
      <c r="Q17" s="53" t="s">
        <v>223</v>
      </c>
      <c r="R17" s="89" t="s">
        <v>224</v>
      </c>
      <c r="T17" s="50"/>
      <c r="U17" s="50" t="s">
        <v>141</v>
      </c>
      <c r="V17" s="87" t="s">
        <v>225</v>
      </c>
      <c r="W17" s="53" t="s">
        <v>223</v>
      </c>
      <c r="X17" s="89" t="s">
        <v>224</v>
      </c>
      <c r="Y17" s="50"/>
      <c r="Z17" s="50"/>
      <c r="AA17" s="50" t="s">
        <v>141</v>
      </c>
      <c r="AB17" s="87" t="s">
        <v>254</v>
      </c>
      <c r="AC17" s="53" t="s">
        <v>223</v>
      </c>
      <c r="AD17" s="89" t="s">
        <v>224</v>
      </c>
      <c r="AE17" s="50" t="s">
        <v>253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659171.02889857162</v>
      </c>
      <c r="E18" s="129">
        <f t="shared" ref="E18:E25" si="25">E19</f>
        <v>2.8063022135554247E-3</v>
      </c>
      <c r="F18" s="130" cm="1">
        <f t="array" ref="F18">TREND(F$5:F$12,B$5:B$12,B18)</f>
        <v>2.8226936177298632E-3</v>
      </c>
      <c r="H18" s="23">
        <v>2012</v>
      </c>
      <c r="I18" s="33">
        <f ca="1">'Normalized Annual Summary'!AJ5</f>
        <v>130207803.45149082</v>
      </c>
      <c r="J18" s="54">
        <f t="shared" ref="J18:J24" ca="1" si="26">I18*K18</f>
        <v>253126.06735454602</v>
      </c>
      <c r="K18" s="129">
        <f t="shared" ref="K18:K25" si="27">K19</f>
        <v>1.9440161084419848E-3</v>
      </c>
      <c r="L18" s="130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455950.66757024638</v>
      </c>
      <c r="Q18" s="129">
        <f t="shared" ref="Q18:Q25" si="29">Q19</f>
        <v>1.6803993760407313E-3</v>
      </c>
      <c r="R18" s="130" cm="1">
        <f t="array" ref="R18">TREND(R$5:R$12,N$5:N$12,N18)</f>
        <v>1.7032536687409117E-3</v>
      </c>
      <c r="U18" s="33"/>
      <c r="V18" s="54"/>
      <c r="W18" s="129"/>
      <c r="X18" s="130"/>
      <c r="AA18" s="33"/>
      <c r="AB18" s="54"/>
      <c r="AC18" s="130"/>
      <c r="AD18" s="130"/>
      <c r="AE18" s="129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652427.8242865029</v>
      </c>
      <c r="E19" s="129">
        <f t="shared" si="25"/>
        <v>2.8063022135554247E-3</v>
      </c>
      <c r="F19" s="130" cm="1">
        <f t="array" ref="F19">TREND(F$5:F$12,B$5:B$12,B19)</f>
        <v>2.8208525858098559E-3</v>
      </c>
      <c r="H19" s="23">
        <v>2013</v>
      </c>
      <c r="I19" s="33">
        <f ca="1">'Normalized Annual Summary'!AJ6</f>
        <v>128900949.24662015</v>
      </c>
      <c r="J19" s="54">
        <f t="shared" ca="1" si="26"/>
        <v>250585.52172889229</v>
      </c>
      <c r="K19" s="129">
        <f t="shared" si="27"/>
        <v>1.9440161084419848E-3</v>
      </c>
      <c r="L19" s="130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453328.59500422503</v>
      </c>
      <c r="Q19" s="129">
        <f t="shared" si="29"/>
        <v>1.6803993760407313E-3</v>
      </c>
      <c r="R19" s="130" cm="1">
        <f t="array" ref="R19">TREND(R$5:R$12,N$5:N$12,N19)</f>
        <v>1.6961265839653631E-3</v>
      </c>
      <c r="U19" s="33"/>
      <c r="V19" s="54"/>
      <c r="W19" s="129"/>
      <c r="X19" s="130"/>
      <c r="AA19" s="33"/>
      <c r="AB19" s="54"/>
      <c r="AC19" s="130"/>
      <c r="AD19" s="130"/>
      <c r="AE19" s="129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628800.54884392151</v>
      </c>
      <c r="E20" s="129">
        <f t="shared" si="25"/>
        <v>2.8063022135554247E-3</v>
      </c>
      <c r="F20" s="130" cm="1">
        <f t="array" ref="F20">TREND(F$5:F$12,B$5:B$12,B20)</f>
        <v>2.8190115538898487E-3</v>
      </c>
      <c r="H20" s="23">
        <v>2014</v>
      </c>
      <c r="I20" s="33">
        <f ca="1">'Normalized Annual Summary'!AJ7</f>
        <v>127656672.4871051</v>
      </c>
      <c r="J20" s="54">
        <f t="shared" ca="1" si="26"/>
        <v>248166.62766503505</v>
      </c>
      <c r="K20" s="129">
        <f t="shared" si="27"/>
        <v>1.9440161084419848E-3</v>
      </c>
      <c r="L20" s="130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452824.02148179489</v>
      </c>
      <c r="Q20" s="129">
        <f t="shared" si="29"/>
        <v>1.6803993760407313E-3</v>
      </c>
      <c r="R20" s="130" cm="1">
        <f t="array" ref="R20">TREND(R$5:R$12,N$5:N$12,N20)</f>
        <v>1.6889994991898163E-3</v>
      </c>
      <c r="U20" s="33"/>
      <c r="V20" s="54"/>
      <c r="W20" s="129"/>
      <c r="X20" s="130"/>
      <c r="AA20" s="33"/>
      <c r="AB20" s="54"/>
      <c r="AC20" s="130"/>
      <c r="AD20" s="130"/>
      <c r="AE20" s="129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609923.47321674426</v>
      </c>
      <c r="E21" s="129">
        <f t="shared" si="25"/>
        <v>2.8063022135554247E-3</v>
      </c>
      <c r="F21" s="130" cm="1">
        <f t="array" ref="F21">TREND(F$5:F$12,B$5:B$12,B21)</f>
        <v>2.8171705219698418E-3</v>
      </c>
      <c r="H21" s="23">
        <v>2015</v>
      </c>
      <c r="I21" s="33">
        <f ca="1">'Normalized Annual Summary'!AJ8</f>
        <v>126383713.62865758</v>
      </c>
      <c r="J21" s="54">
        <f t="shared" ca="1" si="26"/>
        <v>245691.97513882915</v>
      </c>
      <c r="K21" s="129">
        <f t="shared" si="27"/>
        <v>1.9440161084419848E-3</v>
      </c>
      <c r="L21" s="130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452436.10506395512</v>
      </c>
      <c r="Q21" s="129">
        <f t="shared" si="29"/>
        <v>1.6803993760407313E-3</v>
      </c>
      <c r="R21" s="130" cm="1">
        <f t="array" ref="R21">TREND(R$5:R$12,N$5:N$12,N21)</f>
        <v>1.6818724144142694E-3</v>
      </c>
      <c r="U21" s="33"/>
      <c r="V21" s="54"/>
      <c r="W21" s="129"/>
      <c r="X21" s="130"/>
      <c r="AA21" s="33"/>
      <c r="AB21" s="54"/>
      <c r="AC21" s="130"/>
      <c r="AD21" s="130"/>
      <c r="AE21" s="129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595747.34343151003</v>
      </c>
      <c r="E22" s="129">
        <f t="shared" si="25"/>
        <v>2.8063022135554247E-3</v>
      </c>
      <c r="F22" s="130" cm="1">
        <f t="array" ref="F22">TREND(F$5:F$12,B$5:B$12,B22)</f>
        <v>2.8153294900498346E-3</v>
      </c>
      <c r="H22" s="23">
        <v>2016</v>
      </c>
      <c r="I22" s="33">
        <f ca="1">'Normalized Annual Summary'!AJ9</f>
        <v>125720797.3301788</v>
      </c>
      <c r="J22" s="54">
        <f ca="1">I22*K22</f>
        <v>244403.25517603767</v>
      </c>
      <c r="K22" s="129">
        <f t="shared" si="27"/>
        <v>1.9440161084419848E-3</v>
      </c>
      <c r="L22" s="130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499802.07920425141</v>
      </c>
      <c r="Q22" s="129">
        <f t="shared" si="29"/>
        <v>1.6803993760407313E-3</v>
      </c>
      <c r="R22" s="130" cm="1">
        <f t="array" ref="R22">TREND(R$5:R$12,N$5:N$12,N22)</f>
        <v>1.6747453296387226E-3</v>
      </c>
      <c r="U22" s="33"/>
      <c r="V22" s="54"/>
      <c r="W22" s="129"/>
      <c r="X22" s="130"/>
      <c r="AA22" s="33"/>
      <c r="AB22" s="54"/>
      <c r="AC22" s="130"/>
      <c r="AD22" s="130"/>
      <c r="AE22" s="129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589094.01561826561</v>
      </c>
      <c r="E23" s="129">
        <f t="shared" si="25"/>
        <v>2.8063022135554247E-3</v>
      </c>
      <c r="F23" s="130" cm="1">
        <f t="array" ref="F23">TREND(F$5:F$12,B$5:B$12,B23)</f>
        <v>2.8134884581298273E-3</v>
      </c>
      <c r="H23" s="23">
        <v>2017</v>
      </c>
      <c r="I23" s="33">
        <f ca="1">'Normalized Annual Summary'!AJ10</f>
        <v>124806940.77559473</v>
      </c>
      <c r="J23" s="54">
        <f t="shared" ca="1" si="26"/>
        <v>242626.70331312093</v>
      </c>
      <c r="K23" s="129">
        <f t="shared" si="27"/>
        <v>1.9440161084419848E-3</v>
      </c>
      <c r="L23" s="130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486540.82818581909</v>
      </c>
      <c r="Q23" s="129">
        <f t="shared" si="29"/>
        <v>1.6803993760407313E-3</v>
      </c>
      <c r="R23" s="130" cm="1">
        <f t="array" ref="R23">TREND(R$5:R$12,N$5:N$12,N23)</f>
        <v>1.6676182448631741E-3</v>
      </c>
      <c r="U23" s="33"/>
      <c r="V23" s="54"/>
      <c r="W23" s="129"/>
      <c r="X23" s="130"/>
      <c r="AA23" s="33"/>
      <c r="AB23" s="54"/>
      <c r="AC23" s="130"/>
      <c r="AD23" s="130"/>
      <c r="AE23" s="129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580608.43675998959</v>
      </c>
      <c r="E24" s="129">
        <f t="shared" si="25"/>
        <v>2.8063022135554247E-3</v>
      </c>
      <c r="F24" s="130" cm="1">
        <f t="array" ref="F24">TREND(F$5:F$12,B$5:B$12,B24)</f>
        <v>2.8116474262098205E-3</v>
      </c>
      <c r="H24" s="23">
        <v>2018</v>
      </c>
      <c r="I24" s="33">
        <f ca="1">'Normalized Annual Summary'!AJ11</f>
        <v>123954919.27626412</v>
      </c>
      <c r="J24" s="54">
        <f t="shared" ca="1" si="26"/>
        <v>240970.35979368334</v>
      </c>
      <c r="K24" s="129">
        <f t="shared" si="27"/>
        <v>1.9440161084419848E-3</v>
      </c>
      <c r="L24" s="130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485014.31954509526</v>
      </c>
      <c r="Q24" s="129">
        <f t="shared" si="29"/>
        <v>1.6803993760407313E-3</v>
      </c>
      <c r="R24" s="130" cm="1">
        <f t="array" ref="R24">TREND(R$5:R$12,N$5:N$12,N24)</f>
        <v>1.6604911600876272E-3</v>
      </c>
      <c r="U24" s="33"/>
      <c r="V24" s="54"/>
      <c r="W24" s="129"/>
      <c r="X24" s="130"/>
      <c r="AA24" s="33"/>
      <c r="AB24" s="54"/>
      <c r="AC24" s="130"/>
      <c r="AD24" s="130"/>
      <c r="AE24" s="129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559376.94620635035</v>
      </c>
      <c r="E25" s="129">
        <f t="shared" si="25"/>
        <v>2.8063022135554247E-3</v>
      </c>
      <c r="F25" s="130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122273286.38613404</v>
      </c>
      <c r="J25" s="54">
        <f ca="1">I25*K25</f>
        <v>237701.23836678462</v>
      </c>
      <c r="K25" s="129">
        <f t="shared" si="27"/>
        <v>1.9440161084419848E-3</v>
      </c>
      <c r="L25" s="130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483781.63527567958</v>
      </c>
      <c r="Q25" s="129">
        <f t="shared" si="29"/>
        <v>1.6803993760407313E-3</v>
      </c>
      <c r="R25" s="130" cm="1">
        <f t="array" ref="R25">TREND(R$5:R$12,N$5:N$12,N25)</f>
        <v>1.6533640753120804E-3</v>
      </c>
      <c r="S25" s="23"/>
      <c r="T25" s="23"/>
      <c r="U25" s="33"/>
      <c r="V25" s="54"/>
      <c r="W25" s="129"/>
      <c r="X25" s="130"/>
      <c r="Y25" s="23"/>
      <c r="Z25" s="23"/>
      <c r="AA25" s="33"/>
      <c r="AB25" s="54"/>
      <c r="AC25" s="130"/>
      <c r="AD25" s="130"/>
      <c r="AE25" s="129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538801.9907265089</v>
      </c>
      <c r="E26" s="129">
        <f>E27</f>
        <v>2.8063022135554247E-3</v>
      </c>
      <c r="F26" s="130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111087264.91309831</v>
      </c>
      <c r="J26" s="54">
        <f t="shared" ref="J26:J27" ca="1" si="31">I26*K26</f>
        <v>215955.43243382522</v>
      </c>
      <c r="K26" s="129">
        <f>K27</f>
        <v>1.9440161084419848E-3</v>
      </c>
      <c r="L26" s="130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464871.76059685642</v>
      </c>
      <c r="Q26" s="129">
        <f>Q27</f>
        <v>1.6803993760407313E-3</v>
      </c>
      <c r="R26" s="130" cm="1">
        <f t="array" ref="R26">TREND(R$5:R$12,N$5:N$12,N26)</f>
        <v>1.6462369905365336E-3</v>
      </c>
      <c r="S26" s="23"/>
      <c r="T26" s="23"/>
      <c r="U26" s="33"/>
      <c r="V26" s="54"/>
      <c r="W26" s="129"/>
      <c r="X26" s="130"/>
      <c r="Y26" s="23"/>
      <c r="Z26" s="23"/>
      <c r="AA26" s="33"/>
      <c r="AB26" s="54"/>
      <c r="AC26" s="130"/>
      <c r="AD26" s="130"/>
      <c r="AE26" s="129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546868.16757469415</v>
      </c>
      <c r="E27" s="129">
        <f>AVERAGE(E5:E14)</f>
        <v>2.8063022135554247E-3</v>
      </c>
      <c r="F27" s="130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119021398.77518789</v>
      </c>
      <c r="J27" s="54">
        <f t="shared" ca="1" si="31"/>
        <v>231379.51646826239</v>
      </c>
      <c r="K27" s="129">
        <f>AVERAGE(K5:K14)</f>
        <v>1.9440161084419848E-3</v>
      </c>
      <c r="L27" s="130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461076.20853996335</v>
      </c>
      <c r="Q27" s="129">
        <f>AVERAGE(Q5:Q14)</f>
        <v>1.6803993760407313E-3</v>
      </c>
      <c r="R27" s="130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9">
        <f>AVERAGE(W5:W14)</f>
        <v>2.7208155549270138E-3</v>
      </c>
      <c r="X27" s="130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30" cm="1">
        <f t="array" ref="AD27">TREND(AD$8:AD$12,Z$8:Z$12,Z27)</f>
        <v>2.8984452137773009E-3</v>
      </c>
      <c r="AE27" s="129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540502.68765769561</v>
      </c>
      <c r="E28" s="98">
        <f>E27</f>
        <v>2.8063022135554247E-3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118212037.77048771</v>
      </c>
      <c r="J28" s="88">
        <f ca="1">I28*K28</f>
        <v>229806.10563758045</v>
      </c>
      <c r="K28" s="98">
        <f>K27</f>
        <v>1.9440161084419848E-3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280142331.02881426</v>
      </c>
      <c r="P28" s="88">
        <f>O28*Q28</f>
        <v>470750.99826341547</v>
      </c>
      <c r="Q28" s="98">
        <f>Q27</f>
        <v>1.6803993760407313E-3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5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539125.12696219829</v>
      </c>
      <c r="E29" s="98">
        <f>E28</f>
        <v>2.8063022135554247E-3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117409986.45086785</v>
      </c>
      <c r="J29" s="88">
        <f ca="1">I29*K29</f>
        <v>228246.90495244227</v>
      </c>
      <c r="K29" s="98">
        <f>K28</f>
        <v>1.9440161084419848E-3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282898876.33631599</v>
      </c>
      <c r="P29" s="88">
        <f>O29*Q29</f>
        <v>475383.09527816938</v>
      </c>
      <c r="Q29" s="98">
        <f>Q28</f>
        <v>1.6803993760407313E-3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5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226</v>
      </c>
      <c r="I31" s="95" t="s">
        <v>66</v>
      </c>
      <c r="J31" s="93" t="s">
        <v>70</v>
      </c>
      <c r="K31" s="51" t="s">
        <v>226</v>
      </c>
      <c r="O31" s="95" t="s">
        <v>66</v>
      </c>
      <c r="P31" s="93" t="s">
        <v>70</v>
      </c>
      <c r="Q31" s="51" t="s">
        <v>226</v>
      </c>
      <c r="U31" s="95" t="s">
        <v>66</v>
      </c>
      <c r="V31" s="93" t="s">
        <v>70</v>
      </c>
      <c r="W31" s="51" t="s">
        <v>226</v>
      </c>
      <c r="AA31" s="95" t="s">
        <v>66</v>
      </c>
      <c r="AB31" s="93" t="s">
        <v>70</v>
      </c>
      <c r="AC31" s="51" t="s">
        <v>226</v>
      </c>
    </row>
    <row r="32" spans="1:31">
      <c r="A32" s="23" t="s">
        <v>221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222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3" t="s">
        <v>282</v>
      </c>
      <c r="J35" s="23" t="s">
        <v>282</v>
      </c>
      <c r="P35" s="23" t="s">
        <v>282</v>
      </c>
      <c r="V35" s="23" t="s">
        <v>282</v>
      </c>
      <c r="AB35" s="23" t="s">
        <v>281</v>
      </c>
    </row>
    <row r="39" spans="1:29" ht="15.75" customHeight="1" thickBot="1">
      <c r="B39" s="300" t="s">
        <v>255</v>
      </c>
      <c r="C39" s="300"/>
      <c r="D39" s="300"/>
      <c r="E39" s="300"/>
    </row>
    <row r="40" spans="1:29">
      <c r="B40" s="131" t="s">
        <v>49</v>
      </c>
      <c r="C40" s="132" t="str">
        <f>B2</f>
        <v>GS&gt;50</v>
      </c>
      <c r="D40" s="132" t="str">
        <f>H2</f>
        <v>Intermediate</v>
      </c>
      <c r="E40" s="133" t="str">
        <f>N2</f>
        <v>Large Use</v>
      </c>
    </row>
    <row r="41" spans="1:29">
      <c r="B41" s="134">
        <f t="shared" ref="B41:B50" si="35">B18</f>
        <v>2012</v>
      </c>
      <c r="C41" s="110">
        <f t="shared" ref="C41:C48" ca="1" si="36">D18</f>
        <v>659171.02889857162</v>
      </c>
      <c r="D41" s="110">
        <f t="shared" ref="D41:D48" ca="1" si="37">J18</f>
        <v>253126.06735454602</v>
      </c>
      <c r="E41" s="135">
        <f t="shared" ref="E41:E48" si="38">P18</f>
        <v>455950.66757024638</v>
      </c>
    </row>
    <row r="42" spans="1:29">
      <c r="B42" s="134">
        <f t="shared" si="35"/>
        <v>2013</v>
      </c>
      <c r="C42" s="110">
        <f t="shared" ca="1" si="36"/>
        <v>652427.8242865029</v>
      </c>
      <c r="D42" s="110">
        <f t="shared" ca="1" si="37"/>
        <v>250585.52172889229</v>
      </c>
      <c r="E42" s="135">
        <f t="shared" si="38"/>
        <v>453328.59500422503</v>
      </c>
    </row>
    <row r="43" spans="1:29">
      <c r="B43" s="134">
        <f t="shared" si="35"/>
        <v>2014</v>
      </c>
      <c r="C43" s="110">
        <f t="shared" ca="1" si="36"/>
        <v>628800.54884392151</v>
      </c>
      <c r="D43" s="110">
        <f t="shared" ca="1" si="37"/>
        <v>248166.62766503505</v>
      </c>
      <c r="E43" s="135">
        <f t="shared" si="38"/>
        <v>452824.02148179489</v>
      </c>
    </row>
    <row r="44" spans="1:29">
      <c r="B44" s="134">
        <f t="shared" si="35"/>
        <v>2015</v>
      </c>
      <c r="C44" s="110">
        <f t="shared" ca="1" si="36"/>
        <v>609923.47321674426</v>
      </c>
      <c r="D44" s="110">
        <f t="shared" ca="1" si="37"/>
        <v>245691.97513882915</v>
      </c>
      <c r="E44" s="135">
        <f t="shared" si="38"/>
        <v>452436.10506395512</v>
      </c>
    </row>
    <row r="45" spans="1:29">
      <c r="B45" s="134">
        <f t="shared" si="35"/>
        <v>2016</v>
      </c>
      <c r="C45" s="110">
        <f t="shared" ca="1" si="36"/>
        <v>595747.34343151003</v>
      </c>
      <c r="D45" s="110">
        <f ca="1">J22</f>
        <v>244403.25517603767</v>
      </c>
      <c r="E45" s="135">
        <f t="shared" si="38"/>
        <v>499802.07920425141</v>
      </c>
    </row>
    <row r="46" spans="1:29">
      <c r="B46" s="134">
        <f t="shared" si="35"/>
        <v>2017</v>
      </c>
      <c r="C46" s="110">
        <f t="shared" ca="1" si="36"/>
        <v>589094.01561826561</v>
      </c>
      <c r="D46" s="110">
        <f t="shared" ca="1" si="37"/>
        <v>242626.70331312093</v>
      </c>
      <c r="E46" s="135">
        <f t="shared" si="38"/>
        <v>486540.82818581909</v>
      </c>
    </row>
    <row r="47" spans="1:29">
      <c r="B47" s="134">
        <f t="shared" si="35"/>
        <v>2018</v>
      </c>
      <c r="C47" s="110">
        <f t="shared" ca="1" si="36"/>
        <v>580608.43675998959</v>
      </c>
      <c r="D47" s="110">
        <f t="shared" ca="1" si="37"/>
        <v>240970.35979368334</v>
      </c>
      <c r="E47" s="135">
        <f t="shared" si="38"/>
        <v>485014.31954509526</v>
      </c>
    </row>
    <row r="48" spans="1:29">
      <c r="B48" s="134">
        <f t="shared" si="35"/>
        <v>2019</v>
      </c>
      <c r="C48" s="110">
        <f t="shared" ca="1" si="36"/>
        <v>559376.94620635035</v>
      </c>
      <c r="D48" s="110">
        <f t="shared" ca="1" si="37"/>
        <v>237701.23836678462</v>
      </c>
      <c r="E48" s="135">
        <f t="shared" si="38"/>
        <v>483781.63527567958</v>
      </c>
    </row>
    <row r="49" spans="2:5">
      <c r="B49" s="134">
        <f t="shared" si="35"/>
        <v>2020</v>
      </c>
      <c r="C49" s="110">
        <f t="shared" ref="C49:C50" ca="1" si="39">D26</f>
        <v>538801.9907265089</v>
      </c>
      <c r="D49" s="110">
        <f t="shared" ref="D49:D50" ca="1" si="40">J26</f>
        <v>215955.43243382522</v>
      </c>
      <c r="E49" s="135">
        <f t="shared" ref="E49:E50" si="41">P26</f>
        <v>464871.76059685642</v>
      </c>
    </row>
    <row r="50" spans="2:5" ht="13.5" thickBot="1">
      <c r="B50" s="136">
        <f t="shared" si="35"/>
        <v>2021</v>
      </c>
      <c r="C50" s="137">
        <f t="shared" ca="1" si="39"/>
        <v>546868.16757469415</v>
      </c>
      <c r="D50" s="137">
        <f t="shared" ca="1" si="40"/>
        <v>231379.51646826239</v>
      </c>
      <c r="E50" s="138">
        <f t="shared" si="41"/>
        <v>461076.20853996335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N66"/>
  <sheetViews>
    <sheetView workbookViewId="0">
      <selection activeCell="Q10" sqref="Q10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3" ht="16.5" thickBot="1">
      <c r="B1" s="56" t="s">
        <v>148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3">
      <c r="B2" s="225" t="s">
        <v>66</v>
      </c>
      <c r="C2" s="57" t="s">
        <v>252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238</v>
      </c>
      <c r="J2" s="57" t="s">
        <v>283</v>
      </c>
      <c r="K2" s="57" t="s">
        <v>284</v>
      </c>
      <c r="L2" s="57" t="s">
        <v>250</v>
      </c>
      <c r="M2" s="58" t="s">
        <v>285</v>
      </c>
    </row>
    <row r="3" spans="2:13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</row>
    <row r="4" spans="2:13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118212037.77048771</v>
      </c>
      <c r="M6" s="60">
        <f ca="1">OFFSET('Normalized Annual Summary'!$AJ$15,COLUMN(M6)-COLUMN($L6),0)</f>
        <v>117409986.45086785</v>
      </c>
    </row>
    <row r="7" spans="2:13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970579056.37642574</v>
      </c>
      <c r="M11" s="64">
        <f ca="1">SUM(M3:M10)</f>
        <v>969308966.34435558</v>
      </c>
    </row>
    <row r="13" spans="2:13" ht="16.5" thickBot="1">
      <c r="B13" s="56" t="s">
        <v>164</v>
      </c>
      <c r="C13" s="56"/>
      <c r="E13" s="230"/>
      <c r="I13" s="44"/>
      <c r="J13" s="44"/>
    </row>
    <row r="14" spans="2:13" ht="38.25">
      <c r="B14" s="225" t="s">
        <v>66</v>
      </c>
      <c r="C14" s="65" t="s">
        <v>286</v>
      </c>
      <c r="D14" s="65" t="s">
        <v>165</v>
      </c>
      <c r="E14" s="66" t="s">
        <v>287</v>
      </c>
    </row>
    <row r="15" spans="2:13">
      <c r="B15" s="59" t="str">
        <f t="shared" ref="B15:B22" si="2">B3</f>
        <v>Residential</v>
      </c>
      <c r="C15" s="44">
        <f t="shared" ref="C15:C22" ca="1" si="3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3" ht="12.75" customHeight="1">
      <c r="B16" s="61" t="str">
        <f t="shared" si="2"/>
        <v>GS &lt; 50</v>
      </c>
      <c r="C16" s="44">
        <f t="shared" ca="1" si="3"/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243</v>
      </c>
      <c r="H16" s="302"/>
      <c r="I16" s="302"/>
      <c r="J16" s="302"/>
      <c r="K16" s="302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2"/>
        <v>Intermediate</v>
      </c>
      <c r="C18" s="44">
        <f t="shared" ca="1" si="3"/>
        <v>117409986.45086785</v>
      </c>
      <c r="D18" s="44">
        <f>'CDM Adjustment'!J10</f>
        <v>5425200.338963815</v>
      </c>
      <c r="E18" s="60">
        <f t="shared" ca="1" si="4"/>
        <v>111984786.11190403</v>
      </c>
      <c r="G18" s="302"/>
      <c r="H18" s="302"/>
      <c r="I18" s="302"/>
      <c r="J18" s="302"/>
      <c r="K18" s="302"/>
    </row>
    <row r="19" spans="2:13">
      <c r="B19" s="61" t="str">
        <f t="shared" si="2"/>
        <v>Large User</v>
      </c>
      <c r="C19" s="44">
        <f t="shared" ca="1" si="3"/>
        <v>282898876.33631599</v>
      </c>
      <c r="D19" s="44">
        <f>'CDM Adjustment'!J11</f>
        <v>702366.28510026075</v>
      </c>
      <c r="E19" s="60">
        <f t="shared" ca="1" si="4"/>
        <v>282196510.05121571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969308966.34435558</v>
      </c>
      <c r="D23" s="63">
        <f>SUM(D15:D22)</f>
        <v>14482026.896376535</v>
      </c>
      <c r="E23" s="64">
        <f ca="1">SUM(E15:E22)</f>
        <v>954826939.44797885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252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238</v>
      </c>
      <c r="J26" s="57" t="s">
        <v>283</v>
      </c>
      <c r="K26" s="57" t="s">
        <v>284</v>
      </c>
      <c r="L26" s="57" t="s">
        <v>250</v>
      </c>
      <c r="M26" s="58" t="s">
        <v>285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229806.10563758045</v>
      </c>
      <c r="M28" s="60">
        <f ca="1">OFFSET('kW Forecast'!$J$28,COLUMN()-12,0)</f>
        <v>228246.90495244227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1251367.3241058979</v>
      </c>
      <c r="M32" s="64">
        <f t="shared" ref="M32" ca="1" si="7">SUM(M24:M31)</f>
        <v>1253051.5024967617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286</v>
      </c>
      <c r="D35" s="65" t="s">
        <v>165</v>
      </c>
      <c r="E35" s="66" t="s">
        <v>287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228246.90495244227</v>
      </c>
      <c r="D37" s="44">
        <f ca="1">'CDM Adjustment'!G24</f>
        <v>10546.676850470572</v>
      </c>
      <c r="E37" s="60">
        <f ca="1">C37-D37</f>
        <v>217700.2281019717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1253051.5024967617</v>
      </c>
      <c r="D41" s="63">
        <f ca="1">SUM(D36:D40)</f>
        <v>28759.454095566398</v>
      </c>
      <c r="E41" s="64">
        <f ca="1">SUM(E36:E40)</f>
        <v>1224292.0484011953</v>
      </c>
    </row>
    <row r="43" spans="2:14" ht="16.5" thickBot="1">
      <c r="B43" s="56" t="s">
        <v>370</v>
      </c>
      <c r="C43" s="56"/>
      <c r="N43" s="128"/>
    </row>
    <row r="44" spans="2:14">
      <c r="B44" s="225"/>
      <c r="C44" s="57" t="s">
        <v>252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238</v>
      </c>
      <c r="J44" s="57" t="s">
        <v>283</v>
      </c>
      <c r="K44" s="57" t="s">
        <v>284</v>
      </c>
      <c r="L44" s="57" t="s">
        <v>250</v>
      </c>
      <c r="M44" s="58" t="s">
        <v>285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341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103734059.12867203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522092.60558433697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111984786.11190403</v>
      </c>
      <c r="D61" s="44">
        <f t="shared" ref="D61:D64" ca="1" si="15">E37</f>
        <v>217700.2281019717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282196510.05121571</v>
      </c>
      <c r="D62" s="44">
        <f t="shared" ca="1" si="15"/>
        <v>474202.83941093483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6">
        <f ca="1">SUM(C58:C65)</f>
        <v>954826939.44797885</v>
      </c>
      <c r="D66" s="226">
        <f t="shared" ref="D66:E66" ca="1" si="16">SUM(D58:D65)</f>
        <v>1224292.0484011953</v>
      </c>
      <c r="E66" s="227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topLeftCell="A33"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50" t="s">
        <v>66</v>
      </c>
      <c r="C2" s="57" t="s">
        <v>252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238</v>
      </c>
      <c r="J2" s="57" t="s">
        <v>283</v>
      </c>
      <c r="K2" s="57" t="s">
        <v>284</v>
      </c>
      <c r="L2" s="57" t="s">
        <v>250</v>
      </c>
      <c r="M2" s="58" t="s">
        <v>285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118212037.77048771</v>
      </c>
      <c r="M6" s="60">
        <f ca="1">OFFSET('Normalized Annual Summary'!$AJ$15,COLUMN(M6)-COLUMN($L6),0)</f>
        <v>117409986.45086785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970579056.37642574</v>
      </c>
      <c r="M11" s="64">
        <f ca="1">SUM(M3:M10)</f>
        <v>969308966.34435558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5" t="s">
        <v>66</v>
      </c>
      <c r="C14" s="65" t="s">
        <v>286</v>
      </c>
      <c r="D14" s="65" t="s">
        <v>165</v>
      </c>
      <c r="E14" s="66" t="s">
        <v>287</v>
      </c>
    </row>
    <row r="15" spans="2:13">
      <c r="B15" s="59" t="str">
        <f t="shared" ref="B15:B22" si="1">B3</f>
        <v>Residential</v>
      </c>
      <c r="C15" s="44">
        <f ca="1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251</v>
      </c>
      <c r="H16" s="302"/>
      <c r="I16" s="302"/>
      <c r="J16" s="302"/>
      <c r="K16" s="302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1"/>
        <v>Intermediate</v>
      </c>
      <c r="C18" s="44">
        <f t="shared" ca="1" si="2"/>
        <v>117409986.45086785</v>
      </c>
      <c r="D18" s="44">
        <f>'CDM Adjustment'!J10</f>
        <v>5425200.338963815</v>
      </c>
      <c r="E18" s="60">
        <f t="shared" ca="1" si="3"/>
        <v>111984786.11190403</v>
      </c>
      <c r="G18" s="302"/>
      <c r="H18" s="302"/>
      <c r="I18" s="302"/>
      <c r="J18" s="302"/>
      <c r="K18" s="302"/>
    </row>
    <row r="19" spans="2:13">
      <c r="B19" s="61" t="str">
        <f t="shared" si="1"/>
        <v>Large User</v>
      </c>
      <c r="C19" s="44">
        <f t="shared" ca="1" si="2"/>
        <v>282898876.33631599</v>
      </c>
      <c r="D19" s="44">
        <f>'CDM Adjustment'!J11</f>
        <v>702366.28510026075</v>
      </c>
      <c r="E19" s="60">
        <f t="shared" ca="1" si="3"/>
        <v>282196510.05121571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969308966.34435558</v>
      </c>
      <c r="D23" s="63">
        <f>SUM(D15:D22)</f>
        <v>14482026.896376535</v>
      </c>
      <c r="E23" s="64">
        <f ca="1">SUM(E15:E22)</f>
        <v>954826939.44797885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252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238</v>
      </c>
      <c r="J26" s="57" t="s">
        <v>283</v>
      </c>
      <c r="K26" s="57" t="s">
        <v>284</v>
      </c>
      <c r="L26" s="57" t="s">
        <v>250</v>
      </c>
      <c r="M26" s="58" t="s">
        <v>285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229806.10563758045</v>
      </c>
      <c r="M28" s="60">
        <f ca="1">OFFSET('kW Forecast'!$J$28,COLUMN()-12,0)</f>
        <v>228246.90495244227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1251367.3241058979</v>
      </c>
      <c r="M32" s="64">
        <f ca="1">SUM(M24:M31)</f>
        <v>1253051.5024967617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286</v>
      </c>
      <c r="D35" s="65" t="s">
        <v>165</v>
      </c>
      <c r="E35" s="66" t="s">
        <v>287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228246.90495244227</v>
      </c>
      <c r="D37" s="44">
        <f ca="1">'CDM Adjustment'!G24</f>
        <v>10546.676850470572</v>
      </c>
      <c r="E37" s="60">
        <f ca="1">C37-D37</f>
        <v>217700.2281019717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1253051.5024967617</v>
      </c>
      <c r="D41" s="63">
        <f ca="1">SUM(D36:D40)</f>
        <v>28759.454095566398</v>
      </c>
      <c r="E41" s="64">
        <f ca="1">SUM(E36:E40)</f>
        <v>1224292.0484011953</v>
      </c>
    </row>
    <row r="43" spans="2:14" ht="16.5" thickBot="1">
      <c r="B43" s="56" t="s">
        <v>370</v>
      </c>
      <c r="C43" s="56"/>
      <c r="N43" s="128"/>
    </row>
    <row r="44" spans="2:14">
      <c r="B44" s="250"/>
      <c r="C44" s="57" t="s">
        <v>252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238</v>
      </c>
      <c r="J44" s="57" t="s">
        <v>283</v>
      </c>
      <c r="K44" s="57" t="s">
        <v>284</v>
      </c>
      <c r="L44" s="57" t="s">
        <v>250</v>
      </c>
      <c r="M44" s="58" t="s">
        <v>285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341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103734059.12867203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522092.60558433697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217700.2281019717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474202.83941093483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6">
        <f ca="1">SUM(C58:C65)</f>
        <v>370826217.66911334</v>
      </c>
      <c r="D66" s="226">
        <f t="shared" ref="D66:E66" ca="1" si="10">SUM(D58:D65)</f>
        <v>1224292.0484011953</v>
      </c>
      <c r="E66" s="227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2023-02-12T17:03:08Z</dcterms:modified>
</cp:coreProperties>
</file>