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ower\Collingwood\BILLING-FINANCE\Shared Databases\Shared Billing Documents\OEB\Rate applications\Cost of Service\EB-2022-0028\Hearing - Staging\"/>
    </mc:Choice>
  </mc:AlternateContent>
  <bookViews>
    <workbookView xWindow="0" yWindow="0" windowWidth="28800" windowHeight="11775" activeTab="1"/>
  </bookViews>
  <sheets>
    <sheet name="App 2-AA" sheetId="1" r:id="rId1"/>
    <sheet name="App 2-JA" sheetId="2" r:id="rId2"/>
  </sheets>
  <externalReferences>
    <externalReference r:id="rId3"/>
    <externalReference r:id="rId4"/>
    <externalReference r:id="rId5"/>
    <externalReference r:id="rId6"/>
  </externalReferences>
  <definedNames>
    <definedName name="________mup2" hidden="1">{#N/A,#N/A,FALSE,"G-S [Unit] (1997)";#N/A,#N/A,FALSE,"G-1 [Unit] (1997)";#N/A,#N/A,FALSE,"G-2 [Unit] (1997)";#N/A,#N/A,FALSE,"G-3 [Unit] (1997)";#N/A,#N/A,FALSE,"G-4 [Unit] (1997)"}</definedName>
    <definedName name="________mup3" hidden="1">{#N/A,#N/A,FALSE,"G-S [Unit] (1997)";#N/A,#N/A,FALSE,"G-1 [Unit] (1997)";#N/A,#N/A,FALSE,"G-2 [Unit] (1997)";#N/A,#N/A,FALSE,"G-3 [Unit] (1997)";#N/A,#N/A,FALSE,"G-4 [Unit] (1997)"}</definedName>
    <definedName name="________nn1" hidden="1">{#N/A,#N/A,FALSE,"1999 Return Margin";#N/A,#N/A,FALSE,"2000 Return Margins"}</definedName>
    <definedName name="________nn2" hidden="1">{#N/A,#N/A,TRUE,"G-S  Reservation Price";#N/A,#N/A,TRUE,"G-1  Fixed Costs";#N/A,#N/A,TRUE,"G-2 Fixed and Variable Fuel";#N/A,#N/A,TRUE,"G-3 Fixed and Variable Producti";#N/A,#N/A,TRUE,"G-4 Mid-Year Rate Base and Retu"}</definedName>
    <definedName name="________nn3" hidden="1">{#N/A,#N/A,TRUE,"Cost of Debt (T)";#N/A,#N/A,TRUE,"d1999 Mortgage Debt (T)";#N/A,#N/A,TRUE,"d2000 Mortgage Debt (T)";#N/A,#N/A,TRUE,"d1999 SF Debt (T)";#N/A,#N/A,TRUE,"d1999 AMFC Debt (T)"}</definedName>
    <definedName name="________nn4" hidden="1">{#N/A,#N/A,TRUE,"TranscoWC";#N/A,#N/A,TRUE,"TranscoWC (2000)";#N/A,#N/A,TRUE,"Transco Operating Lag";#N/A,#N/A,TRUE,"Transco Operating Lag (2000)";#N/A,#N/A,TRUE,"Payroll (T)";#N/A,#N/A,TRUE,"Pool Receipts and Res Price (T)";#N/A,#N/A,TRUE,"Transco Dividend";#N/A,#N/A,TRUE,"Transco Interest";#N/A,#N/A,TRUE,"Transco LTD 1999";#N/A,#N/A,TRUE,"Transco LTD 2000";#N/A,#N/A,TRUE,"Transco STD"}</definedName>
    <definedName name="________nn5" hidden="1">{#N/A,#N/A,TRUE,"Cost of Debt (T)";#N/A,#N/A,TRUE,"d1999 Mortgage Debt (T)";#N/A,#N/A,TRUE,"d2000 Mortgage Debt (T)";#N/A,#N/A,TRUE,"d1999 SF Debt (T)";#N/A,#N/A,TRUE,"d1999 AMFC Debt (T)"}</definedName>
    <definedName name="________nn6" hidden="1">{#N/A,#N/A,TRUE,"Cost of Debt (T)";#N/A,#N/A,TRUE,"d1999 Mortgage Debt (T)";#N/A,#N/A,TRUE,"d2000 Mortgage Debt (T)";#N/A,#N/A,TRUE,"d1999 SF Debt (T)";#N/A,#N/A,TRUE,"d1999 AMFC Debt (T)"}</definedName>
    <definedName name="________nn7" hidden="1">{#N/A,#N/A,TRUE,"Cost of Debt (G)";#N/A,#N/A,TRUE,"19992000 Mortgage Debt (G)";#N/A,#N/A,TRUE,"19992000 SF Debt (G)"}</definedName>
    <definedName name="________nn8" hidden="1">{#N/A,#N/A,TRUE,"Cost of Debt (T)";#N/A,#N/A,TRUE,"d1999 Mortgage Debt (T)";#N/A,#N/A,TRUE,"d2000 Mortgage Debt (T)";#N/A,#N/A,TRUE,"d1999 SF Debt (T)";#N/A,#N/A,TRUE,"d1999 AMFC Debt (T)"}</definedName>
    <definedName name="________nn9" hidden="1">{#N/A,#N/A,TRUE,"Cost of Debt (T)";#N/A,#N/A,TRUE,"d1999 Mortgage Debt (T)";#N/A,#N/A,TRUE,"d2000 Mortgage Debt (T)";#N/A,#N/A,TRUE,"d1999 SF Debt (T)";#N/A,#N/A,TRUE,"d1999 AMFC Debt (T)"}</definedName>
    <definedName name="________up1" hidden="1">{#N/A,#N/A,FALSE,"G-S [Unit] (1997)";#N/A,#N/A,FALSE,"G-1 [Unit] (1997)";#N/A,#N/A,FALSE,"G-2 [Unit] (1997)";#N/A,#N/A,FALSE,"G-3 [Unit] (1997)";#N/A,#N/A,FALSE,"G-4 [Unit] (1997)"}</definedName>
    <definedName name="________up3" hidden="1">{#N/A,#N/A,FALSE,"G-S [Unit] (1997)";#N/A,#N/A,FALSE,"G-1 [Unit] (1997)";#N/A,#N/A,FALSE,"G-2 [Unit] (1997)";#N/A,#N/A,FALSE,"G-3 [Unit] (1997)";#N/A,#N/A,FALSE,"G-4 [Unit] (1997)"}</definedName>
    <definedName name="_______mup2" hidden="1">{#N/A,#N/A,FALSE,"G-S [Unit] (1997)";#N/A,#N/A,FALSE,"G-1 [Unit] (1997)";#N/A,#N/A,FALSE,"G-2 [Unit] (1997)";#N/A,#N/A,FALSE,"G-3 [Unit] (1997)";#N/A,#N/A,FALSE,"G-4 [Unit] (1997)"}</definedName>
    <definedName name="_______mup3" hidden="1">{#N/A,#N/A,FALSE,"G-S [Unit] (1997)";#N/A,#N/A,FALSE,"G-1 [Unit] (1997)";#N/A,#N/A,FALSE,"G-2 [Unit] (1997)";#N/A,#N/A,FALSE,"G-3 [Unit] (1997)";#N/A,#N/A,FALSE,"G-4 [Unit] (1997)"}</definedName>
    <definedName name="_______nn1" hidden="1">{#N/A,#N/A,FALSE,"1999 Return Margin";#N/A,#N/A,FALSE,"2000 Return Margins"}</definedName>
    <definedName name="_______nn2" hidden="1">{#N/A,#N/A,TRUE,"G-S  Reservation Price";#N/A,#N/A,TRUE,"G-1  Fixed Costs";#N/A,#N/A,TRUE,"G-2 Fixed and Variable Fuel";#N/A,#N/A,TRUE,"G-3 Fixed and Variable Producti";#N/A,#N/A,TRUE,"G-4 Mid-Year Rate Base and Retu"}</definedName>
    <definedName name="_______nn3" hidden="1">{#N/A,#N/A,TRUE,"Cost of Debt (T)";#N/A,#N/A,TRUE,"d1999 Mortgage Debt (T)";#N/A,#N/A,TRUE,"d2000 Mortgage Debt (T)";#N/A,#N/A,TRUE,"d1999 SF Debt (T)";#N/A,#N/A,TRUE,"d1999 AMFC Debt (T)"}</definedName>
    <definedName name="_______nn4" hidden="1">{#N/A,#N/A,TRUE,"TranscoWC";#N/A,#N/A,TRUE,"TranscoWC (2000)";#N/A,#N/A,TRUE,"Transco Operating Lag";#N/A,#N/A,TRUE,"Transco Operating Lag (2000)";#N/A,#N/A,TRUE,"Payroll (T)";#N/A,#N/A,TRUE,"Pool Receipts and Res Price (T)";#N/A,#N/A,TRUE,"Transco Dividend";#N/A,#N/A,TRUE,"Transco Interest";#N/A,#N/A,TRUE,"Transco LTD 1999";#N/A,#N/A,TRUE,"Transco LTD 2000";#N/A,#N/A,TRUE,"Transco STD"}</definedName>
    <definedName name="_______nn5" hidden="1">{#N/A,#N/A,TRUE,"Cost of Debt (T)";#N/A,#N/A,TRUE,"d1999 Mortgage Debt (T)";#N/A,#N/A,TRUE,"d2000 Mortgage Debt (T)";#N/A,#N/A,TRUE,"d1999 SF Debt (T)";#N/A,#N/A,TRUE,"d1999 AMFC Debt (T)"}</definedName>
    <definedName name="_______nn6" hidden="1">{#N/A,#N/A,TRUE,"Cost of Debt (T)";#N/A,#N/A,TRUE,"d1999 Mortgage Debt (T)";#N/A,#N/A,TRUE,"d2000 Mortgage Debt (T)";#N/A,#N/A,TRUE,"d1999 SF Debt (T)";#N/A,#N/A,TRUE,"d1999 AMFC Debt (T)"}</definedName>
    <definedName name="_______nn7" hidden="1">{#N/A,#N/A,TRUE,"Cost of Debt (G)";#N/A,#N/A,TRUE,"19992000 Mortgage Debt (G)";#N/A,#N/A,TRUE,"19992000 SF Debt (G)"}</definedName>
    <definedName name="_______nn8" hidden="1">{#N/A,#N/A,TRUE,"Cost of Debt (T)";#N/A,#N/A,TRUE,"d1999 Mortgage Debt (T)";#N/A,#N/A,TRUE,"d2000 Mortgage Debt (T)";#N/A,#N/A,TRUE,"d1999 SF Debt (T)";#N/A,#N/A,TRUE,"d1999 AMFC Debt (T)"}</definedName>
    <definedName name="_______nn9" hidden="1">{#N/A,#N/A,TRUE,"Cost of Debt (T)";#N/A,#N/A,TRUE,"d1999 Mortgage Debt (T)";#N/A,#N/A,TRUE,"d2000 Mortgage Debt (T)";#N/A,#N/A,TRUE,"d1999 SF Debt (T)";#N/A,#N/A,TRUE,"d1999 AMFC Debt (T)"}</definedName>
    <definedName name="_______up1" hidden="1">{#N/A,#N/A,FALSE,"G-S [Unit] (1997)";#N/A,#N/A,FALSE,"G-1 [Unit] (1997)";#N/A,#N/A,FALSE,"G-2 [Unit] (1997)";#N/A,#N/A,FALSE,"G-3 [Unit] (1997)";#N/A,#N/A,FALSE,"G-4 [Unit] (1997)"}</definedName>
    <definedName name="_______up3" hidden="1">{#N/A,#N/A,FALSE,"G-S [Unit] (1997)";#N/A,#N/A,FALSE,"G-1 [Unit] (1997)";#N/A,#N/A,FALSE,"G-2 [Unit] (1997)";#N/A,#N/A,FALSE,"G-3 [Unit] (1997)";#N/A,#N/A,FALSE,"G-4 [Unit] (1997)"}</definedName>
    <definedName name="______mup2" hidden="1">{#N/A,#N/A,FALSE,"G-S [Unit] (1997)";#N/A,#N/A,FALSE,"G-1 [Unit] (1997)";#N/A,#N/A,FALSE,"G-2 [Unit] (1997)";#N/A,#N/A,FALSE,"G-3 [Unit] (1997)";#N/A,#N/A,FALSE,"G-4 [Unit] (1997)"}</definedName>
    <definedName name="______mup3" hidden="1">{#N/A,#N/A,FALSE,"G-S [Unit] (1997)";#N/A,#N/A,FALSE,"G-1 [Unit] (1997)";#N/A,#N/A,FALSE,"G-2 [Unit] (1997)";#N/A,#N/A,FALSE,"G-3 [Unit] (1997)";#N/A,#N/A,FALSE,"G-4 [Unit] (1997)"}</definedName>
    <definedName name="______nn1" hidden="1">{#N/A,#N/A,FALSE,"1999 Return Margin";#N/A,#N/A,FALSE,"2000 Return Margins"}</definedName>
    <definedName name="______nn2" hidden="1">{#N/A,#N/A,TRUE,"G-S  Reservation Price";#N/A,#N/A,TRUE,"G-1  Fixed Costs";#N/A,#N/A,TRUE,"G-2 Fixed and Variable Fuel";#N/A,#N/A,TRUE,"G-3 Fixed and Variable Producti";#N/A,#N/A,TRUE,"G-4 Mid-Year Rate Base and Retu"}</definedName>
    <definedName name="______nn3" hidden="1">{#N/A,#N/A,TRUE,"Cost of Debt (T)";#N/A,#N/A,TRUE,"d1999 Mortgage Debt (T)";#N/A,#N/A,TRUE,"d2000 Mortgage Debt (T)";#N/A,#N/A,TRUE,"d1999 SF Debt (T)";#N/A,#N/A,TRUE,"d1999 AMFC Debt (T)"}</definedName>
    <definedName name="______nn4" hidden="1">{#N/A,#N/A,TRUE,"TranscoWC";#N/A,#N/A,TRUE,"TranscoWC (2000)";#N/A,#N/A,TRUE,"Transco Operating Lag";#N/A,#N/A,TRUE,"Transco Operating Lag (2000)";#N/A,#N/A,TRUE,"Payroll (T)";#N/A,#N/A,TRUE,"Pool Receipts and Res Price (T)";#N/A,#N/A,TRUE,"Transco Dividend";#N/A,#N/A,TRUE,"Transco Interest";#N/A,#N/A,TRUE,"Transco LTD 1999";#N/A,#N/A,TRUE,"Transco LTD 2000";#N/A,#N/A,TRUE,"Transco STD"}</definedName>
    <definedName name="______nn5" hidden="1">{#N/A,#N/A,TRUE,"Cost of Debt (T)";#N/A,#N/A,TRUE,"d1999 Mortgage Debt (T)";#N/A,#N/A,TRUE,"d2000 Mortgage Debt (T)";#N/A,#N/A,TRUE,"d1999 SF Debt (T)";#N/A,#N/A,TRUE,"d1999 AMFC Debt (T)"}</definedName>
    <definedName name="______nn6" hidden="1">{#N/A,#N/A,TRUE,"Cost of Debt (T)";#N/A,#N/A,TRUE,"d1999 Mortgage Debt (T)";#N/A,#N/A,TRUE,"d2000 Mortgage Debt (T)";#N/A,#N/A,TRUE,"d1999 SF Debt (T)";#N/A,#N/A,TRUE,"d1999 AMFC Debt (T)"}</definedName>
    <definedName name="______nn7" hidden="1">{#N/A,#N/A,TRUE,"Cost of Debt (G)";#N/A,#N/A,TRUE,"19992000 Mortgage Debt (G)";#N/A,#N/A,TRUE,"19992000 SF Debt (G)"}</definedName>
    <definedName name="______nn8" hidden="1">{#N/A,#N/A,TRUE,"Cost of Debt (T)";#N/A,#N/A,TRUE,"d1999 Mortgage Debt (T)";#N/A,#N/A,TRUE,"d2000 Mortgage Debt (T)";#N/A,#N/A,TRUE,"d1999 SF Debt (T)";#N/A,#N/A,TRUE,"d1999 AMFC Debt (T)"}</definedName>
    <definedName name="______nn9" hidden="1">{#N/A,#N/A,TRUE,"Cost of Debt (T)";#N/A,#N/A,TRUE,"d1999 Mortgage Debt (T)";#N/A,#N/A,TRUE,"d2000 Mortgage Debt (T)";#N/A,#N/A,TRUE,"d1999 SF Debt (T)";#N/A,#N/A,TRUE,"d1999 AMFC Debt (T)"}</definedName>
    <definedName name="______up1" hidden="1">{#N/A,#N/A,FALSE,"G-S [Unit] (1997)";#N/A,#N/A,FALSE,"G-1 [Unit] (1997)";#N/A,#N/A,FALSE,"G-2 [Unit] (1997)";#N/A,#N/A,FALSE,"G-3 [Unit] (1997)";#N/A,#N/A,FALSE,"G-4 [Unit] (1997)"}</definedName>
    <definedName name="______up3" hidden="1">{#N/A,#N/A,FALSE,"G-S [Unit] (1997)";#N/A,#N/A,FALSE,"G-1 [Unit] (1997)";#N/A,#N/A,FALSE,"G-2 [Unit] (1997)";#N/A,#N/A,FALSE,"G-3 [Unit] (1997)";#N/A,#N/A,FALSE,"G-4 [Unit] (1997)"}</definedName>
    <definedName name="____mup2" hidden="1">{#N/A,#N/A,FALSE,"G-S [Unit] (1997)";#N/A,#N/A,FALSE,"G-1 [Unit] (1997)";#N/A,#N/A,FALSE,"G-2 [Unit] (1997)";#N/A,#N/A,FALSE,"G-3 [Unit] (1997)";#N/A,#N/A,FALSE,"G-4 [Unit] (1997)"}</definedName>
    <definedName name="____mup3" hidden="1">{#N/A,#N/A,FALSE,"G-S [Unit] (1997)";#N/A,#N/A,FALSE,"G-1 [Unit] (1997)";#N/A,#N/A,FALSE,"G-2 [Unit] (1997)";#N/A,#N/A,FALSE,"G-3 [Unit] (1997)";#N/A,#N/A,FALSE,"G-4 [Unit] (1997)"}</definedName>
    <definedName name="____nn1" hidden="1">{#N/A,#N/A,FALSE,"1999 Return Margin";#N/A,#N/A,FALSE,"2000 Return Margins"}</definedName>
    <definedName name="____nn2" hidden="1">{#N/A,#N/A,TRUE,"G-S  Reservation Price";#N/A,#N/A,TRUE,"G-1  Fixed Costs";#N/A,#N/A,TRUE,"G-2 Fixed and Variable Fuel";#N/A,#N/A,TRUE,"G-3 Fixed and Variable Producti";#N/A,#N/A,TRUE,"G-4 Mid-Year Rate Base and Retu"}</definedName>
    <definedName name="____nn3" hidden="1">{#N/A,#N/A,TRUE,"Cost of Debt (T)";#N/A,#N/A,TRUE,"d1999 Mortgage Debt (T)";#N/A,#N/A,TRUE,"d2000 Mortgage Debt (T)";#N/A,#N/A,TRUE,"d1999 SF Debt (T)";#N/A,#N/A,TRUE,"d1999 AMFC Debt (T)"}</definedName>
    <definedName name="____nn4" hidden="1">{#N/A,#N/A,TRUE,"TranscoWC";#N/A,#N/A,TRUE,"TranscoWC (2000)";#N/A,#N/A,TRUE,"Transco Operating Lag";#N/A,#N/A,TRUE,"Transco Operating Lag (2000)";#N/A,#N/A,TRUE,"Payroll (T)";#N/A,#N/A,TRUE,"Pool Receipts and Res Price (T)";#N/A,#N/A,TRUE,"Transco Dividend";#N/A,#N/A,TRUE,"Transco Interest";#N/A,#N/A,TRUE,"Transco LTD 1999";#N/A,#N/A,TRUE,"Transco LTD 2000";#N/A,#N/A,TRUE,"Transco STD"}</definedName>
    <definedName name="____nn5" hidden="1">{#N/A,#N/A,TRUE,"Cost of Debt (T)";#N/A,#N/A,TRUE,"d1999 Mortgage Debt (T)";#N/A,#N/A,TRUE,"d2000 Mortgage Debt (T)";#N/A,#N/A,TRUE,"d1999 SF Debt (T)";#N/A,#N/A,TRUE,"d1999 AMFC Debt (T)"}</definedName>
    <definedName name="____nn6" hidden="1">{#N/A,#N/A,TRUE,"Cost of Debt (T)";#N/A,#N/A,TRUE,"d1999 Mortgage Debt (T)";#N/A,#N/A,TRUE,"d2000 Mortgage Debt (T)";#N/A,#N/A,TRUE,"d1999 SF Debt (T)";#N/A,#N/A,TRUE,"d1999 AMFC Debt (T)"}</definedName>
    <definedName name="____nn7" hidden="1">{#N/A,#N/A,TRUE,"Cost of Debt (G)";#N/A,#N/A,TRUE,"19992000 Mortgage Debt (G)";#N/A,#N/A,TRUE,"19992000 SF Debt (G)"}</definedName>
    <definedName name="____nn8" hidden="1">{#N/A,#N/A,TRUE,"Cost of Debt (T)";#N/A,#N/A,TRUE,"d1999 Mortgage Debt (T)";#N/A,#N/A,TRUE,"d2000 Mortgage Debt (T)";#N/A,#N/A,TRUE,"d1999 SF Debt (T)";#N/A,#N/A,TRUE,"d1999 AMFC Debt (T)"}</definedName>
    <definedName name="____nn9" hidden="1">{#N/A,#N/A,TRUE,"Cost of Debt (T)";#N/A,#N/A,TRUE,"d1999 Mortgage Debt (T)";#N/A,#N/A,TRUE,"d2000 Mortgage Debt (T)";#N/A,#N/A,TRUE,"d1999 SF Debt (T)";#N/A,#N/A,TRUE,"d1999 AMFC Debt (T)"}</definedName>
    <definedName name="____up1" hidden="1">{#N/A,#N/A,FALSE,"G-S [Unit] (1997)";#N/A,#N/A,FALSE,"G-1 [Unit] (1997)";#N/A,#N/A,FALSE,"G-2 [Unit] (1997)";#N/A,#N/A,FALSE,"G-3 [Unit] (1997)";#N/A,#N/A,FALSE,"G-4 [Unit] (1997)"}</definedName>
    <definedName name="____up3" hidden="1">{#N/A,#N/A,FALSE,"G-S [Unit] (1997)";#N/A,#N/A,FALSE,"G-1 [Unit] (1997)";#N/A,#N/A,FALSE,"G-2 [Unit] (1997)";#N/A,#N/A,FALSE,"G-3 [Unit] (1997)";#N/A,#N/A,FALSE,"G-4 [Unit] (1997)"}</definedName>
    <definedName name="___geo1" hidden="1">{#N/A,#N/A,TRUE,"Assets";#N/A,#N/A,TRUE,"Liab&amp;equity";#N/A,#N/A,TRUE,"pg4";#N/A,#N/A,TRUE,"pg5"}</definedName>
    <definedName name="___mup2" hidden="1">{#N/A,#N/A,FALSE,"G-S [Unit] (1997)";#N/A,#N/A,FALSE,"G-1 [Unit] (1997)";#N/A,#N/A,FALSE,"G-2 [Unit] (1997)";#N/A,#N/A,FALSE,"G-3 [Unit] (1997)";#N/A,#N/A,FALSE,"G-4 [Unit] (1997)"}</definedName>
    <definedName name="___mup3" hidden="1">{#N/A,#N/A,FALSE,"G-S [Unit] (1997)";#N/A,#N/A,FALSE,"G-1 [Unit] (1997)";#N/A,#N/A,FALSE,"G-2 [Unit] (1997)";#N/A,#N/A,FALSE,"G-3 [Unit] (1997)";#N/A,#N/A,FALSE,"G-4 [Unit] (1997)"}</definedName>
    <definedName name="___nn1" hidden="1">{#N/A,#N/A,FALSE,"1999 Return Margin";#N/A,#N/A,FALSE,"2000 Return Margins"}</definedName>
    <definedName name="___nn2" hidden="1">{#N/A,#N/A,TRUE,"G-S  Reservation Price";#N/A,#N/A,TRUE,"G-1  Fixed Costs";#N/A,#N/A,TRUE,"G-2 Fixed and Variable Fuel";#N/A,#N/A,TRUE,"G-3 Fixed and Variable Producti";#N/A,#N/A,TRUE,"G-4 Mid-Year Rate Base and Retu"}</definedName>
    <definedName name="___nn3" hidden="1">{#N/A,#N/A,TRUE,"Cost of Debt (T)";#N/A,#N/A,TRUE,"d1999 Mortgage Debt (T)";#N/A,#N/A,TRUE,"d2000 Mortgage Debt (T)";#N/A,#N/A,TRUE,"d1999 SF Debt (T)";#N/A,#N/A,TRUE,"d1999 AMFC Debt (T)"}</definedName>
    <definedName name="___nn4" hidden="1">{#N/A,#N/A,TRUE,"TranscoWC";#N/A,#N/A,TRUE,"TranscoWC (2000)";#N/A,#N/A,TRUE,"Transco Operating Lag";#N/A,#N/A,TRUE,"Transco Operating Lag (2000)";#N/A,#N/A,TRUE,"Payroll (T)";#N/A,#N/A,TRUE,"Pool Receipts and Res Price (T)";#N/A,#N/A,TRUE,"Transco Dividend";#N/A,#N/A,TRUE,"Transco Interest";#N/A,#N/A,TRUE,"Transco LTD 1999";#N/A,#N/A,TRUE,"Transco LTD 2000";#N/A,#N/A,TRUE,"Transco STD"}</definedName>
    <definedName name="___nn5" hidden="1">{#N/A,#N/A,TRUE,"Cost of Debt (T)";#N/A,#N/A,TRUE,"d1999 Mortgage Debt (T)";#N/A,#N/A,TRUE,"d2000 Mortgage Debt (T)";#N/A,#N/A,TRUE,"d1999 SF Debt (T)";#N/A,#N/A,TRUE,"d1999 AMFC Debt (T)"}</definedName>
    <definedName name="___nn6" hidden="1">{#N/A,#N/A,TRUE,"Cost of Debt (T)";#N/A,#N/A,TRUE,"d1999 Mortgage Debt (T)";#N/A,#N/A,TRUE,"d2000 Mortgage Debt (T)";#N/A,#N/A,TRUE,"d1999 SF Debt (T)";#N/A,#N/A,TRUE,"d1999 AMFC Debt (T)"}</definedName>
    <definedName name="___nn7" hidden="1">{#N/A,#N/A,TRUE,"Cost of Debt (G)";#N/A,#N/A,TRUE,"19992000 Mortgage Debt (G)";#N/A,#N/A,TRUE,"19992000 SF Debt (G)"}</definedName>
    <definedName name="___nn8" hidden="1">{#N/A,#N/A,TRUE,"Cost of Debt (T)";#N/A,#N/A,TRUE,"d1999 Mortgage Debt (T)";#N/A,#N/A,TRUE,"d2000 Mortgage Debt (T)";#N/A,#N/A,TRUE,"d1999 SF Debt (T)";#N/A,#N/A,TRUE,"d1999 AMFC Debt (T)"}</definedName>
    <definedName name="___nn9" hidden="1">{#N/A,#N/A,TRUE,"Cost of Debt (T)";#N/A,#N/A,TRUE,"d1999 Mortgage Debt (T)";#N/A,#N/A,TRUE,"d2000 Mortgage Debt (T)";#N/A,#N/A,TRUE,"d1999 SF Debt (T)";#N/A,#N/A,TRUE,"d1999 AMFC Debt (T)"}</definedName>
    <definedName name="___up1" hidden="1">{#N/A,#N/A,FALSE,"G-S [Unit] (1997)";#N/A,#N/A,FALSE,"G-1 [Unit] (1997)";#N/A,#N/A,FALSE,"G-2 [Unit] (1997)";#N/A,#N/A,FALSE,"G-3 [Unit] (1997)";#N/A,#N/A,FALSE,"G-4 [Unit] (1997)"}</definedName>
    <definedName name="___up3" hidden="1">{#N/A,#N/A,FALSE,"G-S [Unit] (1997)";#N/A,#N/A,FALSE,"G-1 [Unit] (1997)";#N/A,#N/A,FALSE,"G-2 [Unit] (1997)";#N/A,#N/A,FALSE,"G-3 [Unit] (1997)";#N/A,#N/A,FALSE,"G-4 [Unit] (1997)"}</definedName>
    <definedName name="___va1" hidden="1">{#N/A,#N/A,TRUE,"Assets";#N/A,#N/A,TRUE,"Liab&amp;equity";#N/A,#N/A,TRUE,"pg4";#N/A,#N/A,TRUE,"pg5"}</definedName>
    <definedName name="__IntlFixup" hidden="1">TRUE</definedName>
    <definedName name="__IntlFixupTable" hidden="1">#REF!</definedName>
    <definedName name="__mup2" hidden="1">{#N/A,#N/A,FALSE,"G-S [Unit] (1997)";#N/A,#N/A,FALSE,"G-1 [Unit] (1997)";#N/A,#N/A,FALSE,"G-2 [Unit] (1997)";#N/A,#N/A,FALSE,"G-3 [Unit] (1997)";#N/A,#N/A,FALSE,"G-4 [Unit] (1997)"}</definedName>
    <definedName name="__mup3" hidden="1">{#N/A,#N/A,FALSE,"G-S [Unit] (1997)";#N/A,#N/A,FALSE,"G-1 [Unit] (1997)";#N/A,#N/A,FALSE,"G-2 [Unit] (1997)";#N/A,#N/A,FALSE,"G-3 [Unit] (1997)";#N/A,#N/A,FALSE,"G-4 [Unit] (1997)"}</definedName>
    <definedName name="__nn1" hidden="1">{#N/A,#N/A,FALSE,"1999 Return Margin";#N/A,#N/A,FALSE,"2000 Return Margins"}</definedName>
    <definedName name="__nn2" hidden="1">{#N/A,#N/A,TRUE,"G-S  Reservation Price";#N/A,#N/A,TRUE,"G-1  Fixed Costs";#N/A,#N/A,TRUE,"G-2 Fixed and Variable Fuel";#N/A,#N/A,TRUE,"G-3 Fixed and Variable Producti";#N/A,#N/A,TRUE,"G-4 Mid-Year Rate Base and Retu"}</definedName>
    <definedName name="__nn3" hidden="1">{#N/A,#N/A,TRUE,"Cost of Debt (T)";#N/A,#N/A,TRUE,"d1999 Mortgage Debt (T)";#N/A,#N/A,TRUE,"d2000 Mortgage Debt (T)";#N/A,#N/A,TRUE,"d1999 SF Debt (T)";#N/A,#N/A,TRUE,"d1999 AMFC Debt (T)"}</definedName>
    <definedName name="__nn4" hidden="1">{#N/A,#N/A,TRUE,"TranscoWC";#N/A,#N/A,TRUE,"TranscoWC (2000)";#N/A,#N/A,TRUE,"Transco Operating Lag";#N/A,#N/A,TRUE,"Transco Operating Lag (2000)";#N/A,#N/A,TRUE,"Payroll (T)";#N/A,#N/A,TRUE,"Pool Receipts and Res Price (T)";#N/A,#N/A,TRUE,"Transco Dividend";#N/A,#N/A,TRUE,"Transco Interest";#N/A,#N/A,TRUE,"Transco LTD 1999";#N/A,#N/A,TRUE,"Transco LTD 2000";#N/A,#N/A,TRUE,"Transco STD"}</definedName>
    <definedName name="__nn5" hidden="1">{#N/A,#N/A,TRUE,"Cost of Debt (T)";#N/A,#N/A,TRUE,"d1999 Mortgage Debt (T)";#N/A,#N/A,TRUE,"d2000 Mortgage Debt (T)";#N/A,#N/A,TRUE,"d1999 SF Debt (T)";#N/A,#N/A,TRUE,"d1999 AMFC Debt (T)"}</definedName>
    <definedName name="__nn6" hidden="1">{#N/A,#N/A,TRUE,"Cost of Debt (T)";#N/A,#N/A,TRUE,"d1999 Mortgage Debt (T)";#N/A,#N/A,TRUE,"d2000 Mortgage Debt (T)";#N/A,#N/A,TRUE,"d1999 SF Debt (T)";#N/A,#N/A,TRUE,"d1999 AMFC Debt (T)"}</definedName>
    <definedName name="__nn7" hidden="1">{#N/A,#N/A,TRUE,"Cost of Debt (G)";#N/A,#N/A,TRUE,"19992000 Mortgage Debt (G)";#N/A,#N/A,TRUE,"19992000 SF Debt (G)"}</definedName>
    <definedName name="__nn8" hidden="1">{#N/A,#N/A,TRUE,"Cost of Debt (T)";#N/A,#N/A,TRUE,"d1999 Mortgage Debt (T)";#N/A,#N/A,TRUE,"d2000 Mortgage Debt (T)";#N/A,#N/A,TRUE,"d1999 SF Debt (T)";#N/A,#N/A,TRUE,"d1999 AMFC Debt (T)"}</definedName>
    <definedName name="__nn9" hidden="1">{#N/A,#N/A,TRUE,"Cost of Debt (T)";#N/A,#N/A,TRUE,"d1999 Mortgage Debt (T)";#N/A,#N/A,TRUE,"d2000 Mortgage Debt (T)";#N/A,#N/A,TRUE,"d1999 SF Debt (T)";#N/A,#N/A,TRUE,"d1999 AMFC Debt (T)"}</definedName>
    <definedName name="__up1" hidden="1">{#N/A,#N/A,FALSE,"G-S [Unit] (1997)";#N/A,#N/A,FALSE,"G-1 [Unit] (1997)";#N/A,#N/A,FALSE,"G-2 [Unit] (1997)";#N/A,#N/A,FALSE,"G-3 [Unit] (1997)";#N/A,#N/A,FALSE,"G-4 [Unit] (1997)"}</definedName>
    <definedName name="__up3" hidden="1">{#N/A,#N/A,FALSE,"G-S [Unit] (1997)";#N/A,#N/A,FALSE,"G-1 [Unit] (1997)";#N/A,#N/A,FALSE,"G-2 [Unit] (1997)";#N/A,#N/A,FALSE,"G-3 [Unit] (1997)";#N/A,#N/A,FALSE,"G-4 [Unit] (1997)"}</definedName>
    <definedName name="_EEDOBoardMeeting" hidden="1">#REF!</definedName>
    <definedName name="_Fill" hidden="1">#REF!</definedName>
    <definedName name="_xlnm._FilterDatabase" hidden="1">#REF!</definedName>
    <definedName name="_FilterDatabase1" hidden="1">#REF!</definedName>
    <definedName name="_geo1" hidden="1">{#N/A,#N/A,TRUE,"Assets";#N/A,#N/A,TRUE,"Liab&amp;equity";#N/A,#N/A,TRUE,"pg4";#N/A,#N/A,TRUE,"pg5"}</definedName>
    <definedName name="_Key1" hidden="1">[1]SCHEDULE!#REF!</definedName>
    <definedName name="_Key2" hidden="1">[1]SCHEDULE!#REF!</definedName>
    <definedName name="_mup2" hidden="1">{#N/A,#N/A,FALSE,"G-S [Unit] (1997)";#N/A,#N/A,FALSE,"G-1 [Unit] (1997)";#N/A,#N/A,FALSE,"G-2 [Unit] (1997)";#N/A,#N/A,FALSE,"G-3 [Unit] (1997)";#N/A,#N/A,FALSE,"G-4 [Unit] (1997)"}</definedName>
    <definedName name="_mup3" hidden="1">{#N/A,#N/A,FALSE,"G-S [Unit] (1997)";#N/A,#N/A,FALSE,"G-1 [Unit] (1997)";#N/A,#N/A,FALSE,"G-2 [Unit] (1997)";#N/A,#N/A,FALSE,"G-3 [Unit] (1997)";#N/A,#N/A,FALSE,"G-4 [Unit] (1997)"}</definedName>
    <definedName name="_nn1" hidden="1">{#N/A,#N/A,FALSE,"1999 Return Margin";#N/A,#N/A,FALSE,"2000 Return Margins"}</definedName>
    <definedName name="_nn2" hidden="1">{#N/A,#N/A,TRUE,"G-S  Reservation Price";#N/A,#N/A,TRUE,"G-1  Fixed Costs";#N/A,#N/A,TRUE,"G-2 Fixed and Variable Fuel";#N/A,#N/A,TRUE,"G-3 Fixed and Variable Producti";#N/A,#N/A,TRUE,"G-4 Mid-Year Rate Base and Retu"}</definedName>
    <definedName name="_nn3" hidden="1">{#N/A,#N/A,TRUE,"Cost of Debt (T)";#N/A,#N/A,TRUE,"d1999 Mortgage Debt (T)";#N/A,#N/A,TRUE,"d2000 Mortgage Debt (T)";#N/A,#N/A,TRUE,"d1999 SF Debt (T)";#N/A,#N/A,TRUE,"d1999 AMFC Debt (T)"}</definedName>
    <definedName name="_nn4" hidden="1">{#N/A,#N/A,TRUE,"TranscoWC";#N/A,#N/A,TRUE,"TranscoWC (2000)";#N/A,#N/A,TRUE,"Transco Operating Lag";#N/A,#N/A,TRUE,"Transco Operating Lag (2000)";#N/A,#N/A,TRUE,"Payroll (T)";#N/A,#N/A,TRUE,"Pool Receipts and Res Price (T)";#N/A,#N/A,TRUE,"Transco Dividend";#N/A,#N/A,TRUE,"Transco Interest";#N/A,#N/A,TRUE,"Transco LTD 1999";#N/A,#N/A,TRUE,"Transco LTD 2000";#N/A,#N/A,TRUE,"Transco STD"}</definedName>
    <definedName name="_nn5" hidden="1">{#N/A,#N/A,TRUE,"Cost of Debt (T)";#N/A,#N/A,TRUE,"d1999 Mortgage Debt (T)";#N/A,#N/A,TRUE,"d2000 Mortgage Debt (T)";#N/A,#N/A,TRUE,"d1999 SF Debt (T)";#N/A,#N/A,TRUE,"d1999 AMFC Debt (T)"}</definedName>
    <definedName name="_nn6" hidden="1">{#N/A,#N/A,TRUE,"Cost of Debt (T)";#N/A,#N/A,TRUE,"d1999 Mortgage Debt (T)";#N/A,#N/A,TRUE,"d2000 Mortgage Debt (T)";#N/A,#N/A,TRUE,"d1999 SF Debt (T)";#N/A,#N/A,TRUE,"d1999 AMFC Debt (T)"}</definedName>
    <definedName name="_nn7" hidden="1">{#N/A,#N/A,TRUE,"Cost of Debt (G)";#N/A,#N/A,TRUE,"19992000 Mortgage Debt (G)";#N/A,#N/A,TRUE,"19992000 SF Debt (G)"}</definedName>
    <definedName name="_nn8" hidden="1">{#N/A,#N/A,TRUE,"Cost of Debt (T)";#N/A,#N/A,TRUE,"d1999 Mortgage Debt (T)";#N/A,#N/A,TRUE,"d2000 Mortgage Debt (T)";#N/A,#N/A,TRUE,"d1999 SF Debt (T)";#N/A,#N/A,TRUE,"d1999 AMFC Debt (T)"}</definedName>
    <definedName name="_nn9" hidden="1">{#N/A,#N/A,TRUE,"Cost of Debt (T)";#N/A,#N/A,TRUE,"d1999 Mortgage Debt (T)";#N/A,#N/A,TRUE,"d2000 Mortgage Debt (T)";#N/A,#N/A,TRUE,"d1999 SF Debt (T)";#N/A,#N/A,TRUE,"d1999 AMFC Debt (T)"}</definedName>
    <definedName name="_Order1" hidden="1">255</definedName>
    <definedName name="_Order2" hidden="1">255</definedName>
    <definedName name="_scenchg_count" hidden="1">19</definedName>
    <definedName name="_scenchg1" hidden="1">#REF!</definedName>
    <definedName name="_scenchg10" hidden="1">#REF!</definedName>
    <definedName name="_scenchg11" hidden="1">#REF!</definedName>
    <definedName name="_scenchg12" hidden="1">#REF!</definedName>
    <definedName name="_scenchg13" hidden="1">#REF!</definedName>
    <definedName name="_scenchg14" hidden="1">#REF!</definedName>
    <definedName name="_scenchg15" hidden="1">#REF!</definedName>
    <definedName name="_scenchg16" hidden="1">#REF!</definedName>
    <definedName name="_scenchg17" hidden="1">#REF!</definedName>
    <definedName name="_scenchg18" hidden="1">#REF!</definedName>
    <definedName name="_scenchg19" hidden="1">#REF!</definedName>
    <definedName name="_scenchg2" hidden="1">#REF!</definedName>
    <definedName name="_scenchg3" hidden="1">#REF!</definedName>
    <definedName name="_scenchg4" hidden="1">#REF!</definedName>
    <definedName name="_scenchg5" hidden="1">#REF!</definedName>
    <definedName name="_scenchg6" hidden="1">#REF!</definedName>
    <definedName name="_scenchg7" hidden="1">#REF!</definedName>
    <definedName name="_scenchg8" hidden="1">#REF!</definedName>
    <definedName name="_scenchg9" hidden="1">#REF!</definedName>
    <definedName name="_Sort" hidden="1">#REF!</definedName>
    <definedName name="_Table1_In1" hidden="1">#REF!</definedName>
    <definedName name="_Table1_Out" hidden="1">#REF!</definedName>
    <definedName name="_Table2_Out" hidden="1">#REF!</definedName>
    <definedName name="_up1" hidden="1">{#N/A,#N/A,FALSE,"G-S [Unit] (1997)";#N/A,#N/A,FALSE,"G-1 [Unit] (1997)";#N/A,#N/A,FALSE,"G-2 [Unit] (1997)";#N/A,#N/A,FALSE,"G-3 [Unit] (1997)";#N/A,#N/A,FALSE,"G-4 [Unit] (1997)"}</definedName>
    <definedName name="_up3" hidden="1">{#N/A,#N/A,FALSE,"G-S [Unit] (1997)";#N/A,#N/A,FALSE,"G-1 [Unit] (1997)";#N/A,#N/A,FALSE,"G-2 [Unit] (1997)";#N/A,#N/A,FALSE,"G-3 [Unit] (1997)";#N/A,#N/A,FALSE,"G-4 [Unit] (1997)"}</definedName>
    <definedName name="_va1" hidden="1">{#N/A,#N/A,TRUE,"Assets";#N/A,#N/A,TRUE,"Liab&amp;equity";#N/A,#N/A,TRUE,"pg4";#N/A,#N/A,TRUE,"pg5"}</definedName>
    <definedName name="a" hidden="1">{#N/A,#N/A,FALSE,"G-S [Unit] (1997)";#N/A,#N/A,FALSE,"G-1 [Unit] (1997)";#N/A,#N/A,FALSE,"G-2 [Unit] (1997)";#N/A,#N/A,FALSE,"G-3 [Unit] (1997)";#N/A,#N/A,FALSE,"G-4 [Unit] (1997)"}</definedName>
    <definedName name="A12b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A13b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ab" hidden="1">{#N/A,#N/A,TRUE,"Cost of Debt (G)";#N/A,#N/A,TRUE,"19992000 Mortgage Debt (G)";#N/A,#N/A,TRUE,"19992000 SF Debt (G)"}</definedName>
    <definedName name="abc" hidden="1">{#N/A,#N/A,TRUE,"Cost of Debt (T)";#N/A,#N/A,TRUE,"d1999 Mortgage Debt (T)";#N/A,#N/A,TRUE,"d2000 Mortgage Debt (T)";#N/A,#N/A,TRUE,"d1999 SF Debt (T)";#N/A,#N/A,TRUE,"d1999 AMFC Debt (T)"}</definedName>
    <definedName name="anscount" hidden="1">6</definedName>
    <definedName name="anth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asdsadasda" hidden="1">{#N/A,#N/A,TRUE,"Assets";#N/A,#N/A,TRUE,"Liab&amp;equity";#N/A,#N/A,TRUE,"pg4";#N/A,#N/A,TRUE,"pg5"}</definedName>
    <definedName name="asest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aszyngla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zazaz" hidden="1">{"SBU Numbers 1996_2002",#N/A,FALSE,"Strategic Business Lines"}</definedName>
    <definedName name="b" hidden="1">{#N/A,#N/A,FALSE,"G-S [Unit] (1997)";#N/A,#N/A,FALSE,"G-1 [Unit] (1997)";#N/A,#N/A,FALSE,"G-2 [Unit] (1997)";#N/A,#N/A,FALSE,"G-3 [Unit] (1997)";#N/A,#N/A,FALSE,"G-4 [Unit] (1997)"}</definedName>
    <definedName name="BLPH1" hidden="1">'[2]FOREIGN EXCHANGE'!#REF!</definedName>
    <definedName name="BRIA" hidden="1">{#N/A,#N/A,TRUE,"Assets";#N/A,#N/A,TRUE,"Liab&amp;equity";#N/A,#N/A,TRUE,"pg4";#N/A,#N/A,TRUE,"pg5"}</definedName>
    <definedName name="budg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budget" hidden="1">{#N/A,#N/A,TRUE,"Assets";#N/A,#N/A,TRUE,"Liab&amp;equity";#N/A,#N/A,TRUE,"pg4";#N/A,#N/A,TRUE,"pg5"}</definedName>
    <definedName name="cap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capital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capvar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cc" hidden="1">{16700;16700;16700;16700;16700;16700;16700;16700;16700;16700;16700;16700;16700;16700;16700;16700;16700;16700;16700}</definedName>
    <definedName name="CIN" hidden="1">{#N/A,#N/A,TRUE,"Assets";#N/A,#N/A,TRUE,"Liab&amp;equity";#N/A,#N/A,TRUE,"pg4";#N/A,#N/A,TRUE,"pg5"}</definedName>
    <definedName name="CIQWBGuid" hidden="1">"78875bcb-f4d5-46c8-a11c-337dc882b23f"</definedName>
    <definedName name="contribution" hidden="1">'[3]Searchable Listing'!$A$34:$A$35</definedName>
    <definedName name="CPC" hidden="1">{#N/A,#N/A,FALSE,"G-S [Unit] (1997)";#N/A,#N/A,FALSE,"G-1 [Unit] (1997)";#N/A,#N/A,FALSE,"G-2 [Unit] (1997)";#N/A,#N/A,FALSE,"G-3 [Unit] (1997)";#N/A,#N/A,FALSE,"G-4 [Unit] (1997)"}</definedName>
    <definedName name="end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error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FFFF" hidden="1">#REF!</definedName>
    <definedName name="fin" hidden="1">{#N/A,#N/A,TRUE,"Assets";#N/A,#N/A,TRUE,"Liabilities"}</definedName>
    <definedName name="fina" hidden="1">{#N/A,#N/A,TRUE,"Assets";#N/A,#N/A,TRUE,"Liabilities"}</definedName>
    <definedName name="finstat" hidden="1">{#N/A,#N/A,TRUE,"Assets";#N/A,#N/A,TRUE,"Liabilities"}</definedName>
    <definedName name="fu" hidden="1">{#N/A,#N/A,FALSE,"G-S [Unit] (1997)";#N/A,#N/A,FALSE,"G-1 [Unit] (1997)";#N/A,#N/A,FALSE,"G-2 [Unit] (1997)";#N/A,#N/A,FALSE,"G-3 [Unit] (1997)";#N/A,#N/A,FALSE,"G-4 [Unit] (1997)"}</definedName>
    <definedName name="fuckioff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geo" hidden="1">{#N/A,#N/A,TRUE,"Assets";#N/A,#N/A,TRUE,"Liab&amp;equity";#N/A,#N/A,TRUE,"pg4";#N/A,#N/A,TRUE,"pg5"}</definedName>
    <definedName name="geoa" hidden="1">{#N/A,#N/A,TRUE,"Assets";#N/A,#N/A,TRUE,"Liab&amp;equity";#N/A,#N/A,TRUE,"pg4";#N/A,#N/A,TRUE,"pg5"}</definedName>
    <definedName name="hukm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IFRS_BU" hidden="1">'[3]Location Searchable List'!$A$3:$A$12</definedName>
    <definedName name="in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42912.589224537</definedName>
    <definedName name="IQ_QTD" hidden="1">750000</definedName>
    <definedName name="IQ_TODAY" hidden="1">0</definedName>
    <definedName name="IQ_YTDMONTH" hidden="1">130000</definedName>
    <definedName name="Jprice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june" hidden="1">{#N/A,#N/A,TRUE,"Assets";#N/A,#N/A,TRUE,"Liab&amp;equity";#N/A,#N/A,TRUE,"pg4";#N/A,#N/A,TRUE,"pg5"}</definedName>
    <definedName name="k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L4c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L9b" hidden="1">{#N/A,#N/A,TRUE,"Assets";#N/A,#N/A,TRUE,"Liab&amp;equity";#N/A,#N/A,TRUE,"pg4";#N/A,#N/A,TRUE,"pg5"}</definedName>
    <definedName name="limcount" hidden="1">3</definedName>
    <definedName name="load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m" hidden="1">{#N/A,#N/A,FALSE,"G-S [Unit] (1997)";#N/A,#N/A,FALSE,"G-1 [Unit] (1997)";#N/A,#N/A,FALSE,"G-2 [Unit] (1997)";#N/A,#N/A,FALSE,"G-3 [Unit] (1997)";#N/A,#N/A,FALSE,"G-4 [Unit] (1997)"}</definedName>
    <definedName name="MajorLookup" hidden="1">'[3]Searchable Listing'!$A$2:$A$21</definedName>
    <definedName name="MinorNameLookup" hidden="1">'[3]Searchable Listing'!$F$3:$F$14</definedName>
    <definedName name="mod" hidden="1">{#N/A,#N/A,TRUE,"Assets";#N/A,#N/A,TRUE,"Liabilities"}</definedName>
    <definedName name="mup" hidden="1">{#N/A,#N/A,FALSE,"G-S [Unit] (1997)";#N/A,#N/A,FALSE,"G-1 [Unit] (1997)";#N/A,#N/A,FALSE,"G-2 [Unit] (1997)";#N/A,#N/A,FALSE,"G-3 [Unit] (1997)";#N/A,#N/A,FALSE,"G-4 [Unit] (1997)"}</definedName>
    <definedName name="name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ew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newname" hidden="1">{#N/A,#N/A,TRUE,"Cost of Debt (G)";#N/A,#N/A,TRUE,"19992000 Mortgage Debt (G)";#N/A,#N/A,TRUE,"19992000 SF Debt (G)"}</definedName>
    <definedName name="no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o103Mod" hidden="1">{#N/A,#N/A,TRUE,"Assets";#N/A,#N/A,TRUE,"Liabilities"}</definedName>
    <definedName name="old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om" hidden="1">{#N/A,#N/A,TRUE,"Assets";#N/A,#N/A,TRUE,"Liabilities"}</definedName>
    <definedName name="OtherNameLookup" hidden="1">'[3]Searchable Listing'!$H$3:$H$119</definedName>
    <definedName name="overhaul" hidden="1">[3]CONFIG!$J$2:$J$4</definedName>
    <definedName name="proj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project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really?" hidden="1">{#N/A,#N/A,FALSE,"G-S [Unit] (1997)";#N/A,#N/A,FALSE,"G-1 [Unit] (1997)";#N/A,#N/A,FALSE,"G-2 [Unit] (1997)";#N/A,#N/A,FALSE,"G-3 [Unit] (1997)";#N/A,#N/A,FALSE,"G-4 [Unit] (1997)"}</definedName>
    <definedName name="scen_change" hidden="1">#REF!</definedName>
    <definedName name="scen_date1" hidden="1">33973.7377314815</definedName>
    <definedName name="scen_name1" hidden="1">"bob"</definedName>
    <definedName name="scen_num" hidden="1">1</definedName>
    <definedName name="scen_result" hidden="1">#REF!</definedName>
    <definedName name="scen_user1" hidden="1">"George Constantinescu"</definedName>
    <definedName name="scen_value1" hidden="1">{16700;16700;16700;16700;16700;16700;16700;16700;16700;16700;16700;16700;16700;16700;16700;16700;16700;16700;16700}</definedName>
    <definedName name="Scen2" hidden="1">{16700;16700;16700;16700;16700;16700;16700;16700;16700;16700;16700;16700;16700;16700;16700;16700;16700;16700;16700}</definedName>
    <definedName name="sdfakjsfh" hidden="1">{#N/A,#N/A,FALSE,"G-S [Unit] (1997)";#N/A,#N/A,FALSE,"G-1 [Unit] (1997)";#N/A,#N/A,FALSE,"G-2 [Unit] (1997)";#N/A,#N/A,FALSE,"G-3 [Unit] (1997)";#N/A,#N/A,FALSE,"G-4 [Unit] (1997)"}</definedName>
    <definedName name="sencount" hidden="1">3</definedName>
    <definedName name="Setasol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solver_adj" hidden="1">#REF!,#REF!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in" hidden="1">1</definedName>
    <definedName name="solver_num" hidden="1">1</definedName>
    <definedName name="solver_nwt" hidden="1">1</definedName>
    <definedName name="solver_opt" hidden="1">#REF!</definedName>
    <definedName name="solver_pre" hidden="1">0.01</definedName>
    <definedName name="solver_rel1" hidden="1">2</definedName>
    <definedName name="solver_rhs1" hidden="1">0.18</definedName>
    <definedName name="solver_scl" hidden="1">1</definedName>
    <definedName name="solver_sho" hidden="1">1</definedName>
    <definedName name="solver_tim" hidden="1">10</definedName>
    <definedName name="solver_tmp" hidden="1">0.18</definedName>
    <definedName name="solver_tol" hidden="1">0.05</definedName>
    <definedName name="solver_typ" hidden="1">1</definedName>
    <definedName name="solver_val" hidden="1">0</definedName>
    <definedName name="stes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SubNameLookup" hidden="1">'[3]Searchable Listing'!$G$3:$G$42</definedName>
    <definedName name="tent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test" hidden="1">{#N/A,#N/A,FALSE,"G-S [Unit] (2000)";#N/A,#N/A,FALSE,"G-1 [Unit] (2000)";#N/A,#N/A,FALSE,"G-2 [Unit] (2000)";#N/A,#N/A,FALSE,"G-3 [Unit] (2000)";#N/A,#N/A,FALSE,"G-4 [Unit] (2000)"}</definedName>
    <definedName name="test1" hidden="1">{#N/A,#N/A,TRUE,"G-S  Reservation Price";#N/A,#N/A,TRUE,"G-S [Unit]";#N/A,#N/A,TRUE,"G-1  Fixed Costs";#N/A,#N/A,TRUE,"G-1 [Unit]";#N/A,#N/A,TRUE,"G-2 Fixed and Variable Fuel";#N/A,#N/A,TRUE,"G-2 [Unit]";#N/A,#N/A,TRUE,"G-3 Fixed and Variable Producti";#N/A,#N/A,TRUE,"G-3 [Unit]";#N/A,#N/A,TRUE,"G-4 Mid-Year Rate Base and Retu";#N/A,#N/A,TRUE,"G-4 [Unit] (2000)"}</definedName>
    <definedName name="test5" hidden="1">{#N/A,#N/A,TRUE,"Assets";#N/A,#N/A,TRUE,"Liab&amp;equity";#N/A,#N/A,TRUE,"pg4";#N/A,#N/A,TRUE,"pg5"}</definedName>
    <definedName name="to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trail" hidden="1">{#N/A,#N/A,TRUE,"Assets";#N/A,#N/A,TRUE,"Liabilities"}</definedName>
    <definedName name="trial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trial2" hidden="1">{#N/A,#N/A,TRUE,"Assets";#N/A,#N/A,TRUE,"Liabilities"}</definedName>
    <definedName name="try" hidden="1">{#N/A,#N/A,TRUE,"Assets";#N/A,#N/A,TRUE,"Liabilities"}</definedName>
    <definedName name="ttt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units_measure" hidden="1">[3]CONFIG!$J$7:$J$8</definedName>
    <definedName name="up" hidden="1">{#N/A,#N/A,FALSE,"G-S [Unit] (1997)";#N/A,#N/A,FALSE,"G-1 [Unit] (1997)";#N/A,#N/A,FALSE,"G-2 [Unit] (1997)";#N/A,#N/A,FALSE,"G-3 [Unit] (1997)";#N/A,#N/A,FALSE,"G-4 [Unit] (1997)"}</definedName>
    <definedName name="upyours" hidden="1">{#N/A,#N/A,FALSE,"G-S [Unit] (1997)";#N/A,#N/A,FALSE,"G-1 [Unit] (1997)";#N/A,#N/A,FALSE,"G-2 [Unit] (1997)";#N/A,#N/A,FALSE,"G-3 [Unit] (1997)";#N/A,#N/A,FALSE,"G-4 [Unit] (1997)"}</definedName>
    <definedName name="va" hidden="1">{#N/A,#N/A,TRUE,"Assets";#N/A,#N/A,TRUE,"Liab&amp;equity";#N/A,#N/A,TRUE,"pg4";#N/A,#N/A,TRUE,"pg5"}</definedName>
    <definedName name="var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what" hidden="1">{"TOT_QTR_TO_PREV",#N/A,FALSE,"Site Sum"}</definedName>
    <definedName name="what1" hidden="1">{"TOT_QTR_TO_PREV",#N/A,FALSE,"Site Sum"}</definedName>
    <definedName name="what2" hidden="1">{"TOT_QTR_TO_PREV",#N/A,FALSE,"Site Sum"}</definedName>
    <definedName name="wrn.1997._.Schedules." hidden="1">{#N/A,#N/A,FALSE,"G-S [Unit] (1997)";#N/A,#N/A,FALSE,"G-1 [Unit] (1997)";#N/A,#N/A,FALSE,"G-2 [Unit] (1997)";#N/A,#N/A,FALSE,"G-3 [Unit] (1997)";#N/A,#N/A,FALSE,"G-4 [Unit] (1997)"}</definedName>
    <definedName name="wrn.1998._.Schedules." hidden="1">{#N/A,#N/A,FALSE,"G-S [Unit] (1998)";#N/A,#N/A,FALSE,"G-1 [Unit] (1998)";#N/A,#N/A,FALSE,"G-2 [Unit] (1998)";#N/A,#N/A,FALSE,"G-3 [Unit] (1998)";#N/A,#N/A,FALSE,"G-4 [Unit] (1998)"}</definedName>
    <definedName name="wrn.1999._.By._.Unit." hidden="1">{#N/A,#N/A,TRUE,"G-S [Unit]";#N/A,#N/A,TRUE,"G-1 [Unit]";#N/A,#N/A,TRUE,"G-2 [Unit]";#N/A,#N/A,TRUE,"G-3 [Unit]";#N/A,#N/A,TRUE,"G-4 [Unit]"}</definedName>
    <definedName name="wrn.2000._.By._.Unit." hidden="1">{#N/A,#N/A,FALSE,"G-S [Unit] (2000)";#N/A,#N/A,FALSE,"G-1 [Unit] (2000)";#N/A,#N/A,FALSE,"G-2 [Unit] (2000)";#N/A,#N/A,FALSE,"G-3 [Unit] (2000)";#N/A,#N/A,FALSE,"G-4 [Unit] (2000)"}</definedName>
    <definedName name="wrn.2000._.Cash._.Flow." hidden="1">{"2000 Cash Flow",#N/A,FALSE,"TOT2000BUD"}</definedName>
    <definedName name="wrn.2000._.Financing." hidden="1">{"2000 Financing",#N/A,FALSE,"TOT2000BUD"}</definedName>
    <definedName name="wrn.All." hidden="1">{#N/A,#N/A,FALSE,"Cash and ST";#N/A,#N/A,FALSE,"Receivables";#N/A,#N/A,FALSE,"Inventory";#N/A,#N/A,FALSE,"Prepaids";#N/A,#N/A,FALSE,"PP&amp;E";#N/A,#N/A,FALSE,"Other Assets";#N/A,#N/A,FALSE,"AP";#N/A,#N/A,FALSE,"Intercompany";#N/A,#N/A,FALSE,"IT Payable";#N/A,#N/A,FALSE,"Def Credits";#N/A,#N/A,FALSE,"LTD";#N/A,#N/A,FALSE,"Preferred";#N/A,#N/A,FALSE,"Equity";#N/A,#N/A,FALSE,"P&amp;L";#N/A,#N/A,FALSE,"Revenue";#N/A,#N/A,FALSE,"Fuel";#N/A,#N/A,FALSE,"O&amp;M";#N/A,#N/A,FALSE,"D&amp;A";#N/A,#N/A,FALSE,"P Tax";#N/A,#N/A,FALSE,"Financing";#N/A,#N/A,FALSE,"Income Tax"}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nalysis._.Package." hidden="1">{#N/A,#N/A,FALSE,"2003 vs 2002";#N/A,#N/A,FALSE,"2003 vs 2002 Outlook";#N/A,#N/A,FALSE,"Summary - 2003 vs 2002 Outlook";#N/A,#N/A,FALSE,"Summary - 2003 vs 2002";#N/A,#N/A,FALSE,"Op margin by plant vs outlook";#N/A,#N/A,FALSE,"Op margin by plant vs budget"}</definedName>
    <definedName name="wrn.assets.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wrn.assetsnew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wrn.budget.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wrn.budgetload.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wrn.capvar.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wrn.capvariance.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wrn.Complete._.Set." hidden="1">{#N/A,#N/A,TRUE,"G-S  Reservation Price";#N/A,#N/A,TRUE,"G-S [Unit]";#N/A,#N/A,TRUE,"G-1  Fixed Costs";#N/A,#N/A,TRUE,"G-1 [Unit]";#N/A,#N/A,TRUE,"G-2 Fixed and Variable Fuel";#N/A,#N/A,TRUE,"G-2 [Unit]";#N/A,#N/A,TRUE,"G-3 Fixed and Variable Producti";#N/A,#N/A,TRUE,"G-3 [Unit]";#N/A,#N/A,TRUE,"G-4 Mid-Year Rate Base and Retu";#N/A,#N/A,TRUE,"G-4 [Unit] (2000)"}</definedName>
    <definedName name="wrn.Financial._.Statement." hidden="1">{#N/A,#N/A,TRUE,"Assets";#N/A,#N/A,TRUE,"Liabilities"}</definedName>
    <definedName name="wrn.Genco._.GTA._.Cost._.of._.Debt." hidden="1">{#N/A,#N/A,TRUE,"Cost of Debt (G)";#N/A,#N/A,TRUE,"d1999 SF Debt (G)";#N/A,#N/A,TRUE,"d2000 Mortgage Debt (G)";#N/A,#N/A,TRUE,"d2000 SF Debt (G)"}</definedName>
    <definedName name="wrn.Graph._.SBU._.by._.Year._.1997_2000." hidden="1">{"Graph SBU by Year 1997_2000",#N/A,FALSE,"Strategic Business Lines"}</definedName>
    <definedName name="wrn.Graph._.SBU._.Contribution._.1997_2000." hidden="1">{"Graph_SBU_Contirbution 1991_2000",#N/A,FALSE,"Strategic Business Lines"}</definedName>
    <definedName name="wrn.Income._.Statements." hidden="1">{#N/A,#N/A,FALSE,"Income Statements";#N/A,#N/A,FALSE,"Income Statements (G)";#N/A,#N/A,FALSE,"Income Statements (C)";#N/A,#N/A,FALSE,"Income Statements (R)";#N/A,#N/A,FALSE,"Income Statements - Return"}</definedName>
    <definedName name="wrn.Income._.Stmts._.by._.plant." hidden="1">{#N/A,#N/A,FALSE,"Consolidated";#N/A,#N/A,FALSE,"Ontario IS";#N/A,#N/A,FALSE,"Nipigon";#N/A,#N/A,FALSE,"North Bay";#N/A,#N/A,FALSE,"Tunis";#N/A,#N/A,FALSE,"Kapuskasing";#N/A,#N/A,FALSE,"Calstock";#N/A,#N/A,FALSE,"LLC Income Statement";#N/A,#N/A,FALSE,"WL Income Stmt"}</definedName>
    <definedName name="wrn.Leadlag._.Genco." hidden="1">{#N/A,#N/A,FALSE,"Genco WC-1999";#N/A,#N/A,FALSE,"Genco WC-2000";#N/A,#N/A,FALSE,"Operating Lag - 1999";#N/A,#N/A,FALSE,"Operating Lag - 2000";#N/A,#N/A,FALSE,"Pool Receipts and Res Price Lag";#N/A,#N/A,FALSE,"Gas Purchases";#N/A,#N/A,FALSE,"Payroll"}</definedName>
    <definedName name="wrn.Oct.._.25._.Ordering._.Part._.3." hidden="1">{#N/A,#N/A,TRUE,"Genco WC-1999";#N/A,#N/A,TRUE,"Genco WC-2000";#N/A,#N/A,TRUE,"Operating Lag - 1999";#N/A,#N/A,TRUE,"Operating Lag - 2000";#N/A,#N/A,TRUE,"Pool Receipts and Res Price Lag";#N/A,#N/A,TRUE,"Gas Purchases";#N/A,#N/A,TRUE,"Payroll";#N/A,#N/A,TRUE,"No Cost Capital";#N/A,#N/A,TRUE,"Hearing Reserve";#N/A,#N/A,TRUE,"Dividend";#N/A,#N/A,TRUE,"GencoInterest";#N/A,#N/A,TRUE,"Genco LTD 1999";#N/A,#N/A,TRUE,"Genco LTD 2000"}</definedName>
    <definedName name="wrn.Oct.._.25._.Ordering._.Pt.2." hidden="1">{#N/A,#N/A,TRUE,"Cost of Debt (G)";#N/A,#N/A,TRUE,"19992000 Mortgage Debt (G)";#N/A,#N/A,TRUE,"19992000 SF Debt (G)"}</definedName>
    <definedName name="wrn.Oct.._.25._.Ordering._.x.2." hidden="1">{#N/A,#N/A,TRUE,"Cost of Debt (G)";#N/A,#N/A,TRUE,"19992000 Mortgage Debt (G)";#N/A,#N/A,TRUE,"19992000 SF Debt (G)"}</definedName>
    <definedName name="wrn.oldbase." hidden="1">{#N/A,#N/A,FALSE,"A";#N/A,#N/A,FALSE,"B";#N/A,#N/A,FALSE,"C";#N/A,#N/A,FALSE,"D";#N/A,#N/A,FALSE,"E";#N/A,#N/A,FALSE,"F";#N/A,#N/A,FALSE,"G";#N/A,#N/A,FALSE,"H";#N/A,#N/A,FALSE,"I";#N/A,#N/A,FALSE,"J";#N/A,#N/A,FALSE,"K"}</definedName>
    <definedName name="wrn.printer." hidden="1">{#N/A,#N/A,FALSE,"11";#N/A,#N/A,FALSE,"14";#N/A,#N/A,FALSE,"30";#N/A,#N/A,FALSE,"35";#N/A,#N/A,FALSE,"40"}</definedName>
    <definedName name="wrn.projection.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wrn.Report." hidden="1">{#N/A,#N/A,FALSE,"Summary";#N/A,#N/A,FALSE,"Contract";#N/A,#N/A,FALSE,"Must Run";#N/A,#N/A,FALSE,"Dispatchable";#N/A,#N/A,FALSE,"ASM"}</definedName>
    <definedName name="wrn.Return._.Margins." hidden="1">{#N/A,#N/A,FALSE,"1999 Return Margin";#N/A,#N/A,FALSE,"2000 Return Margins"}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ummary._.Schedules." hidden="1">{#N/A,#N/A,TRUE,"G-S  Reservation Price";#N/A,#N/A,TRUE,"G-1  Fixed Costs";#N/A,#N/A,TRUE,"G-2 Fixed and Variable Fuel";#N/A,#N/A,TRUE,"G-3 Fixed and Variable Producti";#N/A,#N/A,TRUE,"G-4 Mid-Year Rate Base and Retu"}</definedName>
    <definedName name="wrn.Table._.SBU._.1996_2002." hidden="1">{"SBU Numbers 1996_2002",#N/A,FALSE,"Strategic Business Lines"}</definedName>
    <definedName name="wrn.Transco._.Part._.2." hidden="1">{#N/A,#N/A,TRUE,"Cost of Debt (T)";#N/A,#N/A,TRUE,"d1999 Mortgage Debt (T)";#N/A,#N/A,TRUE,"d2000 Mortgage Debt (T)";#N/A,#N/A,TRUE,"d1999 SF Debt (T)";#N/A,#N/A,TRUE,"d1999 AMFC Debt (T)"}</definedName>
    <definedName name="wrn.Transco._.Part._.3." hidden="1">{#N/A,#N/A,TRUE,"TranscoWC";#N/A,#N/A,TRUE,"TranscoWC (2000)";#N/A,#N/A,TRUE,"Transco Operating Lag";#N/A,#N/A,TRUE,"Transco Operating Lag (2000)";#N/A,#N/A,TRUE,"Payroll (T)";#N/A,#N/A,TRUE,"Pool Receipts and Res Price (T)";#N/A,#N/A,TRUE,"Transco Dividend";#N/A,#N/A,TRUE,"Transco Interest";#N/A,#N/A,TRUE,"Transco LTD 1999";#N/A,#N/A,TRUE,"Transco LTD 2000";#N/A,#N/A,TRUE,"Transco STD"}</definedName>
    <definedName name="wrn.Transco._.Part._.x." hidden="1">{#N/A,#N/A,TRUE,"Cost of Debt (T)";#N/A,#N/A,TRUE,"d1999 Mortgage Debt (T)";#N/A,#N/A,TRUE,"d2000 Mortgage Debt (T)";#N/A,#N/A,TRUE,"d1999 SF Debt (T)";#N/A,#N/A,TRUE,"d1999 AMFC Debt (T)"}</definedName>
    <definedName name="wrn.Trnasco._Part._.x." hidden="1">{#N/A,#N/A,TRUE,"Cost of Debt (T)";#N/A,#N/A,TRUE,"d1999 Mortgage Debt (T)";#N/A,#N/A,TRUE,"d2000 Mortgage Debt (T)";#N/A,#N/A,TRUE,"d1999 SF Debt (T)";#N/A,#N/A,TRUE,"d1999 AMFC Debt (T)"}</definedName>
    <definedName name="wrn.Yrend.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wrn.yrendnew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wrnold" hidden="1">{#N/A,#N/A,FALSE,"A";#N/A,#N/A,FALSE,"B";#N/A,#N/A,FALSE,"C";#N/A,#N/A,FALSE,"D";#N/A,#N/A,FALSE,"E";#N/A,#N/A,FALSE,"F";#N/A,#N/A,FALSE,"G";#N/A,#N/A,FALSE,"H";#N/A,#N/A,FALSE,"I";#N/A,#N/A,FALSE,"J";#N/A,#N/A,FALSE,"K"}</definedName>
    <definedName name="www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wwwww" hidden="1">{#N/A,#N/A,FALSE,"A";#N/A,#N/A,FALSE,"B";#N/A,#N/A,FALSE,"C";#N/A,#N/A,FALSE,"D";#N/A,#N/A,FALSE,"E";#N/A,#N/A,FALSE,"F";#N/A,#N/A,FALSE,"G";#N/A,#N/A,FALSE,"H";#N/A,#N/A,FALSE,"I";#N/A,#N/A,FALSE,"J";#N/A,#N/A,FALSE,"K"}</definedName>
    <definedName name="x" hidden="1">{#N/A,#N/A,TRUE,"Assets";#N/A,#N/A,TRUE,"Liabilities"}</definedName>
    <definedName name="xcx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xx" hidden="1">{#N/A,#N/A,TRUE,"Cost of Debt (G)";#N/A,#N/A,TRUE,"19992000 Mortgage Debt (G)";#N/A,#N/A,TRUE,"19992000 SF Debt (G)"}</definedName>
    <definedName name="xy" hidden="1">{#N/A,#N/A,TRUE,"Cost of Debt (T)";#N/A,#N/A,TRUE,"d1999 Mortgage Debt (T)";#N/A,#N/A,TRUE,"d2000 Mortgage Debt (T)";#N/A,#N/A,TRUE,"d1999 SF Debt (T)";#N/A,#N/A,TRUE,"d1999 AMFC Debt (T)"}</definedName>
    <definedName name="yr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yrend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yz" hidden="1">{#N/A,#N/A,TRUE,"Cost of Debt (T)";#N/A,#N/A,TRUE,"d1999 Mortgage Debt (T)";#N/A,#N/A,TRUE,"d2000 Mortgage Debt (T)";#N/A,#N/A,TRUE,"d1999 SF Debt (T)";#N/A,#N/A,TRUE,"d1999 AMFC Debt (T)"}</definedName>
    <definedName name="z" hidden="1">{#N/A,#N/A,FALSE,"1999 Return Margin";#N/A,#N/A,FALSE,"2000 Return Margins"}</definedName>
    <definedName name="Z_B573F16F_11A0_4647_BFEC_5EFBBE2735B4_.wvu.Cols" hidden="1">'[4]EBITDAC work'!$J$1:$M$65536,'[4]EBITDAC work'!#REF!,'[4]EBITDAC work'!#REF!,'[4]EBITDAC work'!$T$1:$Z$65536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2" l="1"/>
  <c r="L27" i="2"/>
  <c r="K27" i="2"/>
  <c r="J27" i="2"/>
  <c r="I27" i="2"/>
  <c r="H27" i="2"/>
  <c r="G27" i="2"/>
  <c r="F27" i="2"/>
  <c r="E27" i="2"/>
  <c r="D27" i="2"/>
  <c r="C27" i="2"/>
  <c r="N26" i="2"/>
  <c r="M26" i="2"/>
  <c r="L26" i="2"/>
  <c r="K26" i="2"/>
  <c r="J26" i="2"/>
  <c r="I26" i="2"/>
  <c r="H26" i="2"/>
  <c r="G26" i="2"/>
  <c r="F26" i="2"/>
  <c r="E26" i="2"/>
  <c r="D26" i="2"/>
  <c r="C26" i="2"/>
  <c r="N25" i="2"/>
  <c r="L25" i="2"/>
  <c r="K25" i="2"/>
  <c r="K28" i="2" s="1"/>
  <c r="J25" i="2"/>
  <c r="I25" i="2"/>
  <c r="H25" i="2"/>
  <c r="G25" i="2"/>
  <c r="F25" i="2"/>
  <c r="E25" i="2"/>
  <c r="D25" i="2"/>
  <c r="C25" i="2"/>
  <c r="N24" i="2"/>
  <c r="L24" i="2"/>
  <c r="K24" i="2"/>
  <c r="J24" i="2"/>
  <c r="I24" i="2"/>
  <c r="H24" i="2"/>
  <c r="G24" i="2"/>
  <c r="F24" i="2"/>
  <c r="E24" i="2"/>
  <c r="D24" i="2"/>
  <c r="C24" i="2"/>
  <c r="N23" i="2"/>
  <c r="L23" i="2"/>
  <c r="K23" i="2"/>
  <c r="J23" i="2"/>
  <c r="I23" i="2"/>
  <c r="I28" i="2" s="1"/>
  <c r="H23" i="2"/>
  <c r="H28" i="2" s="1"/>
  <c r="G23" i="2"/>
  <c r="F23" i="2"/>
  <c r="E23" i="2"/>
  <c r="D23" i="2"/>
  <c r="C23" i="2"/>
  <c r="C28" i="2" s="1"/>
  <c r="N22" i="2"/>
  <c r="M22" i="2"/>
  <c r="L22" i="2"/>
  <c r="K22" i="2"/>
  <c r="J22" i="2"/>
  <c r="I22" i="2"/>
  <c r="H22" i="2"/>
  <c r="G22" i="2"/>
  <c r="F22" i="2"/>
  <c r="E22" i="2"/>
  <c r="D22" i="2"/>
  <c r="C22" i="2"/>
  <c r="N15" i="2"/>
  <c r="N18" i="2" s="1"/>
  <c r="L15" i="2"/>
  <c r="K15" i="2"/>
  <c r="J15" i="2"/>
  <c r="I15" i="2"/>
  <c r="I16" i="2" s="1"/>
  <c r="H15" i="2"/>
  <c r="G15" i="2"/>
  <c r="F15" i="2"/>
  <c r="F18" i="2" s="1"/>
  <c r="E15" i="2"/>
  <c r="E18" i="2" s="1"/>
  <c r="D15" i="2"/>
  <c r="C15" i="2"/>
  <c r="L10" i="2"/>
  <c r="E10" i="2"/>
  <c r="N9" i="2"/>
  <c r="L9" i="2"/>
  <c r="K9" i="2"/>
  <c r="K10" i="2" s="1"/>
  <c r="J9" i="2"/>
  <c r="I9" i="2"/>
  <c r="J10" i="2" s="1"/>
  <c r="H9" i="2"/>
  <c r="H18" i="2" s="1"/>
  <c r="G9" i="2"/>
  <c r="G10" i="2" s="1"/>
  <c r="F9" i="2"/>
  <c r="E9" i="2"/>
  <c r="D9" i="2"/>
  <c r="D10" i="2" s="1"/>
  <c r="C9" i="2"/>
  <c r="M24" i="2"/>
  <c r="M9" i="2"/>
  <c r="M46" i="1"/>
  <c r="L46" i="1"/>
  <c r="K46" i="1"/>
  <c r="J46" i="1"/>
  <c r="I46" i="1"/>
  <c r="H46" i="1"/>
  <c r="G46" i="1"/>
  <c r="F46" i="1"/>
  <c r="E46" i="1"/>
  <c r="D46" i="1"/>
  <c r="C46" i="1"/>
  <c r="B46" i="1"/>
  <c r="M42" i="1"/>
  <c r="K42" i="1"/>
  <c r="J42" i="1"/>
  <c r="I42" i="1"/>
  <c r="H42" i="1"/>
  <c r="G42" i="1"/>
  <c r="F42" i="1"/>
  <c r="E42" i="1"/>
  <c r="D42" i="1"/>
  <c r="C42" i="1"/>
  <c r="B42" i="1"/>
  <c r="M35" i="1"/>
  <c r="K35" i="1"/>
  <c r="J35" i="1"/>
  <c r="I35" i="1"/>
  <c r="H35" i="1"/>
  <c r="G35" i="1"/>
  <c r="F35" i="1"/>
  <c r="E35" i="1"/>
  <c r="D35" i="1"/>
  <c r="C35" i="1"/>
  <c r="B35" i="1"/>
  <c r="L35" i="1"/>
  <c r="K26" i="1"/>
  <c r="J26" i="1"/>
  <c r="I26" i="1"/>
  <c r="H26" i="1"/>
  <c r="E26" i="1"/>
  <c r="D26" i="1"/>
  <c r="C26" i="1"/>
  <c r="M20" i="1"/>
  <c r="M26" i="1" s="1"/>
  <c r="G20" i="1"/>
  <c r="G26" i="1" s="1"/>
  <c r="F20" i="1"/>
  <c r="F26" i="1" s="1"/>
  <c r="B20" i="1"/>
  <c r="B26" i="1" s="1"/>
  <c r="L20" i="1"/>
  <c r="M15" i="1"/>
  <c r="K15" i="1"/>
  <c r="J15" i="1"/>
  <c r="I15" i="1"/>
  <c r="H15" i="1"/>
  <c r="G15" i="1"/>
  <c r="F15" i="1"/>
  <c r="E15" i="1"/>
  <c r="D15" i="1"/>
  <c r="C15" i="1"/>
  <c r="B11" i="1"/>
  <c r="B9" i="1"/>
  <c r="B8" i="1"/>
  <c r="I48" i="1" l="1"/>
  <c r="H29" i="2"/>
  <c r="L28" i="2"/>
  <c r="L29" i="2" s="1"/>
  <c r="E16" i="2"/>
  <c r="G18" i="2"/>
  <c r="G19" i="2" s="1"/>
  <c r="F16" i="2"/>
  <c r="F28" i="2"/>
  <c r="J16" i="2"/>
  <c r="D28" i="2"/>
  <c r="D29" i="2" s="1"/>
  <c r="F19" i="2"/>
  <c r="E28" i="2"/>
  <c r="E29" i="2" s="1"/>
  <c r="N28" i="2"/>
  <c r="N11" i="2"/>
  <c r="F10" i="2"/>
  <c r="H16" i="2"/>
  <c r="G28" i="2"/>
  <c r="H19" i="2"/>
  <c r="I29" i="2"/>
  <c r="C18" i="2"/>
  <c r="K16" i="2"/>
  <c r="J28" i="2"/>
  <c r="J29" i="2" s="1"/>
  <c r="D16" i="2"/>
  <c r="L16" i="2"/>
  <c r="J48" i="1"/>
  <c r="H48" i="1"/>
  <c r="B15" i="1"/>
  <c r="C48" i="1"/>
  <c r="K48" i="1"/>
  <c r="D48" i="1"/>
  <c r="E48" i="1"/>
  <c r="M10" i="2"/>
  <c r="F29" i="2"/>
  <c r="G29" i="2"/>
  <c r="M48" i="1"/>
  <c r="F48" i="1"/>
  <c r="B48" i="1"/>
  <c r="G48" i="1"/>
  <c r="K29" i="2"/>
  <c r="I18" i="2"/>
  <c r="I19" i="2" s="1"/>
  <c r="M23" i="2"/>
  <c r="L8" i="1"/>
  <c r="L42" i="1"/>
  <c r="N10" i="2"/>
  <c r="G16" i="2"/>
  <c r="N17" i="2"/>
  <c r="J18" i="2"/>
  <c r="K18" i="2"/>
  <c r="M25" i="2"/>
  <c r="L26" i="1"/>
  <c r="H10" i="2"/>
  <c r="M15" i="2"/>
  <c r="D18" i="2"/>
  <c r="L18" i="2"/>
  <c r="I10" i="2"/>
  <c r="M27" i="2"/>
  <c r="L19" i="2" l="1"/>
  <c r="D19" i="2"/>
  <c r="M28" i="2"/>
  <c r="M16" i="2"/>
  <c r="M18" i="2"/>
  <c r="N16" i="2"/>
  <c r="E19" i="2"/>
  <c r="K19" i="2"/>
  <c r="J19" i="2"/>
  <c r="L15" i="1"/>
  <c r="M19" i="2" l="1"/>
  <c r="N19" i="2"/>
  <c r="L48" i="1"/>
  <c r="M29" i="2"/>
  <c r="N29" i="2"/>
</calcChain>
</file>

<file path=xl/sharedStrings.xml><?xml version="1.0" encoding="utf-8"?>
<sst xmlns="http://schemas.openxmlformats.org/spreadsheetml/2006/main" count="89" uniqueCount="61">
  <si>
    <t>Appendix 2-AA</t>
  </si>
  <si>
    <t>Capital Projects Table</t>
  </si>
  <si>
    <t>2013 OEB Approved</t>
  </si>
  <si>
    <t>Reporting Basis</t>
  </si>
  <si>
    <t>CGAAP</t>
  </si>
  <si>
    <t>MIFRS</t>
  </si>
  <si>
    <t>SYSTEM RENEWAL</t>
  </si>
  <si>
    <t>Pole line rebuild</t>
  </si>
  <si>
    <t>Underground rebuild</t>
  </si>
  <si>
    <t>Substation rebuild</t>
  </si>
  <si>
    <t>Pole replacement program</t>
  </si>
  <si>
    <t>Transformer replacement</t>
  </si>
  <si>
    <t>Subtotal</t>
  </si>
  <si>
    <t/>
  </si>
  <si>
    <t>SYSTEM ACCESS</t>
  </si>
  <si>
    <t>Road Authority</t>
  </si>
  <si>
    <t>Road Authority Contributions</t>
  </si>
  <si>
    <t>Customer Demanded</t>
  </si>
  <si>
    <t>Customer Demanded Contributions</t>
  </si>
  <si>
    <t>Service</t>
  </si>
  <si>
    <t>Service Contributions</t>
  </si>
  <si>
    <t>Meter</t>
  </si>
  <si>
    <t>SYSTEM SERVICE</t>
  </si>
  <si>
    <t>Creemore 8.32kV feeder - Hydro One</t>
  </si>
  <si>
    <t>Substation upgrades</t>
  </si>
  <si>
    <t>Customer Enhancement</t>
  </si>
  <si>
    <t>ArcPro and UN Migration</t>
  </si>
  <si>
    <t>SCADA</t>
  </si>
  <si>
    <t>GENERAL PLANT</t>
  </si>
  <si>
    <t>Land, Buildings &amp; Equipment</t>
  </si>
  <si>
    <t>Hardware / Software</t>
  </si>
  <si>
    <t>Vehicles</t>
  </si>
  <si>
    <t>OTHER</t>
  </si>
  <si>
    <t>Total</t>
  </si>
  <si>
    <t>Appendix 2-JA</t>
  </si>
  <si>
    <r>
      <t xml:space="preserve">Summary of </t>
    </r>
    <r>
      <rPr>
        <b/>
        <u/>
        <sz val="14"/>
        <color indexed="10"/>
        <rFont val="Arial"/>
        <family val="2"/>
      </rPr>
      <t>Recoverable</t>
    </r>
    <r>
      <rPr>
        <b/>
        <sz val="14"/>
        <rFont val="Arial"/>
        <family val="2"/>
      </rPr>
      <t xml:space="preserve"> OM&amp;A Expenses</t>
    </r>
  </si>
  <si>
    <t>2013 Last Rebasing Year OEB Approved</t>
  </si>
  <si>
    <t>2013 Last Rebasing Year Actuals</t>
  </si>
  <si>
    <t>2014 Actuals</t>
  </si>
  <si>
    <t>2015 Actuals</t>
  </si>
  <si>
    <t>2016 Actuals</t>
  </si>
  <si>
    <t>2017 Actuals</t>
  </si>
  <si>
    <t>2018 Actuals</t>
  </si>
  <si>
    <t>2019 Actuals</t>
  </si>
  <si>
    <t>2020 Actuals</t>
  </si>
  <si>
    <t>2021 Actuals</t>
  </si>
  <si>
    <t>2022 Bridge Year</t>
  </si>
  <si>
    <t>2023 Test Year</t>
  </si>
  <si>
    <t>Operations</t>
  </si>
  <si>
    <t>Maintenance</t>
  </si>
  <si>
    <t>SubTotal</t>
  </si>
  <si>
    <t>%Change (year over year)</t>
  </si>
  <si>
    <t>%Change (Test Year vs 
Last Rebasing Year - Actual)</t>
  </si>
  <si>
    <t>Billing and Collecting</t>
  </si>
  <si>
    <t>Community Relations</t>
  </si>
  <si>
    <t>Administrative and General</t>
  </si>
  <si>
    <r>
      <t>Operations</t>
    </r>
    <r>
      <rPr>
        <vertAlign val="superscript"/>
        <sz val="9"/>
        <rFont val="Arial"/>
        <family val="2"/>
      </rPr>
      <t>4</t>
    </r>
  </si>
  <si>
    <r>
      <t>Maintenance</t>
    </r>
    <r>
      <rPr>
        <vertAlign val="superscript"/>
        <sz val="9"/>
        <rFont val="Arial"/>
        <family val="2"/>
      </rPr>
      <t>5</t>
    </r>
  </si>
  <si>
    <r>
      <t>Billing and Collecting</t>
    </r>
    <r>
      <rPr>
        <vertAlign val="superscript"/>
        <sz val="9"/>
        <rFont val="Arial"/>
        <family val="2"/>
      </rPr>
      <t>6</t>
    </r>
  </si>
  <si>
    <r>
      <t>Community Relations</t>
    </r>
    <r>
      <rPr>
        <vertAlign val="superscript"/>
        <sz val="9"/>
        <rFont val="Arial"/>
        <family val="2"/>
      </rPr>
      <t>7</t>
    </r>
  </si>
  <si>
    <r>
      <t>Administrative and General</t>
    </r>
    <r>
      <rPr>
        <vertAlign val="superscript"/>
        <sz val="9"/>
        <rFont val="Arial"/>
        <family val="2"/>
      </rPr>
      <t>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</si>
</sst>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_);_(* \(#,##0\);_(* &quot;-&quot;??_);_(@_)"/>
    <numFmt numFmtId="166" formatCode="_-&quot;$&quot;* #,##0_-;\-&quot;$&quot;* #,##0_-;_-&quot;$&quot;* &quot;-&quot;??_-;_-@_-"/>
    <numFmt numFmtId="167" formatCode="0.0%"/>
    <numFmt numFmtId="168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color indexed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sz val="9"/>
      <name val="Arial"/>
      <family val="2"/>
    </font>
    <font>
      <b/>
      <i/>
      <sz val="9"/>
      <color rgb="FFFF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Down">
        <bgColor theme="0" tint="-0.249977111117893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Protection="1"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3" fontId="0" fillId="0" borderId="5" xfId="3" applyNumberFormat="1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3" fontId="0" fillId="3" borderId="7" xfId="3" applyNumberFormat="1" applyFont="1" applyFill="1" applyBorder="1" applyProtection="1">
      <protection locked="0"/>
    </xf>
    <xf numFmtId="0" fontId="3" fillId="3" borderId="6" xfId="0" applyFont="1" applyFill="1" applyBorder="1" applyProtection="1">
      <protection locked="0"/>
    </xf>
    <xf numFmtId="3" fontId="3" fillId="3" borderId="7" xfId="3" applyNumberFormat="1" applyFont="1" applyFill="1" applyBorder="1" applyProtection="1">
      <protection locked="0"/>
    </xf>
    <xf numFmtId="0" fontId="3" fillId="0" borderId="6" xfId="0" applyFont="1" applyBorder="1" applyProtection="1">
      <protection locked="0"/>
    </xf>
    <xf numFmtId="3" fontId="0" fillId="0" borderId="7" xfId="3" applyNumberFormat="1" applyFont="1" applyFill="1" applyBorder="1" applyProtection="1">
      <protection locked="0"/>
    </xf>
    <xf numFmtId="0" fontId="3" fillId="0" borderId="8" xfId="0" applyFont="1" applyBorder="1" applyProtection="1">
      <protection locked="0"/>
    </xf>
    <xf numFmtId="3" fontId="3" fillId="0" borderId="8" xfId="0" applyNumberFormat="1" applyFont="1" applyBorder="1"/>
    <xf numFmtId="165" fontId="0" fillId="0" borderId="0" xfId="1" applyNumberFormat="1" applyFont="1"/>
    <xf numFmtId="0" fontId="6" fillId="0" borderId="0" xfId="0" applyFont="1"/>
    <xf numFmtId="0" fontId="7" fillId="0" borderId="9" xfId="0" applyFont="1" applyBorder="1"/>
    <xf numFmtId="0" fontId="7" fillId="0" borderId="0" xfId="0" applyFont="1" applyAlignment="1">
      <alignment horizontal="center"/>
    </xf>
    <xf numFmtId="0" fontId="9" fillId="0" borderId="10" xfId="4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0" fillId="0" borderId="13" xfId="4" applyFont="1" applyBorder="1" applyAlignment="1">
      <alignment vertical="center" wrapText="1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9" fillId="0" borderId="15" xfId="4" applyFont="1" applyBorder="1" applyAlignment="1">
      <alignment vertical="center" wrapText="1"/>
    </xf>
    <xf numFmtId="166" fontId="9" fillId="4" borderId="5" xfId="3" applyNumberFormat="1" applyFont="1" applyFill="1" applyBorder="1" applyAlignment="1" applyProtection="1">
      <alignment vertical="center" wrapText="1"/>
      <protection locked="0"/>
    </xf>
    <xf numFmtId="166" fontId="9" fillId="3" borderId="5" xfId="3" applyNumberFormat="1" applyFont="1" applyFill="1" applyBorder="1" applyAlignment="1" applyProtection="1">
      <alignment vertical="center" wrapText="1"/>
      <protection locked="0"/>
    </xf>
    <xf numFmtId="166" fontId="9" fillId="3" borderId="16" xfId="3" applyNumberFormat="1" applyFont="1" applyFill="1" applyBorder="1" applyAlignment="1" applyProtection="1">
      <alignment vertical="center" wrapText="1"/>
      <protection locked="0"/>
    </xf>
    <xf numFmtId="0" fontId="9" fillId="0" borderId="17" xfId="4" applyFont="1" applyBorder="1" applyAlignment="1">
      <alignment vertical="center" wrapText="1"/>
    </xf>
    <xf numFmtId="0" fontId="11" fillId="0" borderId="17" xfId="4" applyFont="1" applyBorder="1" applyAlignment="1">
      <alignment vertical="center" wrapText="1"/>
    </xf>
    <xf numFmtId="166" fontId="11" fillId="0" borderId="5" xfId="3" applyNumberFormat="1" applyFont="1" applyBorder="1" applyAlignment="1" applyProtection="1">
      <alignment vertical="center" wrapText="1"/>
    </xf>
    <xf numFmtId="166" fontId="11" fillId="0" borderId="16" xfId="3" applyNumberFormat="1" applyFont="1" applyBorder="1" applyAlignment="1" applyProtection="1">
      <alignment vertical="center" wrapText="1"/>
    </xf>
    <xf numFmtId="167" fontId="9" fillId="4" borderId="5" xfId="2" applyNumberFormat="1" applyFont="1" applyFill="1" applyBorder="1" applyAlignment="1" applyProtection="1">
      <alignment vertical="center" wrapText="1"/>
    </xf>
    <xf numFmtId="167" fontId="9" fillId="0" borderId="5" xfId="2" applyNumberFormat="1" applyFont="1" applyBorder="1" applyAlignment="1" applyProtection="1">
      <alignment vertical="center" wrapText="1"/>
    </xf>
    <xf numFmtId="167" fontId="9" fillId="0" borderId="16" xfId="2" applyNumberFormat="1" applyFont="1" applyBorder="1" applyAlignment="1" applyProtection="1">
      <alignment vertical="center" wrapText="1"/>
    </xf>
    <xf numFmtId="167" fontId="9" fillId="0" borderId="18" xfId="2" applyNumberFormat="1" applyFont="1" applyBorder="1" applyAlignment="1" applyProtection="1">
      <alignment vertical="center" wrapText="1"/>
    </xf>
    <xf numFmtId="167" fontId="9" fillId="0" borderId="19" xfId="2" applyNumberFormat="1" applyFont="1" applyBorder="1" applyAlignment="1" applyProtection="1">
      <alignment vertical="center" wrapText="1"/>
    </xf>
    <xf numFmtId="167" fontId="9" fillId="0" borderId="6" xfId="2" applyNumberFormat="1" applyFont="1" applyBorder="1" applyAlignment="1" applyProtection="1">
      <alignment vertical="center" wrapText="1"/>
    </xf>
    <xf numFmtId="167" fontId="9" fillId="5" borderId="5" xfId="2" applyNumberFormat="1" applyFont="1" applyFill="1" applyBorder="1" applyAlignment="1" applyProtection="1">
      <alignment vertical="center" wrapText="1"/>
    </xf>
    <xf numFmtId="0" fontId="9" fillId="0" borderId="20" xfId="4" applyFont="1" applyBorder="1" applyAlignment="1">
      <alignment vertical="center" wrapText="1"/>
    </xf>
    <xf numFmtId="167" fontId="9" fillId="4" borderId="21" xfId="2" applyNumberFormat="1" applyFont="1" applyFill="1" applyBorder="1" applyAlignment="1" applyProtection="1">
      <alignment vertical="center" wrapText="1"/>
    </xf>
    <xf numFmtId="167" fontId="9" fillId="5" borderId="21" xfId="2" applyNumberFormat="1" applyFont="1" applyFill="1" applyBorder="1" applyAlignment="1" applyProtection="1">
      <alignment vertical="center" wrapText="1"/>
    </xf>
    <xf numFmtId="0" fontId="8" fillId="0" borderId="0" xfId="4" applyAlignment="1">
      <alignment vertical="center" wrapText="1"/>
    </xf>
    <xf numFmtId="168" fontId="4" fillId="0" borderId="0" xfId="1" applyNumberFormat="1" applyFont="1" applyAlignment="1" applyProtection="1">
      <alignment vertical="center" wrapText="1"/>
    </xf>
    <xf numFmtId="168" fontId="12" fillId="0" borderId="0" xfId="1" applyNumberFormat="1" applyFont="1" applyAlignment="1" applyProtection="1">
      <alignment vertical="center" wrapText="1"/>
    </xf>
    <xf numFmtId="166" fontId="9" fillId="0" borderId="5" xfId="3" applyNumberFormat="1" applyFont="1" applyBorder="1" applyAlignment="1" applyProtection="1">
      <alignment vertical="center" wrapText="1"/>
    </xf>
    <xf numFmtId="166" fontId="9" fillId="0" borderId="16" xfId="3" applyNumberFormat="1" applyFont="1" applyBorder="1" applyAlignment="1" applyProtection="1">
      <alignment vertical="center" wrapText="1"/>
    </xf>
    <xf numFmtId="0" fontId="2" fillId="0" borderId="0" xfId="0" applyFont="1" applyAlignment="1">
      <alignment horizontal="center" vertical="top"/>
    </xf>
    <xf numFmtId="0" fontId="0" fillId="0" borderId="0" xfId="0" applyAlignment="1" applyProtection="1">
      <alignment horizontal="left" wrapText="1"/>
      <protection locked="0"/>
    </xf>
    <xf numFmtId="0" fontId="2" fillId="0" borderId="0" xfId="0" applyFont="1" applyAlignment="1">
      <alignment horizontal="center" vertical="center"/>
    </xf>
  </cellXfs>
  <cellStyles count="5">
    <cellStyle name="Comma" xfId="1" builtinId="3"/>
    <cellStyle name="Currency 18" xfId="3"/>
    <cellStyle name="Normal" xfId="0" builtinId="0"/>
    <cellStyle name="Normal 2" xfId="4"/>
    <cellStyle name="Percent" xfId="2" builtinId="5"/>
  </cellStyles>
  <dxfs count="6"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vfsv01\users\GAYE\DEPREC\FADEPR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AS\Traders\CAPITAL%20MARKETS\DON'S%20EXPOSURE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pcorweb/en-ca/departments/water/sites/WPMO/Edm-Proj/440962/PMOOR/3-Closure/2015_Financial/Capital%20Project%20Closure%20Form%20(October%202014)%20UNLINKED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Startup" Target="Shared/Budget/Budget%202011/Oracle%20upload/1.%202011B%20Consolidated%20Foreca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HEET1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NOMICS"/>
      <sheetName val="INT RATES"/>
      <sheetName val="FOREIGN EXCHANGE"/>
      <sheetName val="GAP"/>
      <sheetName val="June 11 &amp; 1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In Service"/>
      <sheetName val="Asset Retirement"/>
      <sheetName val="Asset Retirement BLANK"/>
      <sheetName val="IFRS Asset Category"/>
      <sheetName val="IFRS Asset Location"/>
      <sheetName val="Completion Form"/>
      <sheetName val="Closure Checklist"/>
      <sheetName val="Construction Completion"/>
      <sheetName val="Location Searchable List"/>
      <sheetName val="Searchable Listing"/>
      <sheetName val="Deindex Factors"/>
      <sheetName val="Historical Unit Rate Factors"/>
      <sheetName val="CONF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SELECT*</v>
          </cell>
        </row>
        <row r="4">
          <cell r="A4">
            <v>80</v>
          </cell>
        </row>
        <row r="5">
          <cell r="A5">
            <v>81</v>
          </cell>
        </row>
        <row r="6">
          <cell r="A6">
            <v>89</v>
          </cell>
        </row>
        <row r="7">
          <cell r="A7">
            <v>90</v>
          </cell>
        </row>
        <row r="8">
          <cell r="A8">
            <v>91</v>
          </cell>
        </row>
        <row r="9">
          <cell r="A9">
            <v>92</v>
          </cell>
        </row>
        <row r="10">
          <cell r="A10" t="str">
            <v>8A</v>
          </cell>
        </row>
        <row r="11">
          <cell r="A11" t="str">
            <v>8B</v>
          </cell>
        </row>
        <row r="12">
          <cell r="A12" t="str">
            <v>8G</v>
          </cell>
        </row>
      </sheetData>
      <sheetData sheetId="9">
        <row r="2">
          <cell r="A2" t="str">
            <v>SELECT*</v>
          </cell>
        </row>
        <row r="3">
          <cell r="A3" t="str">
            <v>BLDGS</v>
          </cell>
          <cell r="F3" t="str">
            <v>BLDGS</v>
          </cell>
          <cell r="G3" t="str">
            <v>WATMNSDIST</v>
          </cell>
          <cell r="H3" t="str">
            <v>WATMNSDISTCATHDC</v>
          </cell>
        </row>
        <row r="4">
          <cell r="A4" t="str">
            <v>COMMEQ</v>
          </cell>
          <cell r="F4" t="str">
            <v>CONTRI</v>
          </cell>
          <cell r="G4" t="str">
            <v>WATMNSTRANS</v>
          </cell>
          <cell r="H4" t="str">
            <v>WATMNSTRANSCATHDC</v>
          </cell>
        </row>
        <row r="5">
          <cell r="A5" t="str">
            <v>DEFERD</v>
          </cell>
          <cell r="F5" t="str">
            <v>DISYRD</v>
          </cell>
          <cell r="G5" t="str">
            <v>WTRPLTRAWWTR</v>
          </cell>
          <cell r="H5" t="str">
            <v>WTRPLTWTRTRTFILTER</v>
          </cell>
        </row>
        <row r="6">
          <cell r="A6" t="str">
            <v>DISYRD</v>
          </cell>
          <cell r="F6" t="str">
            <v>LEAIMP</v>
          </cell>
          <cell r="G6" t="str">
            <v>WTRPLTWTRTRT</v>
          </cell>
          <cell r="H6" t="str">
            <v>WTRPLTWTRTRTFLOCAR</v>
          </cell>
        </row>
        <row r="7">
          <cell r="A7" t="str">
            <v>FURN</v>
          </cell>
          <cell r="F7" t="str">
            <v>IT</v>
          </cell>
          <cell r="G7" t="str">
            <v>WTRPLTCHEMS</v>
          </cell>
          <cell r="H7" t="str">
            <v>WTRPLTCHEMSALUM</v>
          </cell>
        </row>
        <row r="8">
          <cell r="A8" t="str">
            <v>HYDRTS</v>
          </cell>
          <cell r="F8" t="str">
            <v>METERS</v>
          </cell>
          <cell r="G8" t="str">
            <v>WTRPLTBLDGS</v>
          </cell>
          <cell r="H8" t="str">
            <v>WTRPLTCHEMSPAC</v>
          </cell>
        </row>
        <row r="9">
          <cell r="A9" t="str">
            <v>IT</v>
          </cell>
          <cell r="F9" t="str">
            <v>RSVOIR</v>
          </cell>
          <cell r="G9" t="str">
            <v>WTRPLTSUPSYS</v>
          </cell>
          <cell r="H9" t="str">
            <v>WTRPLTBLDGSADMIN</v>
          </cell>
        </row>
        <row r="10">
          <cell r="A10" t="str">
            <v>LAND</v>
          </cell>
          <cell r="F10" t="str">
            <v>SFTWRE</v>
          </cell>
          <cell r="G10" t="str">
            <v>WTRPLTCSWS</v>
          </cell>
          <cell r="H10" t="str">
            <v>WTRPLTBLDGSATD</v>
          </cell>
        </row>
        <row r="11">
          <cell r="A11" t="str">
            <v>LANDRT</v>
          </cell>
          <cell r="F11" t="str">
            <v>VEHICL</v>
          </cell>
          <cell r="G11" t="str">
            <v>WTRPLTFINWTS</v>
          </cell>
          <cell r="H11" t="str">
            <v>WTRPLTBLDGSCENTRI</v>
          </cell>
        </row>
        <row r="12">
          <cell r="A12" t="str">
            <v>LEAIMP</v>
          </cell>
          <cell r="F12" t="str">
            <v>WATMNS</v>
          </cell>
          <cell r="G12" t="str">
            <v>RSVOIRRAWWTR</v>
          </cell>
          <cell r="H12" t="str">
            <v>WTRPLTBLDGSCHEM</v>
          </cell>
        </row>
        <row r="13">
          <cell r="A13" t="str">
            <v>METERS</v>
          </cell>
          <cell r="F13" t="str">
            <v>WTRPLT</v>
          </cell>
          <cell r="G13" t="str">
            <v>RSVOIRRSVOIR</v>
          </cell>
          <cell r="H13" t="str">
            <v>WTRPLTBLDGSCLAR</v>
          </cell>
        </row>
        <row r="14">
          <cell r="A14" t="str">
            <v>RSVOIR</v>
          </cell>
          <cell r="F14" t="str">
            <v>WWTPLT</v>
          </cell>
          <cell r="G14" t="str">
            <v>RSVOIRPMPSTN</v>
          </cell>
          <cell r="H14" t="str">
            <v>WTRPLTBLDGSFILTER</v>
          </cell>
        </row>
        <row r="15">
          <cell r="A15" t="str">
            <v>SFTWRE</v>
          </cell>
          <cell r="G15" t="str">
            <v>RSVOIRSUPSYS</v>
          </cell>
          <cell r="H15" t="str">
            <v>WTRPLTBLDGSFINANC</v>
          </cell>
        </row>
        <row r="16">
          <cell r="A16" t="str">
            <v>TOOLS</v>
          </cell>
          <cell r="G16" t="str">
            <v>RSVOIRBLDGS</v>
          </cell>
          <cell r="H16" t="str">
            <v>WTRPLTBLDGSFWPS</v>
          </cell>
        </row>
        <row r="17">
          <cell r="A17" t="str">
            <v>VEHICL</v>
          </cell>
          <cell r="G17" t="str">
            <v>DISYRDBLDGS</v>
          </cell>
          <cell r="H17" t="str">
            <v>WTRPLTBLDGSGUARDH</v>
          </cell>
        </row>
        <row r="18">
          <cell r="A18" t="str">
            <v>WATCON</v>
          </cell>
          <cell r="G18" t="str">
            <v>DISYRDCSWS</v>
          </cell>
          <cell r="H18" t="str">
            <v>WTRPLTBLDGSMAINT</v>
          </cell>
        </row>
        <row r="19">
          <cell r="A19" t="str">
            <v>WATMNS</v>
          </cell>
          <cell r="G19" t="str">
            <v>VEHICLCARS</v>
          </cell>
          <cell r="H19" t="str">
            <v>WTRPLTBLDGSMES</v>
          </cell>
        </row>
        <row r="20">
          <cell r="A20" t="str">
            <v>WTRPLT</v>
          </cell>
          <cell r="G20" t="str">
            <v>VEHICLEQPCON</v>
          </cell>
          <cell r="H20" t="str">
            <v>WTRPLTBLDGSRECAL</v>
          </cell>
        </row>
        <row r="21">
          <cell r="A21" t="str">
            <v>WWTPLT</v>
          </cell>
          <cell r="G21" t="str">
            <v>VEHICLHVYTRK</v>
          </cell>
          <cell r="H21" t="str">
            <v>WTRPLTBLDGSRWPS</v>
          </cell>
        </row>
        <row r="22">
          <cell r="G22" t="str">
            <v>VEHICLLGTTRK</v>
          </cell>
          <cell r="H22" t="str">
            <v>WTRPLTBLDGSUV</v>
          </cell>
        </row>
        <row r="23">
          <cell r="G23" t="str">
            <v>VEHICLTRAILR</v>
          </cell>
          <cell r="H23" t="str">
            <v>WTRPLTSUPSYSEPSD</v>
          </cell>
        </row>
        <row r="24">
          <cell r="G24" t="str">
            <v>VEHICLVAN</v>
          </cell>
          <cell r="H24" t="str">
            <v>WTRPLTSUPSYSRESHAN</v>
          </cell>
        </row>
        <row r="25">
          <cell r="G25" t="str">
            <v>WWTPLTCBF</v>
          </cell>
          <cell r="H25" t="str">
            <v>WTRPLTFINWTSPMPSTN</v>
          </cell>
        </row>
        <row r="26">
          <cell r="G26" t="str">
            <v>WWTPLTCHEMS</v>
          </cell>
          <cell r="H26" t="str">
            <v>WTRPLTFINWTSRSVOIR</v>
          </cell>
        </row>
        <row r="27">
          <cell r="G27" t="str">
            <v>WWTPLTCSWS</v>
          </cell>
          <cell r="H27" t="str">
            <v>RSVOIRBLDGSRESPST</v>
          </cell>
        </row>
        <row r="28">
          <cell r="G28" t="str">
            <v>WWTPLTDIG</v>
          </cell>
          <cell r="H28" t="str">
            <v>DISYRDBLDGSSHOP</v>
          </cell>
        </row>
        <row r="29">
          <cell r="G29" t="str">
            <v>WWTPLTDIS</v>
          </cell>
          <cell r="H29" t="str">
            <v>WWTPLTCBFLOAD</v>
          </cell>
        </row>
        <row r="30">
          <cell r="G30" t="str">
            <v>WWTPLTFERMNT</v>
          </cell>
          <cell r="H30" t="str">
            <v>WWTPLTCBFSTRVTE</v>
          </cell>
        </row>
        <row r="31">
          <cell r="G31" t="str">
            <v>WWTPLTMEM</v>
          </cell>
          <cell r="H31" t="str">
            <v>WWTPLTCHEMSAIRSCR</v>
          </cell>
        </row>
        <row r="32">
          <cell r="G32" t="str">
            <v>WWTPLTODR</v>
          </cell>
          <cell r="H32" t="str">
            <v>WWTPLTCHEMSEPT</v>
          </cell>
        </row>
        <row r="33">
          <cell r="G33" t="str">
            <v>WWTPLTPRI</v>
          </cell>
          <cell r="H33" t="str">
            <v>WWTPLTCHEMSHYDPR</v>
          </cell>
        </row>
        <row r="34">
          <cell r="A34" t="str">
            <v>SELECT*</v>
          </cell>
          <cell r="G34" t="str">
            <v>WWTPLTPTR</v>
          </cell>
          <cell r="H34" t="str">
            <v>WWTPLTCHEMSMEM</v>
          </cell>
        </row>
        <row r="35">
          <cell r="A35" t="str">
            <v>CONTRI</v>
          </cell>
          <cell r="G35" t="str">
            <v>WWTPLTSEC</v>
          </cell>
          <cell r="H35" t="str">
            <v>WWTPLTCHEMSSECALM</v>
          </cell>
        </row>
        <row r="36">
          <cell r="G36" t="str">
            <v>WWTPLTSS</v>
          </cell>
          <cell r="H36" t="str">
            <v>WWTPLTCHEMSWASPLY</v>
          </cell>
        </row>
        <row r="37">
          <cell r="G37" t="str">
            <v>WWTPLTSSP</v>
          </cell>
          <cell r="H37" t="str">
            <v>WWTPLTCSWSSITLIT</v>
          </cell>
        </row>
        <row r="38">
          <cell r="G38" t="str">
            <v>WWTPLTWAS</v>
          </cell>
          <cell r="H38" t="str">
            <v>WWTPLTDIGBIOGAS</v>
          </cell>
        </row>
        <row r="39">
          <cell r="G39" t="str">
            <v>BLDGSWWTPLT</v>
          </cell>
          <cell r="H39" t="str">
            <v>WWTPLTDIGBLEND</v>
          </cell>
        </row>
        <row r="40">
          <cell r="G40" t="str">
            <v>LEAIMPBLDGS</v>
          </cell>
          <cell r="H40" t="str">
            <v>WWTPLTDIGDIGEST</v>
          </cell>
        </row>
        <row r="41">
          <cell r="G41" t="str">
            <v>CONTRIWATMNS</v>
          </cell>
          <cell r="H41" t="str">
            <v>WWTPLTDISCHANNL</v>
          </cell>
        </row>
        <row r="42">
          <cell r="G42" t="str">
            <v>CONTRIWWTPLT</v>
          </cell>
          <cell r="H42" t="str">
            <v>WWTPLTDISUV</v>
          </cell>
        </row>
        <row r="43">
          <cell r="H43" t="str">
            <v>WWTPLTFERMNTFERM</v>
          </cell>
        </row>
        <row r="44">
          <cell r="H44" t="str">
            <v>WWTPLTMEMMEMFIL</v>
          </cell>
        </row>
        <row r="45">
          <cell r="H45" t="str">
            <v>WWTPLTMEMPILOT</v>
          </cell>
        </row>
        <row r="46">
          <cell r="H46" t="str">
            <v>WWTPLTODRAIRSCR</v>
          </cell>
        </row>
        <row r="47">
          <cell r="H47" t="str">
            <v>WWTPLTPRIBYPASS</v>
          </cell>
        </row>
        <row r="48">
          <cell r="H48" t="str">
            <v>WWTPLTPRICHANNL</v>
          </cell>
        </row>
        <row r="49">
          <cell r="H49" t="str">
            <v>WWTPLTPRICLARFR</v>
          </cell>
        </row>
        <row r="50">
          <cell r="H50" t="str">
            <v>WWTPLTPRIEPEPMP</v>
          </cell>
        </row>
        <row r="51">
          <cell r="H51" t="str">
            <v>WWTPLTPRISCUM</v>
          </cell>
        </row>
        <row r="52">
          <cell r="H52" t="str">
            <v>WWTPLTPTRAERSYS</v>
          </cell>
        </row>
        <row r="53">
          <cell r="H53" t="str">
            <v>WWTPLTPTRCHANNL</v>
          </cell>
        </row>
        <row r="54">
          <cell r="H54" t="str">
            <v>WWTPLTPTRDIVCBR</v>
          </cell>
        </row>
        <row r="55">
          <cell r="H55" t="str">
            <v>WWTPLTPTRGRIT</v>
          </cell>
        </row>
        <row r="56">
          <cell r="H56" t="str">
            <v>WWTPLTPTRSCNSYS</v>
          </cell>
        </row>
        <row r="57">
          <cell r="H57" t="str">
            <v>WWTPLTSECAERPIP</v>
          </cell>
        </row>
        <row r="58">
          <cell r="H58" t="str">
            <v>WWTPLTSECBIO</v>
          </cell>
        </row>
        <row r="59">
          <cell r="H59" t="str">
            <v>WWTPLTSECBLWR</v>
          </cell>
        </row>
        <row r="60">
          <cell r="H60" t="str">
            <v>WWTPLTSECCHANNL</v>
          </cell>
        </row>
        <row r="61">
          <cell r="H61" t="str">
            <v>WWTPLTSECOUTFLL</v>
          </cell>
        </row>
        <row r="62">
          <cell r="H62" t="str">
            <v>WWTPLTSECSECCLR</v>
          </cell>
        </row>
        <row r="63">
          <cell r="H63" t="str">
            <v>WWTPLTSSBOILER</v>
          </cell>
        </row>
        <row r="64">
          <cell r="H64" t="str">
            <v>WWTPLTSSCA</v>
          </cell>
        </row>
        <row r="65">
          <cell r="H65" t="str">
            <v>WWTPLTSSCS</v>
          </cell>
        </row>
        <row r="66">
          <cell r="H66" t="str">
            <v>WWTPLTSSEPSD</v>
          </cell>
        </row>
        <row r="67">
          <cell r="H67" t="str">
            <v>WWTPLTSSFEWAT</v>
          </cell>
        </row>
        <row r="68">
          <cell r="H68" t="str">
            <v>WWTPLTSSGLYCOL</v>
          </cell>
        </row>
        <row r="69">
          <cell r="H69" t="str">
            <v>WWTPLTSSINST</v>
          </cell>
        </row>
        <row r="70">
          <cell r="H70" t="str">
            <v>WWTPLTSSNATGAS</v>
          </cell>
        </row>
        <row r="71">
          <cell r="H71" t="str">
            <v>WWTPLTSSPHONE</v>
          </cell>
        </row>
        <row r="72">
          <cell r="H72" t="str">
            <v>WWTPLTSSPOWAT</v>
          </cell>
        </row>
        <row r="73">
          <cell r="H73" t="str">
            <v>WWTPLTSSPPIPING</v>
          </cell>
        </row>
        <row r="74">
          <cell r="H74" t="str">
            <v>WWTPLTSSPPUMPNG</v>
          </cell>
        </row>
        <row r="75">
          <cell r="H75" t="str">
            <v>WWTPLTSSPSLGPIP</v>
          </cell>
        </row>
        <row r="76">
          <cell r="H76" t="str">
            <v>WWTPLTWASBOOSTR</v>
          </cell>
        </row>
        <row r="77">
          <cell r="H77" t="str">
            <v>WWTPLTWASDEWAT</v>
          </cell>
        </row>
        <row r="78">
          <cell r="H78" t="str">
            <v>WWTPLTWASFLOSYS</v>
          </cell>
        </row>
        <row r="79">
          <cell r="H79" t="str">
            <v>WWTPLTWASPUMPNG</v>
          </cell>
        </row>
        <row r="80">
          <cell r="H80" t="str">
            <v>WWTPLTWASTANKS</v>
          </cell>
        </row>
        <row r="81">
          <cell r="H81" t="str">
            <v>BLDGSWWTPLTADMIN</v>
          </cell>
        </row>
        <row r="82">
          <cell r="H82" t="str">
            <v>BLDGSWWTPLTAIRSCR</v>
          </cell>
        </row>
        <row r="83">
          <cell r="H83" t="str">
            <v>BLDGSWWTPLTAUXCR</v>
          </cell>
        </row>
        <row r="84">
          <cell r="H84" t="str">
            <v>BLDGSWWTPLTBLOWER</v>
          </cell>
        </row>
        <row r="85">
          <cell r="H85" t="str">
            <v>BLDGSWWTPLTBOILRM</v>
          </cell>
        </row>
        <row r="86">
          <cell r="H86" t="str">
            <v>BLDGSWWTPLTCLOVER</v>
          </cell>
        </row>
        <row r="87">
          <cell r="H87" t="str">
            <v>BLDGSWWTPLTCOEX</v>
          </cell>
        </row>
        <row r="88">
          <cell r="H88" t="str">
            <v>BLDGSWWTPLTDIGSQ</v>
          </cell>
        </row>
        <row r="89">
          <cell r="H89" t="str">
            <v>BLDGSWWTPLTDISSTN</v>
          </cell>
        </row>
        <row r="90">
          <cell r="H90" t="str">
            <v>BLDGSWWTPLTEPTCHM</v>
          </cell>
        </row>
        <row r="91">
          <cell r="H91" t="str">
            <v>BLDGSWWTPLTEPT</v>
          </cell>
        </row>
        <row r="92">
          <cell r="H92" t="str">
            <v>BLDGSWWTPLTFLARE</v>
          </cell>
        </row>
        <row r="93">
          <cell r="H93" t="str">
            <v>BLDGSWWTPLTGRIT</v>
          </cell>
        </row>
        <row r="94">
          <cell r="H94" t="str">
            <v>BLDGSWWTPLTGUARD</v>
          </cell>
        </row>
        <row r="95">
          <cell r="H95" t="str">
            <v>BLDGSWWTPLTLAB</v>
          </cell>
        </row>
        <row r="96">
          <cell r="H96" t="str">
            <v>BLDGSWWTPLTMAINT</v>
          </cell>
        </row>
        <row r="97">
          <cell r="H97" t="str">
            <v>BLDGSWWTPLTMCONR</v>
          </cell>
        </row>
        <row r="98">
          <cell r="H98" t="str">
            <v>BLDGSWWTPLTMEM</v>
          </cell>
        </row>
        <row r="99">
          <cell r="H99" t="str">
            <v>BLDGSWWTPLTMTNCE</v>
          </cell>
        </row>
        <row r="100">
          <cell r="H100" t="str">
            <v>BLDGSWWTPLTOUTFAL</v>
          </cell>
        </row>
        <row r="101">
          <cell r="H101" t="str">
            <v>BLDGSWWTPLTPENT</v>
          </cell>
        </row>
        <row r="102">
          <cell r="H102" t="str">
            <v>BLDGSWWTPLTPRITUN</v>
          </cell>
        </row>
        <row r="103">
          <cell r="H103" t="str">
            <v>BLDGSWWTPLTSAMPLE</v>
          </cell>
        </row>
        <row r="104">
          <cell r="H104" t="str">
            <v>BLDGSWWTPLTSCREEN</v>
          </cell>
        </row>
        <row r="105">
          <cell r="H105" t="str">
            <v>BLDGSWWTPLTSCUM</v>
          </cell>
        </row>
        <row r="106">
          <cell r="H106" t="str">
            <v>BLDGSWWTPLTSEC</v>
          </cell>
        </row>
        <row r="107">
          <cell r="H107" t="str">
            <v>BLDGSWWTPLTSLUDGE</v>
          </cell>
        </row>
        <row r="108">
          <cell r="H108" t="str">
            <v>BLDGSWWTPLTSUBSTN</v>
          </cell>
        </row>
        <row r="109">
          <cell r="H109" t="str">
            <v>BLDGSWWTPLTUV</v>
          </cell>
        </row>
        <row r="110">
          <cell r="H110" t="str">
            <v>BLDGSWWTPLTWAS</v>
          </cell>
        </row>
        <row r="111">
          <cell r="H111" t="str">
            <v>LEAIMPBLDGSTAMS</v>
          </cell>
        </row>
        <row r="112">
          <cell r="H112" t="str">
            <v>CONTRIWATMNSDIST</v>
          </cell>
        </row>
        <row r="113">
          <cell r="H113" t="str">
            <v>CONTRIWATMNSTRANS</v>
          </cell>
        </row>
        <row r="114">
          <cell r="H114" t="str">
            <v>CONTRIWWTPLTCOEX</v>
          </cell>
        </row>
        <row r="115">
          <cell r="H115" t="str">
            <v>CONTRIWWTPLTDIS</v>
          </cell>
        </row>
        <row r="116">
          <cell r="H116" t="str">
            <v>CONTRIWWTPLTMEM</v>
          </cell>
        </row>
        <row r="117">
          <cell r="H117" t="str">
            <v>CONTRIWWTPLTPRI</v>
          </cell>
        </row>
        <row r="118">
          <cell r="H118" t="str">
            <v>CONTRIWWTPLTSEC</v>
          </cell>
        </row>
        <row r="119">
          <cell r="H119" t="str">
            <v>CONTRIWWTPLTSS</v>
          </cell>
        </row>
      </sheetData>
      <sheetData sheetId="10"/>
      <sheetData sheetId="11"/>
      <sheetData sheetId="12">
        <row r="2">
          <cell r="J2" t="str">
            <v>SELECT*</v>
          </cell>
        </row>
        <row r="3">
          <cell r="J3" t="str">
            <v>Y</v>
          </cell>
        </row>
        <row r="4">
          <cell r="J4" t="str">
            <v>N</v>
          </cell>
        </row>
        <row r="7">
          <cell r="J7" t="str">
            <v>lin. m</v>
          </cell>
        </row>
        <row r="8">
          <cell r="J8" t="str">
            <v>Each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Final IS"/>
      <sheetName val="Final BS"/>
      <sheetName val="Final SCF"/>
      <sheetName val="Final SCF by Month"/>
      <sheetName val="Final Capital"/>
      <sheetName val="EBITDAC work"/>
      <sheetName val="2011B LOB "/>
      <sheetName val="Q3F LOB"/>
      <sheetName val="2010B - Q3F LOB"/>
      <sheetName val="2011B Total by Month"/>
      <sheetName val="2010F Total by Month"/>
      <sheetName val="2010B-2010F Total by Month"/>
      <sheetName val="Legal Entity"/>
      <sheetName val="BS Working"/>
      <sheetName val="BS Working (2)"/>
      <sheetName val="Financing schedule"/>
      <sheetName val="SCF working by month"/>
      <sheetName val="LTD balance"/>
      <sheetName val="Equity and NCI"/>
      <sheetName val="Capital working"/>
      <sheetName val="Capital working paper"/>
      <sheetName val="Sensitivity Q2B Net Income"/>
      <sheetName val="SCF working proof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J5" t="str">
            <v>b</v>
          </cell>
          <cell r="K5" t="str">
            <v>f</v>
          </cell>
          <cell r="L5" t="str">
            <v>LOB forecast</v>
          </cell>
          <cell r="U5" t="str">
            <v>Budget to Target Variance</v>
          </cell>
          <cell r="V5" t="str">
            <v>LOB forecast</v>
          </cell>
          <cell r="X5" t="str">
            <v>Total Variance</v>
          </cell>
          <cell r="Z5" t="str">
            <v>check to LOB</v>
          </cell>
        </row>
        <row r="7">
          <cell r="J7">
            <v>169589</v>
          </cell>
          <cell r="K7">
            <v>160863</v>
          </cell>
          <cell r="L7">
            <v>160862.91864810424</v>
          </cell>
          <cell r="M7">
            <v>-8726</v>
          </cell>
          <cell r="U7">
            <v>1201.7456383507233</v>
          </cell>
          <cell r="V7" t="e">
            <v>#REF!</v>
          </cell>
          <cell r="W7">
            <v>-169589</v>
          </cell>
          <cell r="X7">
            <v>169589</v>
          </cell>
          <cell r="Z7" t="e">
            <v>#REF!</v>
          </cell>
        </row>
        <row r="8">
          <cell r="J8">
            <v>0</v>
          </cell>
          <cell r="K8">
            <v>0</v>
          </cell>
          <cell r="M8">
            <v>0</v>
          </cell>
        </row>
        <row r="9">
          <cell r="J9">
            <v>164401</v>
          </cell>
          <cell r="K9">
            <v>180464</v>
          </cell>
          <cell r="L9">
            <v>0</v>
          </cell>
          <cell r="M9">
            <v>16063</v>
          </cell>
          <cell r="U9">
            <v>-386.18943699580632</v>
          </cell>
          <cell r="V9" t="e">
            <v>#REF!</v>
          </cell>
          <cell r="W9">
            <v>-164401</v>
          </cell>
          <cell r="X9">
            <v>164401</v>
          </cell>
          <cell r="Z9" t="e">
            <v>#REF!</v>
          </cell>
        </row>
        <row r="10">
          <cell r="J10">
            <v>0</v>
          </cell>
          <cell r="K10">
            <v>0</v>
          </cell>
          <cell r="M10">
            <v>0</v>
          </cell>
        </row>
        <row r="11">
          <cell r="J11">
            <v>164401</v>
          </cell>
          <cell r="K11">
            <v>180464</v>
          </cell>
          <cell r="L11">
            <v>160875.32352487673</v>
          </cell>
          <cell r="M11">
            <v>16063</v>
          </cell>
          <cell r="U11">
            <v>-1228.7449100874073</v>
          </cell>
          <cell r="V11">
            <v>154064.81419627427</v>
          </cell>
          <cell r="W11">
            <v>-164401</v>
          </cell>
          <cell r="X11">
            <v>164401</v>
          </cell>
          <cell r="Z11">
            <v>-15523.582928815853</v>
          </cell>
        </row>
        <row r="12">
          <cell r="J12">
            <v>0</v>
          </cell>
          <cell r="K12">
            <v>0</v>
          </cell>
          <cell r="M12">
            <v>0</v>
          </cell>
        </row>
        <row r="13">
          <cell r="J13">
            <v>164401</v>
          </cell>
          <cell r="K13">
            <v>180464</v>
          </cell>
          <cell r="L13">
            <v>180463.77905726223</v>
          </cell>
          <cell r="M13">
            <v>16063</v>
          </cell>
          <cell r="U13">
            <v>-5356.5409034820041</v>
          </cell>
          <cell r="V13" t="e">
            <v>#REF!</v>
          </cell>
          <cell r="W13">
            <v>-164401</v>
          </cell>
          <cell r="X13">
            <v>164401</v>
          </cell>
          <cell r="Z13" t="e">
            <v>#REF!</v>
          </cell>
        </row>
        <row r="14">
          <cell r="J14">
            <v>0</v>
          </cell>
          <cell r="K14">
            <v>0</v>
          </cell>
          <cell r="M14">
            <v>0</v>
          </cell>
        </row>
        <row r="15">
          <cell r="U15">
            <v>7937</v>
          </cell>
        </row>
        <row r="16">
          <cell r="V16">
            <v>963.21840124999562</v>
          </cell>
          <cell r="W16">
            <v>0</v>
          </cell>
          <cell r="X16">
            <v>0</v>
          </cell>
          <cell r="Z16" t="e">
            <v>#REF!</v>
          </cell>
        </row>
        <row r="17">
          <cell r="J17">
            <v>5538</v>
          </cell>
          <cell r="K17">
            <v>3043</v>
          </cell>
          <cell r="L17">
            <v>3042.1909999999916</v>
          </cell>
          <cell r="M17">
            <v>-2495</v>
          </cell>
          <cell r="U17">
            <v>733.64620628795456</v>
          </cell>
        </row>
        <row r="18">
          <cell r="J18">
            <v>0</v>
          </cell>
          <cell r="K18">
            <v>0</v>
          </cell>
          <cell r="M18">
            <v>0</v>
          </cell>
          <cell r="V18" t="e">
            <v>#REF!</v>
          </cell>
          <cell r="W18">
            <v>0</v>
          </cell>
          <cell r="X18">
            <v>0</v>
          </cell>
          <cell r="Z18" t="e">
            <v>#REF!</v>
          </cell>
        </row>
        <row r="19">
          <cell r="J19">
            <v>1007</v>
          </cell>
          <cell r="K19">
            <v>1036</v>
          </cell>
          <cell r="L19">
            <v>1036.1423472000001</v>
          </cell>
          <cell r="M19">
            <v>29</v>
          </cell>
          <cell r="U19">
            <v>117.49034474010477</v>
          </cell>
        </row>
        <row r="20">
          <cell r="J20">
            <v>0</v>
          </cell>
          <cell r="K20">
            <v>0</v>
          </cell>
          <cell r="M20">
            <v>0</v>
          </cell>
          <cell r="V20">
            <v>130213.8207965488</v>
          </cell>
          <cell r="W20">
            <v>0</v>
          </cell>
          <cell r="X20">
            <v>0</v>
          </cell>
          <cell r="Z20">
            <v>-12837</v>
          </cell>
        </row>
        <row r="21">
          <cell r="J21">
            <v>-69138</v>
          </cell>
          <cell r="K21">
            <v>-72267</v>
          </cell>
          <cell r="L21" t="e">
            <v>#REF!</v>
          </cell>
          <cell r="M21">
            <v>-3129</v>
          </cell>
          <cell r="U21">
            <v>-5446.2529347015661</v>
          </cell>
        </row>
        <row r="22">
          <cell r="J22">
            <v>0</v>
          </cell>
          <cell r="K22">
            <v>0</v>
          </cell>
          <cell r="M22">
            <v>0</v>
          </cell>
        </row>
        <row r="23">
          <cell r="J23">
            <v>-69138</v>
          </cell>
          <cell r="K23">
            <v>-72267</v>
          </cell>
          <cell r="L23">
            <v>-72266.202000000005</v>
          </cell>
          <cell r="M23">
            <v>-3129</v>
          </cell>
          <cell r="U23">
            <v>0</v>
          </cell>
          <cell r="W23">
            <v>69138</v>
          </cell>
        </row>
        <row r="24">
          <cell r="J24">
            <v>0</v>
          </cell>
          <cell r="M24">
            <v>0</v>
          </cell>
        </row>
        <row r="25">
          <cell r="J25">
            <v>-15369</v>
          </cell>
          <cell r="K25">
            <v>-11624</v>
          </cell>
          <cell r="L25">
            <v>-11624.094000000001</v>
          </cell>
          <cell r="M25">
            <v>3745</v>
          </cell>
          <cell r="U25">
            <v>0</v>
          </cell>
        </row>
        <row r="27">
          <cell r="U27">
            <v>-792.13824999999997</v>
          </cell>
        </row>
        <row r="28">
          <cell r="J28">
            <v>0</v>
          </cell>
          <cell r="K28">
            <v>0</v>
          </cell>
          <cell r="M28">
            <v>0</v>
          </cell>
        </row>
        <row r="29">
          <cell r="J29">
            <v>515692</v>
          </cell>
          <cell r="K29">
            <v>550176</v>
          </cell>
          <cell r="L29" t="e">
            <v>#REF!</v>
          </cell>
          <cell r="M29">
            <v>34484</v>
          </cell>
          <cell r="U29">
            <v>-3219.9842458880012</v>
          </cell>
          <cell r="V29" t="e">
            <v>#REF!</v>
          </cell>
          <cell r="W29">
            <v>-593654</v>
          </cell>
          <cell r="X29">
            <v>662792</v>
          </cell>
          <cell r="Z29" t="e">
            <v>#REF!</v>
          </cell>
        </row>
        <row r="30">
          <cell r="V30" t="e">
            <v>#REF!</v>
          </cell>
          <cell r="W30">
            <v>0</v>
          </cell>
          <cell r="X30">
            <v>0</v>
          </cell>
          <cell r="Z30" t="e">
            <v>#REF!</v>
          </cell>
        </row>
        <row r="31">
          <cell r="J31">
            <v>4020</v>
          </cell>
          <cell r="K31">
            <v>-15581</v>
          </cell>
          <cell r="L31">
            <v>-15581.117205022416</v>
          </cell>
          <cell r="M31">
            <v>-19601</v>
          </cell>
          <cell r="U31">
            <v>0</v>
          </cell>
        </row>
        <row r="32">
          <cell r="J32">
            <v>0</v>
          </cell>
          <cell r="K32">
            <v>0</v>
          </cell>
          <cell r="M32">
            <v>0</v>
          </cell>
          <cell r="V32" t="e">
            <v>#REF!</v>
          </cell>
          <cell r="W32">
            <v>0</v>
          </cell>
          <cell r="X32">
            <v>0</v>
          </cell>
          <cell r="Z32" t="e">
            <v>#REF!</v>
          </cell>
        </row>
        <row r="33">
          <cell r="J33">
            <v>4267</v>
          </cell>
          <cell r="K33">
            <v>-90</v>
          </cell>
          <cell r="L33">
            <v>-90.666999999999916</v>
          </cell>
          <cell r="M33">
            <v>-4357</v>
          </cell>
          <cell r="U33">
            <v>576.73069236719107</v>
          </cell>
        </row>
        <row r="34">
          <cell r="J34">
            <v>0</v>
          </cell>
          <cell r="K34">
            <v>0</v>
          </cell>
          <cell r="M34">
            <v>0</v>
          </cell>
        </row>
        <row r="35">
          <cell r="J35">
            <v>38352</v>
          </cell>
          <cell r="K35">
            <v>27702</v>
          </cell>
          <cell r="L35">
            <v>27702</v>
          </cell>
          <cell r="M35">
            <v>-10650</v>
          </cell>
          <cell r="U35">
            <v>0</v>
          </cell>
          <cell r="V35">
            <v>-10650</v>
          </cell>
          <cell r="W35">
            <v>-38352</v>
          </cell>
          <cell r="X35">
            <v>38352</v>
          </cell>
          <cell r="Z35">
            <v>-38352.071000000004</v>
          </cell>
        </row>
        <row r="37">
          <cell r="J37">
            <v>562331</v>
          </cell>
          <cell r="K37">
            <v>562207</v>
          </cell>
          <cell r="L37" t="e">
            <v>#REF!</v>
          </cell>
          <cell r="M37">
            <v>-124</v>
          </cell>
          <cell r="U37">
            <v>-2643.2535535208099</v>
          </cell>
          <cell r="V37" t="e">
            <v>#REF!</v>
          </cell>
          <cell r="W37">
            <v>-593654</v>
          </cell>
          <cell r="X37">
            <v>662792</v>
          </cell>
        </row>
        <row r="38">
          <cell r="V38" t="e">
            <v>#REF!</v>
          </cell>
          <cell r="W38">
            <v>0</v>
          </cell>
          <cell r="X38">
            <v>0</v>
          </cell>
          <cell r="Z38" t="e">
            <v>#REF!</v>
          </cell>
        </row>
        <row r="39">
          <cell r="J39">
            <v>-102720</v>
          </cell>
          <cell r="K39">
            <v>-100879</v>
          </cell>
          <cell r="L39">
            <v>-100879.58658317367</v>
          </cell>
          <cell r="M39">
            <v>1841</v>
          </cell>
          <cell r="U39">
            <v>-8344.7460000000137</v>
          </cell>
        </row>
        <row r="40">
          <cell r="J40">
            <v>0</v>
          </cell>
          <cell r="K40">
            <v>0</v>
          </cell>
          <cell r="M40">
            <v>0</v>
          </cell>
          <cell r="V40" t="e">
            <v>#REF!</v>
          </cell>
          <cell r="W40">
            <v>0</v>
          </cell>
          <cell r="X40">
            <v>0</v>
          </cell>
          <cell r="Z40" t="e">
            <v>#REF!</v>
          </cell>
        </row>
        <row r="41">
          <cell r="J41">
            <v>-31509</v>
          </cell>
          <cell r="K41">
            <v>-36070</v>
          </cell>
          <cell r="L41">
            <v>-36070.396087139663</v>
          </cell>
          <cell r="M41">
            <v>-4561</v>
          </cell>
          <cell r="U41">
            <v>-1518.5445672581263</v>
          </cell>
        </row>
        <row r="42">
          <cell r="J42">
            <v>6644</v>
          </cell>
          <cell r="K42">
            <v>1705</v>
          </cell>
          <cell r="L42">
            <v>1705.3134399999994</v>
          </cell>
          <cell r="M42">
            <v>-4939</v>
          </cell>
          <cell r="V42" t="e">
            <v>#REF!</v>
          </cell>
          <cell r="W42">
            <v>-6644</v>
          </cell>
          <cell r="X42">
            <v>6644</v>
          </cell>
          <cell r="Z42" t="e">
            <v>#REF!</v>
          </cell>
        </row>
        <row r="43">
          <cell r="U43">
            <v>-2684.0123124629949</v>
          </cell>
          <cell r="W43">
            <v>0</v>
          </cell>
        </row>
        <row r="45">
          <cell r="J45">
            <v>434746</v>
          </cell>
          <cell r="K45">
            <v>426963</v>
          </cell>
          <cell r="L45" t="e">
            <v>#REF!</v>
          </cell>
          <cell r="M45">
            <v>-7783</v>
          </cell>
          <cell r="U45">
            <v>-15190.556433241945</v>
          </cell>
          <cell r="V45" t="e">
            <v>#REF!</v>
          </cell>
          <cell r="W45">
            <v>-434746</v>
          </cell>
          <cell r="X45">
            <v>434746</v>
          </cell>
          <cell r="Z45" t="e">
            <v>#REF!</v>
          </cell>
        </row>
        <row r="46">
          <cell r="J46">
            <v>0</v>
          </cell>
          <cell r="K46">
            <v>0</v>
          </cell>
          <cell r="M46">
            <v>0</v>
          </cell>
          <cell r="W46">
            <v>0</v>
          </cell>
        </row>
        <row r="47">
          <cell r="U47">
            <v>2497.2999055073433</v>
          </cell>
          <cell r="W47">
            <v>0</v>
          </cell>
        </row>
        <row r="49">
          <cell r="J49">
            <v>441390</v>
          </cell>
          <cell r="K49">
            <v>428668</v>
          </cell>
          <cell r="L49" t="e">
            <v>#REF!</v>
          </cell>
          <cell r="M49">
            <v>-12722</v>
          </cell>
          <cell r="U49">
            <v>-12693.256527734602</v>
          </cell>
        </row>
        <row r="51">
          <cell r="U51">
            <v>-8250</v>
          </cell>
        </row>
        <row r="53">
          <cell r="J53">
            <v>876136</v>
          </cell>
          <cell r="K53">
            <v>855631</v>
          </cell>
          <cell r="L53" t="e">
            <v>#REF!</v>
          </cell>
          <cell r="M53">
            <v>-20505</v>
          </cell>
          <cell r="U53">
            <v>-20943.2565277346</v>
          </cell>
        </row>
        <row r="54">
          <cell r="V54" t="e">
            <v>#REF!</v>
          </cell>
          <cell r="W54">
            <v>0</v>
          </cell>
          <cell r="X54">
            <v>0</v>
          </cell>
          <cell r="Z54" t="e">
            <v>#REF!</v>
          </cell>
        </row>
        <row r="62">
          <cell r="L62" t="e">
            <v>#REF!</v>
          </cell>
          <cell r="V62">
            <v>0</v>
          </cell>
          <cell r="X62">
            <v>118298.74347226544</v>
          </cell>
        </row>
        <row r="65">
          <cell r="L65" t="str">
            <v>diff = corp alloc</v>
          </cell>
          <cell r="V65" t="str">
            <v>diff = corp alloc</v>
          </cell>
          <cell r="X65">
            <v>-118298.74347226544</v>
          </cell>
        </row>
        <row r="66">
          <cell r="L66" t="str">
            <v>incl in indirect G&amp;a</v>
          </cell>
        </row>
        <row r="68">
          <cell r="U68">
            <v>-0.17986336176799012</v>
          </cell>
          <cell r="W68">
            <v>0</v>
          </cell>
        </row>
        <row r="73">
          <cell r="U73">
            <v>-0.43564032750802251</v>
          </cell>
          <cell r="W73">
            <v>0</v>
          </cell>
        </row>
        <row r="81">
          <cell r="U81">
            <v>-0.14403120372306155</v>
          </cell>
          <cell r="W8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zoomScale="80" zoomScaleNormal="80" workbookViewId="0">
      <selection activeCell="A2" sqref="A2:M2"/>
    </sheetView>
  </sheetViews>
  <sheetFormatPr defaultRowHeight="15" x14ac:dyDescent="0.25"/>
  <cols>
    <col min="1" max="1" width="30.140625" customWidth="1"/>
    <col min="2" max="2" width="14.42578125" customWidth="1"/>
    <col min="3" max="5" width="9.85546875" bestFit="1" customWidth="1"/>
    <col min="6" max="6" width="10.5703125" bestFit="1" customWidth="1"/>
    <col min="7" max="11" width="9.85546875" bestFit="1" customWidth="1"/>
    <col min="12" max="12" width="10.5703125" bestFit="1" customWidth="1"/>
    <col min="13" max="13" width="9.85546875" bestFit="1" customWidth="1"/>
  </cols>
  <sheetData>
    <row r="1" spans="1:13" ht="18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8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 thickBot="1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1"/>
      <c r="M4" s="1"/>
    </row>
    <row r="5" spans="1:13" ht="25.5" x14ac:dyDescent="0.25">
      <c r="A5" s="2"/>
      <c r="B5" s="3" t="s">
        <v>2</v>
      </c>
      <c r="C5" s="3">
        <v>2013</v>
      </c>
      <c r="D5" s="3">
        <v>2014</v>
      </c>
      <c r="E5" s="3">
        <v>2015</v>
      </c>
      <c r="F5" s="3">
        <v>2016</v>
      </c>
      <c r="G5" s="3">
        <v>2017</v>
      </c>
      <c r="H5" s="3">
        <v>2018</v>
      </c>
      <c r="I5" s="3">
        <v>2019</v>
      </c>
      <c r="J5" s="3">
        <v>2020</v>
      </c>
      <c r="K5" s="3">
        <v>2021</v>
      </c>
      <c r="L5" s="3">
        <v>2022</v>
      </c>
      <c r="M5" s="3">
        <v>2023</v>
      </c>
    </row>
    <row r="6" spans="1:13" x14ac:dyDescent="0.25">
      <c r="A6" s="4" t="s">
        <v>3</v>
      </c>
      <c r="B6" s="5" t="s">
        <v>4</v>
      </c>
      <c r="C6" s="5" t="s">
        <v>4</v>
      </c>
      <c r="D6" s="5" t="s">
        <v>4</v>
      </c>
      <c r="E6" s="5" t="s">
        <v>5</v>
      </c>
      <c r="F6" s="5" t="s">
        <v>5</v>
      </c>
      <c r="G6" s="5" t="s">
        <v>5</v>
      </c>
      <c r="H6" s="5" t="s">
        <v>5</v>
      </c>
      <c r="I6" s="5" t="s">
        <v>5</v>
      </c>
      <c r="J6" s="5" t="s">
        <v>5</v>
      </c>
      <c r="K6" s="5" t="s">
        <v>5</v>
      </c>
      <c r="L6" s="5" t="s">
        <v>5</v>
      </c>
      <c r="M6" s="5" t="s">
        <v>5</v>
      </c>
    </row>
    <row r="7" spans="1:13" x14ac:dyDescent="0.25">
      <c r="A7" s="4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7" t="s">
        <v>7</v>
      </c>
      <c r="B8" s="8">
        <f>388301+122766+72120+17344+18624+100000</f>
        <v>719155</v>
      </c>
      <c r="C8" s="8">
        <v>302619.89</v>
      </c>
      <c r="D8" s="8">
        <v>489287</v>
      </c>
      <c r="E8" s="8">
        <v>411970</v>
      </c>
      <c r="F8" s="8">
        <v>533955</v>
      </c>
      <c r="G8" s="8">
        <v>1100367</v>
      </c>
      <c r="H8" s="8">
        <v>624202</v>
      </c>
      <c r="I8" s="8">
        <v>1941992</v>
      </c>
      <c r="J8" s="8">
        <v>1285638</v>
      </c>
      <c r="K8" s="8">
        <v>1513561</v>
      </c>
      <c r="L8" s="8">
        <f>2190664-SUM(L9:L12)</f>
        <v>1038003.72</v>
      </c>
      <c r="M8" s="8">
        <v>1276043</v>
      </c>
    </row>
    <row r="9" spans="1:13" x14ac:dyDescent="0.25">
      <c r="A9" s="7" t="s">
        <v>8</v>
      </c>
      <c r="B9" s="8">
        <f>64989+26404</f>
        <v>91393</v>
      </c>
      <c r="C9" s="8">
        <v>0</v>
      </c>
      <c r="D9" s="8">
        <v>19372</v>
      </c>
      <c r="E9" s="8">
        <v>3730</v>
      </c>
      <c r="F9" s="8">
        <v>35004</v>
      </c>
      <c r="G9" s="8">
        <v>39401</v>
      </c>
      <c r="H9" s="8">
        <v>212542</v>
      </c>
      <c r="I9" s="8">
        <v>28312</v>
      </c>
      <c r="J9" s="8">
        <v>119524</v>
      </c>
      <c r="K9" s="8">
        <v>636824</v>
      </c>
      <c r="L9" s="8">
        <v>417795.14</v>
      </c>
      <c r="M9" s="8">
        <v>67830</v>
      </c>
    </row>
    <row r="10" spans="1:13" x14ac:dyDescent="0.25">
      <c r="A10" s="7" t="s">
        <v>9</v>
      </c>
      <c r="B10" s="8">
        <v>0</v>
      </c>
      <c r="C10" s="8">
        <v>0</v>
      </c>
      <c r="D10" s="8">
        <v>106412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37562</v>
      </c>
      <c r="K10" s="8">
        <v>3605</v>
      </c>
      <c r="L10" s="8">
        <v>144895</v>
      </c>
      <c r="M10" s="8">
        <v>140330</v>
      </c>
    </row>
    <row r="11" spans="1:13" x14ac:dyDescent="0.25">
      <c r="A11" s="7" t="s">
        <v>10</v>
      </c>
      <c r="B11" s="8">
        <f>196800+43360</f>
        <v>240160</v>
      </c>
      <c r="C11" s="8">
        <v>311542</v>
      </c>
      <c r="D11" s="8">
        <v>222714</v>
      </c>
      <c r="E11" s="8">
        <v>234602</v>
      </c>
      <c r="F11" s="8">
        <v>335339</v>
      </c>
      <c r="G11" s="8">
        <v>465401</v>
      </c>
      <c r="H11" s="8">
        <v>370665</v>
      </c>
      <c r="I11" s="8">
        <v>196641</v>
      </c>
      <c r="J11" s="8">
        <v>587011</v>
      </c>
      <c r="K11" s="8">
        <v>595826</v>
      </c>
      <c r="L11" s="8">
        <v>576297.14</v>
      </c>
      <c r="M11" s="8">
        <v>582540</v>
      </c>
    </row>
    <row r="12" spans="1:13" x14ac:dyDescent="0.25">
      <c r="A12" s="7" t="s">
        <v>11</v>
      </c>
      <c r="B12" s="8">
        <v>0</v>
      </c>
      <c r="C12" s="8">
        <v>0</v>
      </c>
      <c r="D12" s="8">
        <v>130153</v>
      </c>
      <c r="E12" s="8">
        <v>139671</v>
      </c>
      <c r="F12" s="8">
        <v>324788</v>
      </c>
      <c r="G12" s="8">
        <v>561697</v>
      </c>
      <c r="H12" s="8">
        <v>99007</v>
      </c>
      <c r="I12" s="8">
        <v>209786</v>
      </c>
      <c r="J12" s="8">
        <v>11091</v>
      </c>
      <c r="K12" s="8">
        <v>850</v>
      </c>
      <c r="L12" s="8">
        <v>13673</v>
      </c>
      <c r="M12" s="8">
        <v>0</v>
      </c>
    </row>
    <row r="13" spans="1:13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5">
      <c r="A15" s="9" t="s">
        <v>12</v>
      </c>
      <c r="B15" s="10">
        <f>SUBTOTAL(9,B8:B13)</f>
        <v>1050708</v>
      </c>
      <c r="C15" s="10">
        <f t="shared" ref="C15:M15" si="0">SUBTOTAL(9,C8:C13)</f>
        <v>614161.89</v>
      </c>
      <c r="D15" s="10">
        <f t="shared" si="0"/>
        <v>967938</v>
      </c>
      <c r="E15" s="10">
        <f t="shared" si="0"/>
        <v>789973</v>
      </c>
      <c r="F15" s="10">
        <f t="shared" si="0"/>
        <v>1229086</v>
      </c>
      <c r="G15" s="10">
        <f t="shared" si="0"/>
        <v>2166866</v>
      </c>
      <c r="H15" s="10">
        <f t="shared" si="0"/>
        <v>1306416</v>
      </c>
      <c r="I15" s="10">
        <f t="shared" si="0"/>
        <v>2376731</v>
      </c>
      <c r="J15" s="10">
        <f t="shared" si="0"/>
        <v>2040826</v>
      </c>
      <c r="K15" s="10">
        <f t="shared" si="0"/>
        <v>2750666</v>
      </c>
      <c r="L15" s="10">
        <f t="shared" si="0"/>
        <v>2190664</v>
      </c>
      <c r="M15" s="10">
        <f t="shared" si="0"/>
        <v>2066743</v>
      </c>
    </row>
    <row r="16" spans="1:13" x14ac:dyDescent="0.25">
      <c r="A16" s="7"/>
      <c r="B16" s="8"/>
      <c r="C16" s="8" t="s">
        <v>13</v>
      </c>
      <c r="D16" s="8"/>
      <c r="E16" s="8"/>
      <c r="F16" s="8"/>
      <c r="G16" s="8"/>
      <c r="H16" s="8" t="s">
        <v>13</v>
      </c>
      <c r="I16" s="8" t="s">
        <v>13</v>
      </c>
      <c r="J16" s="8" t="s">
        <v>13</v>
      </c>
      <c r="K16" s="8" t="s">
        <v>13</v>
      </c>
      <c r="L16" s="8" t="s">
        <v>13</v>
      </c>
      <c r="M16" s="8" t="s">
        <v>13</v>
      </c>
    </row>
    <row r="17" spans="1:13" x14ac:dyDescent="0.25">
      <c r="A17" s="4" t="s">
        <v>14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x14ac:dyDescent="0.25">
      <c r="A18" s="7" t="s">
        <v>15</v>
      </c>
      <c r="B18" s="8"/>
      <c r="C18" s="8">
        <v>13819</v>
      </c>
      <c r="D18" s="8">
        <v>163368.56</v>
      </c>
      <c r="E18" s="8">
        <v>276219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-600</v>
      </c>
      <c r="M18" s="8">
        <v>281500</v>
      </c>
    </row>
    <row r="19" spans="1:13" x14ac:dyDescent="0.25">
      <c r="A19" s="7" t="s">
        <v>16</v>
      </c>
      <c r="B19" s="8"/>
      <c r="C19" s="8">
        <v>-6909.5</v>
      </c>
      <c r="D19" s="8">
        <v>-81684.28</v>
      </c>
      <c r="E19" s="8">
        <v>-138109.5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-93833.333333333328</v>
      </c>
    </row>
    <row r="20" spans="1:13" x14ac:dyDescent="0.25">
      <c r="A20" s="7" t="s">
        <v>17</v>
      </c>
      <c r="B20" s="8">
        <f>52278+9890+12832+350000</f>
        <v>425000</v>
      </c>
      <c r="C20" s="8">
        <v>177228</v>
      </c>
      <c r="D20" s="8">
        <v>224005</v>
      </c>
      <c r="E20" s="8">
        <v>634745</v>
      </c>
      <c r="F20" s="8">
        <f>1170467.06+616202.99</f>
        <v>1786670.05</v>
      </c>
      <c r="G20" s="8">
        <f>124580.85+381206.71</f>
        <v>505787.56000000006</v>
      </c>
      <c r="H20" s="8">
        <v>1021563</v>
      </c>
      <c r="I20" s="8">
        <v>700371</v>
      </c>
      <c r="J20" s="8">
        <v>1374126</v>
      </c>
      <c r="K20" s="8">
        <v>1233475</v>
      </c>
      <c r="L20" s="8">
        <f>1470273-SUM(L18,L22,L24)</f>
        <v>1156648.51</v>
      </c>
      <c r="M20" s="8">
        <f>605131-281500</f>
        <v>323631</v>
      </c>
    </row>
    <row r="21" spans="1:13" x14ac:dyDescent="0.25">
      <c r="A21" s="7" t="s">
        <v>18</v>
      </c>
      <c r="B21" s="8"/>
      <c r="C21" s="8">
        <v>-248339.34</v>
      </c>
      <c r="D21" s="8">
        <v>-195534.72</v>
      </c>
      <c r="E21" s="8">
        <v>-549274.1</v>
      </c>
      <c r="F21" s="8">
        <v>-1693404.4000000001</v>
      </c>
      <c r="G21" s="8">
        <v>-415214.56000000006</v>
      </c>
      <c r="H21" s="8">
        <v>-954882.25</v>
      </c>
      <c r="I21" s="8">
        <v>-626843.28</v>
      </c>
      <c r="J21" s="8">
        <v>-873407.74</v>
      </c>
      <c r="K21" s="8">
        <v>-600278.01</v>
      </c>
      <c r="L21" s="8">
        <v>-1128829.76</v>
      </c>
      <c r="M21" s="8">
        <v>-456720.83961179585</v>
      </c>
    </row>
    <row r="22" spans="1:13" x14ac:dyDescent="0.25">
      <c r="A22" s="7" t="s">
        <v>19</v>
      </c>
      <c r="B22" s="8">
        <v>150000</v>
      </c>
      <c r="C22" s="8">
        <v>132608</v>
      </c>
      <c r="D22" s="8">
        <v>148688</v>
      </c>
      <c r="E22" s="8">
        <v>130906</v>
      </c>
      <c r="F22" s="8">
        <v>147809</v>
      </c>
      <c r="G22" s="8">
        <v>211762</v>
      </c>
      <c r="H22" s="8">
        <v>253294</v>
      </c>
      <c r="I22" s="8">
        <v>342214</v>
      </c>
      <c r="J22" s="8">
        <v>188611</v>
      </c>
      <c r="K22" s="8">
        <v>190935</v>
      </c>
      <c r="L22" s="8">
        <v>189415.59000000003</v>
      </c>
      <c r="M22" s="8">
        <v>348742</v>
      </c>
    </row>
    <row r="23" spans="1:13" x14ac:dyDescent="0.25">
      <c r="A23" s="7" t="s">
        <v>20</v>
      </c>
      <c r="B23" s="8">
        <v>-350000</v>
      </c>
      <c r="C23" s="8">
        <v>-67862</v>
      </c>
      <c r="D23" s="8">
        <v>-74012</v>
      </c>
      <c r="E23" s="8">
        <v>-58189.4</v>
      </c>
      <c r="F23" s="8">
        <v>-46184.65</v>
      </c>
      <c r="G23" s="8">
        <v>-112742</v>
      </c>
      <c r="H23" s="8">
        <v>-49573.75</v>
      </c>
      <c r="I23" s="8">
        <v>-184823</v>
      </c>
      <c r="J23" s="8">
        <v>-212703.22</v>
      </c>
      <c r="K23" s="8">
        <v>-89865.81</v>
      </c>
      <c r="L23" s="8">
        <v>-102770.48999999999</v>
      </c>
      <c r="M23" s="8">
        <v>-180117.82705487078</v>
      </c>
    </row>
    <row r="24" spans="1:13" x14ac:dyDescent="0.25">
      <c r="A24" s="7" t="s">
        <v>21</v>
      </c>
      <c r="B24" s="8">
        <v>275500</v>
      </c>
      <c r="C24" s="8">
        <v>191556.47</v>
      </c>
      <c r="D24" s="8">
        <v>235691</v>
      </c>
      <c r="E24" s="8">
        <v>264657</v>
      </c>
      <c r="F24" s="8">
        <v>63702</v>
      </c>
      <c r="G24" s="8">
        <v>138064</v>
      </c>
      <c r="H24" s="8">
        <v>143938</v>
      </c>
      <c r="I24" s="8">
        <v>126286</v>
      </c>
      <c r="J24" s="8">
        <v>177041</v>
      </c>
      <c r="K24" s="8">
        <v>119173</v>
      </c>
      <c r="L24" s="8">
        <v>124808.90000000001</v>
      </c>
      <c r="M24" s="8">
        <v>377878</v>
      </c>
    </row>
    <row r="25" spans="1:13" x14ac:dyDescent="0.25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5">
      <c r="A26" s="9" t="s">
        <v>12</v>
      </c>
      <c r="B26" s="10">
        <f t="shared" ref="B26:M26" si="1">SUBTOTAL(9,B18:B25)</f>
        <v>500500</v>
      </c>
      <c r="C26" s="10">
        <f t="shared" si="1"/>
        <v>192100.63</v>
      </c>
      <c r="D26" s="10">
        <f t="shared" si="1"/>
        <v>420521.56000000006</v>
      </c>
      <c r="E26" s="10">
        <f t="shared" si="1"/>
        <v>560954</v>
      </c>
      <c r="F26" s="10">
        <f t="shared" si="1"/>
        <v>258591.99999999991</v>
      </c>
      <c r="G26" s="10">
        <f t="shared" si="1"/>
        <v>327657</v>
      </c>
      <c r="H26" s="10">
        <f t="shared" si="1"/>
        <v>414339</v>
      </c>
      <c r="I26" s="10">
        <f t="shared" si="1"/>
        <v>357204.72</v>
      </c>
      <c r="J26" s="10">
        <f t="shared" si="1"/>
        <v>653667.04</v>
      </c>
      <c r="K26" s="10">
        <f t="shared" si="1"/>
        <v>853439.17999999993</v>
      </c>
      <c r="L26" s="10">
        <f t="shared" si="1"/>
        <v>238672.75000000006</v>
      </c>
      <c r="M26" s="10">
        <f t="shared" si="1"/>
        <v>601079</v>
      </c>
    </row>
    <row r="27" spans="1:13" x14ac:dyDescent="0.25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x14ac:dyDescent="0.25">
      <c r="A28" s="4" t="s">
        <v>22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7" t="s">
        <v>23</v>
      </c>
      <c r="B29" s="8">
        <v>0</v>
      </c>
      <c r="C29" s="8">
        <v>0</v>
      </c>
      <c r="D29" s="8">
        <v>0</v>
      </c>
      <c r="E29" s="8">
        <v>122895</v>
      </c>
      <c r="F29" s="8">
        <v>572269.04</v>
      </c>
      <c r="G29" s="8">
        <v>0</v>
      </c>
      <c r="H29" s="8">
        <v>2956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</row>
    <row r="30" spans="1:13" x14ac:dyDescent="0.25">
      <c r="A30" s="7" t="s">
        <v>24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689014</v>
      </c>
    </row>
    <row r="31" spans="1:13" x14ac:dyDescent="0.25">
      <c r="A31" s="7" t="s">
        <v>25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40000</v>
      </c>
    </row>
    <row r="32" spans="1:13" x14ac:dyDescent="0.25">
      <c r="A32" s="7" t="s">
        <v>26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508602</v>
      </c>
    </row>
    <row r="33" spans="1:13" x14ac:dyDescent="0.25">
      <c r="A33" s="7" t="s">
        <v>27</v>
      </c>
      <c r="B33" s="8">
        <v>40000</v>
      </c>
      <c r="C33" s="8">
        <v>13410.95</v>
      </c>
      <c r="D33" s="8">
        <v>13696</v>
      </c>
      <c r="E33" s="8">
        <v>35068</v>
      </c>
      <c r="F33" s="8">
        <v>2000</v>
      </c>
      <c r="G33" s="8">
        <v>36226</v>
      </c>
      <c r="H33" s="8">
        <v>0</v>
      </c>
      <c r="I33" s="8">
        <v>305635</v>
      </c>
      <c r="J33" s="8">
        <v>8085</v>
      </c>
      <c r="K33" s="8">
        <v>71150</v>
      </c>
      <c r="L33" s="8">
        <v>95722.15</v>
      </c>
      <c r="M33" s="8">
        <v>135000</v>
      </c>
    </row>
    <row r="34" spans="1:13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5">
      <c r="A35" s="9" t="s">
        <v>12</v>
      </c>
      <c r="B35" s="10">
        <f>SUBTOTAL(9,B29:B34)</f>
        <v>40000</v>
      </c>
      <c r="C35" s="10">
        <f t="shared" ref="C35:M35" si="2">SUBTOTAL(9,C29:C34)</f>
        <v>13410.95</v>
      </c>
      <c r="D35" s="10">
        <f t="shared" si="2"/>
        <v>13696</v>
      </c>
      <c r="E35" s="10">
        <f t="shared" si="2"/>
        <v>157963</v>
      </c>
      <c r="F35" s="10">
        <f t="shared" si="2"/>
        <v>574269.04</v>
      </c>
      <c r="G35" s="10">
        <f t="shared" si="2"/>
        <v>36226</v>
      </c>
      <c r="H35" s="10">
        <f t="shared" si="2"/>
        <v>2956</v>
      </c>
      <c r="I35" s="10">
        <f t="shared" si="2"/>
        <v>305635</v>
      </c>
      <c r="J35" s="10">
        <f t="shared" si="2"/>
        <v>8085</v>
      </c>
      <c r="K35" s="10">
        <f t="shared" si="2"/>
        <v>71150</v>
      </c>
      <c r="L35" s="10">
        <f t="shared" si="2"/>
        <v>95722.15</v>
      </c>
      <c r="M35" s="10">
        <f t="shared" si="2"/>
        <v>1372616</v>
      </c>
    </row>
    <row r="36" spans="1:13" x14ac:dyDescent="0.25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x14ac:dyDescent="0.25">
      <c r="A37" s="11" t="s">
        <v>28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x14ac:dyDescent="0.25">
      <c r="A38" s="7" t="s">
        <v>29</v>
      </c>
      <c r="B38" s="8">
        <v>75000</v>
      </c>
      <c r="C38" s="8">
        <v>30801.85</v>
      </c>
      <c r="D38" s="8">
        <v>69181</v>
      </c>
      <c r="E38" s="8">
        <v>27996</v>
      </c>
      <c r="F38" s="8">
        <v>22989</v>
      </c>
      <c r="G38" s="8">
        <v>45217</v>
      </c>
      <c r="H38" s="8">
        <v>9584</v>
      </c>
      <c r="I38" s="8">
        <v>248173</v>
      </c>
      <c r="J38" s="8">
        <v>47378</v>
      </c>
      <c r="K38" s="8">
        <v>35564</v>
      </c>
      <c r="L38" s="8">
        <v>82146.86</v>
      </c>
      <c r="M38" s="8">
        <v>0</v>
      </c>
    </row>
    <row r="39" spans="1:13" x14ac:dyDescent="0.25">
      <c r="A39" s="7" t="s">
        <v>30</v>
      </c>
      <c r="B39" s="8">
        <v>105000</v>
      </c>
      <c r="C39" s="8">
        <v>41952.34</v>
      </c>
      <c r="D39" s="8">
        <v>54969</v>
      </c>
      <c r="E39" s="8">
        <v>66275</v>
      </c>
      <c r="F39" s="8">
        <v>131262</v>
      </c>
      <c r="G39" s="8">
        <v>25036</v>
      </c>
      <c r="H39" s="8">
        <v>16243</v>
      </c>
      <c r="I39" s="8">
        <v>305741</v>
      </c>
      <c r="J39" s="8">
        <v>63227</v>
      </c>
      <c r="K39" s="8">
        <v>64281</v>
      </c>
      <c r="L39" s="8">
        <v>28202.66</v>
      </c>
      <c r="M39" s="8">
        <v>45400</v>
      </c>
    </row>
    <row r="40" spans="1:13" x14ac:dyDescent="0.25">
      <c r="A40" s="7" t="s">
        <v>31</v>
      </c>
      <c r="B40" s="8">
        <v>202000</v>
      </c>
      <c r="C40" s="8">
        <v>164943.44</v>
      </c>
      <c r="D40" s="8">
        <v>262918</v>
      </c>
      <c r="E40" s="8">
        <v>39115</v>
      </c>
      <c r="F40" s="8">
        <v>354140</v>
      </c>
      <c r="G40" s="8">
        <v>388939</v>
      </c>
      <c r="H40" s="8">
        <v>113100</v>
      </c>
      <c r="I40" s="8">
        <v>540882</v>
      </c>
      <c r="J40" s="8">
        <v>463574</v>
      </c>
      <c r="K40" s="8">
        <v>0</v>
      </c>
      <c r="L40" s="8">
        <v>210109.81</v>
      </c>
      <c r="M40" s="8">
        <v>210000</v>
      </c>
    </row>
    <row r="41" spans="1:13" ht="15.75" thickBot="1" x14ac:dyDescent="0.3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hidden="1" x14ac:dyDescent="0.25">
      <c r="A42" s="9" t="s">
        <v>12</v>
      </c>
      <c r="B42" s="10">
        <f>SUBTOTAL(9,B38:B41)</f>
        <v>382000</v>
      </c>
      <c r="C42" s="10">
        <f t="shared" ref="C42:M42" si="3">SUBTOTAL(9,C38:C41)</f>
        <v>237697.63</v>
      </c>
      <c r="D42" s="10">
        <f t="shared" si="3"/>
        <v>387068</v>
      </c>
      <c r="E42" s="10">
        <f t="shared" si="3"/>
        <v>133386</v>
      </c>
      <c r="F42" s="10">
        <f t="shared" si="3"/>
        <v>508391</v>
      </c>
      <c r="G42" s="10">
        <f t="shared" si="3"/>
        <v>459192</v>
      </c>
      <c r="H42" s="10">
        <f t="shared" si="3"/>
        <v>138927</v>
      </c>
      <c r="I42" s="10">
        <f t="shared" si="3"/>
        <v>1094796</v>
      </c>
      <c r="J42" s="10">
        <f t="shared" si="3"/>
        <v>574179</v>
      </c>
      <c r="K42" s="10">
        <f t="shared" si="3"/>
        <v>99845</v>
      </c>
      <c r="L42" s="10">
        <f t="shared" si="3"/>
        <v>320459.33</v>
      </c>
      <c r="M42" s="10">
        <f t="shared" si="3"/>
        <v>255400</v>
      </c>
    </row>
    <row r="43" spans="1:13" hidden="1" x14ac:dyDescent="0.25">
      <c r="A43" s="7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hidden="1" x14ac:dyDescent="0.25">
      <c r="A44" s="11" t="s">
        <v>32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hidden="1" x14ac:dyDescent="0.25">
      <c r="A45" s="7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hidden="1" x14ac:dyDescent="0.25">
      <c r="A46" s="9" t="s">
        <v>12</v>
      </c>
      <c r="B46" s="10">
        <f>SUBTOTAL(9,B45)</f>
        <v>0</v>
      </c>
      <c r="C46" s="10">
        <f t="shared" ref="C46:M46" si="4">SUBTOTAL(9,C45)</f>
        <v>0</v>
      </c>
      <c r="D46" s="10">
        <f t="shared" si="4"/>
        <v>0</v>
      </c>
      <c r="E46" s="10">
        <f t="shared" si="4"/>
        <v>0</v>
      </c>
      <c r="F46" s="10">
        <f t="shared" si="4"/>
        <v>0</v>
      </c>
      <c r="G46" s="10">
        <f t="shared" si="4"/>
        <v>0</v>
      </c>
      <c r="H46" s="10">
        <f t="shared" si="4"/>
        <v>0</v>
      </c>
      <c r="I46" s="10">
        <f t="shared" si="4"/>
        <v>0</v>
      </c>
      <c r="J46" s="10">
        <f t="shared" si="4"/>
        <v>0</v>
      </c>
      <c r="K46" s="10">
        <f t="shared" si="4"/>
        <v>0</v>
      </c>
      <c r="L46" s="10">
        <f t="shared" si="4"/>
        <v>0</v>
      </c>
      <c r="M46" s="10">
        <f t="shared" si="4"/>
        <v>0</v>
      </c>
    </row>
    <row r="47" spans="1:13" ht="15.75" hidden="1" thickBot="1" x14ac:dyDescent="0.3">
      <c r="A47" s="9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ht="16.5" thickTop="1" thickBot="1" x14ac:dyDescent="0.3">
      <c r="A48" s="13" t="s">
        <v>33</v>
      </c>
      <c r="B48" s="14">
        <f t="shared" ref="B48:M48" si="5">SUM(B46,B42,B35,B26,B15)</f>
        <v>1973208</v>
      </c>
      <c r="C48" s="14">
        <f t="shared" si="5"/>
        <v>1057371.1000000001</v>
      </c>
      <c r="D48" s="14">
        <f t="shared" si="5"/>
        <v>1789223.56</v>
      </c>
      <c r="E48" s="14">
        <f t="shared" si="5"/>
        <v>1642276</v>
      </c>
      <c r="F48" s="14">
        <f t="shared" si="5"/>
        <v>2570338.04</v>
      </c>
      <c r="G48" s="14">
        <f t="shared" si="5"/>
        <v>2989941</v>
      </c>
      <c r="H48" s="14">
        <f t="shared" si="5"/>
        <v>1862638</v>
      </c>
      <c r="I48" s="14">
        <f t="shared" si="5"/>
        <v>4134366.7199999997</v>
      </c>
      <c r="J48" s="14">
        <f t="shared" si="5"/>
        <v>3276757.04</v>
      </c>
      <c r="K48" s="14">
        <f t="shared" si="5"/>
        <v>3775100.1799999997</v>
      </c>
      <c r="L48" s="14">
        <f t="shared" si="5"/>
        <v>2845518.23</v>
      </c>
      <c r="M48" s="14">
        <f t="shared" si="5"/>
        <v>4295838</v>
      </c>
    </row>
    <row r="50" spans="12:12" x14ac:dyDescent="0.25">
      <c r="L50" s="15"/>
    </row>
  </sheetData>
  <mergeCells count="3">
    <mergeCell ref="A4:K4"/>
    <mergeCell ref="A1:M1"/>
    <mergeCell ref="A2:M2"/>
  </mergeCells>
  <dataValidations count="1">
    <dataValidation type="list" allowBlank="1" showInputMessage="1" showErrorMessage="1" sqref="E6:M6">
      <formula1>"CGAAP, MIFRS, USGAAP, ASPE"</formula1>
    </dataValidation>
  </dataValidations>
  <pageMargins left="0.7" right="0.7" top="0.75" bottom="0.75" header="0.3" footer="0.3"/>
  <pageSetup scale="80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29"/>
  <sheetViews>
    <sheetView tabSelected="1" topLeftCell="B1" workbookViewId="0">
      <selection activeCell="Q11" sqref="Q11"/>
    </sheetView>
  </sheetViews>
  <sheetFormatPr defaultRowHeight="15" x14ac:dyDescent="0.25"/>
  <cols>
    <col min="1" max="1" width="0" hidden="1" customWidth="1"/>
    <col min="2" max="2" width="29.28515625" customWidth="1"/>
    <col min="3" max="14" width="11.140625" customWidth="1"/>
  </cols>
  <sheetData>
    <row r="2" spans="2:14" ht="18" x14ac:dyDescent="0.25">
      <c r="B2" s="51" t="s">
        <v>34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2:14" ht="18" x14ac:dyDescent="0.25">
      <c r="B3" s="51" t="s">
        <v>35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2:14" ht="15.75" thickBot="1" x14ac:dyDescent="0.3">
      <c r="B4" s="16"/>
      <c r="C4" s="16"/>
      <c r="D4" s="17">
        <v>2013</v>
      </c>
      <c r="E4" s="17">
        <v>2014</v>
      </c>
      <c r="F4" s="17">
        <v>2015</v>
      </c>
      <c r="G4" s="17">
        <v>2016</v>
      </c>
      <c r="H4" s="17">
        <v>2017</v>
      </c>
      <c r="I4" s="17">
        <v>2018</v>
      </c>
      <c r="J4" s="17">
        <v>2019</v>
      </c>
      <c r="K4" s="17">
        <v>2020</v>
      </c>
      <c r="L4" s="17">
        <v>2021</v>
      </c>
      <c r="M4" s="18">
        <v>2022</v>
      </c>
      <c r="N4" s="18">
        <v>2023</v>
      </c>
    </row>
    <row r="5" spans="2:14" ht="51.75" thickBot="1" x14ac:dyDescent="0.3">
      <c r="B5" s="19"/>
      <c r="C5" s="20" t="s">
        <v>36</v>
      </c>
      <c r="D5" s="20" t="s">
        <v>37</v>
      </c>
      <c r="E5" s="20" t="s">
        <v>38</v>
      </c>
      <c r="F5" s="20" t="s">
        <v>39</v>
      </c>
      <c r="G5" s="20" t="s">
        <v>40</v>
      </c>
      <c r="H5" s="20" t="s">
        <v>41</v>
      </c>
      <c r="I5" s="20" t="s">
        <v>42</v>
      </c>
      <c r="J5" s="20" t="s">
        <v>43</v>
      </c>
      <c r="K5" s="20" t="s">
        <v>44</v>
      </c>
      <c r="L5" s="20" t="s">
        <v>45</v>
      </c>
      <c r="M5" s="20" t="s">
        <v>46</v>
      </c>
      <c r="N5" s="21" t="s">
        <v>47</v>
      </c>
    </row>
    <row r="6" spans="2:14" ht="15.75" thickBot="1" x14ac:dyDescent="0.3">
      <c r="B6" s="22" t="s">
        <v>3</v>
      </c>
      <c r="C6" s="23"/>
      <c r="D6" s="24"/>
      <c r="E6" s="24"/>
      <c r="F6" s="24"/>
      <c r="G6" s="24"/>
      <c r="H6" s="24"/>
      <c r="I6" s="24"/>
      <c r="J6" s="24"/>
      <c r="K6" s="24"/>
      <c r="L6" s="24"/>
      <c r="M6" s="24"/>
      <c r="N6" s="25"/>
    </row>
    <row r="7" spans="2:14" x14ac:dyDescent="0.25">
      <c r="B7" s="26" t="s">
        <v>48</v>
      </c>
      <c r="C7" s="27">
        <v>582100</v>
      </c>
      <c r="D7" s="27">
        <v>657705.82000000007</v>
      </c>
      <c r="E7" s="27">
        <v>706743.02999999991</v>
      </c>
      <c r="F7" s="27">
        <v>721685.66999999993</v>
      </c>
      <c r="G7" s="27">
        <v>754395.57</v>
      </c>
      <c r="H7" s="27">
        <v>886046.33</v>
      </c>
      <c r="I7" s="27">
        <v>885793.99</v>
      </c>
      <c r="J7" s="27">
        <v>866848.74</v>
      </c>
      <c r="K7" s="27">
        <v>1149538.3</v>
      </c>
      <c r="L7" s="28">
        <v>1060427.52</v>
      </c>
      <c r="M7" s="28">
        <v>1124815.49</v>
      </c>
      <c r="N7" s="29">
        <v>977066.30104526528</v>
      </c>
    </row>
    <row r="8" spans="2:14" x14ac:dyDescent="0.25">
      <c r="B8" s="30" t="s">
        <v>49</v>
      </c>
      <c r="C8" s="27">
        <v>1490900</v>
      </c>
      <c r="D8" s="27">
        <v>1395751.5299999998</v>
      </c>
      <c r="E8" s="27">
        <v>1462369.53</v>
      </c>
      <c r="F8" s="27">
        <v>1667026.8</v>
      </c>
      <c r="G8" s="27">
        <v>1727735.57</v>
      </c>
      <c r="H8" s="27">
        <v>1303847.6599999999</v>
      </c>
      <c r="I8" s="27">
        <v>1424249.23</v>
      </c>
      <c r="J8" s="27">
        <v>1391638.33</v>
      </c>
      <c r="K8" s="27">
        <v>1636327.05</v>
      </c>
      <c r="L8" s="28">
        <v>1391925.87</v>
      </c>
      <c r="M8" s="28">
        <v>1326798.6200000001</v>
      </c>
      <c r="N8" s="29">
        <v>1640206.302949558</v>
      </c>
    </row>
    <row r="9" spans="2:14" x14ac:dyDescent="0.25">
      <c r="B9" s="31" t="s">
        <v>50</v>
      </c>
      <c r="C9" s="32">
        <f>SUM(C7:C8)</f>
        <v>2073000</v>
      </c>
      <c r="D9" s="32">
        <f t="shared" ref="D9:N9" si="0">SUM(D7:D8)</f>
        <v>2053457.3499999999</v>
      </c>
      <c r="E9" s="32">
        <f>SUM(E7:E8)</f>
        <v>2169112.56</v>
      </c>
      <c r="F9" s="32">
        <f t="shared" si="0"/>
        <v>2388712.4699999997</v>
      </c>
      <c r="G9" s="32">
        <f t="shared" si="0"/>
        <v>2482131.14</v>
      </c>
      <c r="H9" s="32">
        <f t="shared" si="0"/>
        <v>2189893.9899999998</v>
      </c>
      <c r="I9" s="32">
        <f>SUM(I7:I8)</f>
        <v>2310043.2199999997</v>
      </c>
      <c r="J9" s="32">
        <f t="shared" si="0"/>
        <v>2258487.0700000003</v>
      </c>
      <c r="K9" s="32">
        <f t="shared" si="0"/>
        <v>2785865.35</v>
      </c>
      <c r="L9" s="32">
        <f t="shared" si="0"/>
        <v>2452353.39</v>
      </c>
      <c r="M9" s="32">
        <f t="shared" si="0"/>
        <v>2451614.1100000003</v>
      </c>
      <c r="N9" s="33">
        <f t="shared" si="0"/>
        <v>2617272.6039948231</v>
      </c>
    </row>
    <row r="10" spans="2:14" x14ac:dyDescent="0.25">
      <c r="B10" s="30" t="s">
        <v>51</v>
      </c>
      <c r="C10" s="34"/>
      <c r="D10" s="35">
        <f>IF(ISERROR((D9-C9)/C9), "", (D9-C9)/C9)</f>
        <v>-9.4272310660878621E-3</v>
      </c>
      <c r="E10" s="35">
        <f>IF(ISERROR((E9-D9)/D9), "", (E9-D9)/D9)</f>
        <v>5.632218755359112E-2</v>
      </c>
      <c r="F10" s="35">
        <f>IF(ISERROR((F9-E9)/E9), "", (F9-E9)/E9)</f>
        <v>0.10123951797134939</v>
      </c>
      <c r="G10" s="35">
        <f t="shared" ref="G10:M10" si="1">G9/F9-1</f>
        <v>3.9108377912055792E-2</v>
      </c>
      <c r="H10" s="35">
        <f t="shared" si="1"/>
        <v>-0.11773638599933134</v>
      </c>
      <c r="I10" s="35">
        <f t="shared" si="1"/>
        <v>5.4865317932581759E-2</v>
      </c>
      <c r="J10" s="35">
        <f t="shared" si="1"/>
        <v>-2.2318262079962015E-2</v>
      </c>
      <c r="K10" s="35">
        <f t="shared" si="1"/>
        <v>0.23350954141172031</v>
      </c>
      <c r="L10" s="35">
        <f t="shared" si="1"/>
        <v>-0.11971575008102953</v>
      </c>
      <c r="M10" s="35">
        <f t="shared" si="1"/>
        <v>-3.0145736867059902E-4</v>
      </c>
      <c r="N10" s="36">
        <f>IF(ISERROR((N9-M9)/M9), "", (N9-M9)/M9)</f>
        <v>6.7571194552646263E-2</v>
      </c>
    </row>
    <row r="11" spans="2:14" ht="24" x14ac:dyDescent="0.25">
      <c r="B11" s="30" t="s">
        <v>52</v>
      </c>
      <c r="C11" s="37"/>
      <c r="D11" s="38"/>
      <c r="E11" s="38"/>
      <c r="F11" s="38"/>
      <c r="G11" s="38"/>
      <c r="H11" s="38"/>
      <c r="I11" s="38"/>
      <c r="J11" s="38"/>
      <c r="K11" s="38"/>
      <c r="L11" s="38"/>
      <c r="M11" s="39"/>
      <c r="N11" s="36">
        <f>IF(ISERROR((N9-D9)/D9), "", (N9-D9)/D9)</f>
        <v>0.2745687676419592</v>
      </c>
    </row>
    <row r="12" spans="2:14" x14ac:dyDescent="0.25">
      <c r="B12" s="30" t="s">
        <v>53</v>
      </c>
      <c r="C12" s="27">
        <v>993862</v>
      </c>
      <c r="D12" s="27">
        <v>839379.55</v>
      </c>
      <c r="E12" s="27">
        <v>809917.45</v>
      </c>
      <c r="F12" s="27">
        <v>823061.8</v>
      </c>
      <c r="G12" s="27">
        <v>895356.13</v>
      </c>
      <c r="H12" s="27">
        <v>974045.71</v>
      </c>
      <c r="I12" s="27">
        <v>949464.0199999999</v>
      </c>
      <c r="J12" s="27">
        <v>975000.41</v>
      </c>
      <c r="K12" s="27">
        <v>1010747.5900000001</v>
      </c>
      <c r="L12" s="28">
        <v>985536.92999999993</v>
      </c>
      <c r="M12" s="28">
        <v>1148332.5299999996</v>
      </c>
      <c r="N12" s="29">
        <v>1109303.9219060189</v>
      </c>
    </row>
    <row r="13" spans="2:14" x14ac:dyDescent="0.25">
      <c r="B13" s="30" t="s">
        <v>54</v>
      </c>
      <c r="C13" s="27">
        <v>138000</v>
      </c>
      <c r="D13" s="27">
        <v>153000.32999999999</v>
      </c>
      <c r="E13" s="27">
        <v>161767.29999999999</v>
      </c>
      <c r="F13" s="27">
        <v>210765.51</v>
      </c>
      <c r="G13" s="27">
        <v>158939.29999999999</v>
      </c>
      <c r="H13" s="27">
        <v>225346.14</v>
      </c>
      <c r="I13" s="27">
        <v>227791.18</v>
      </c>
      <c r="J13" s="27">
        <v>241736.02</v>
      </c>
      <c r="K13" s="27">
        <v>239792.5</v>
      </c>
      <c r="L13" s="28">
        <v>176984.28999999998</v>
      </c>
      <c r="M13" s="28">
        <v>174078.8700000002</v>
      </c>
      <c r="N13" s="29">
        <v>188552.48253603795</v>
      </c>
    </row>
    <row r="14" spans="2:14" x14ac:dyDescent="0.25">
      <c r="B14" s="30" t="s">
        <v>55</v>
      </c>
      <c r="C14" s="27">
        <v>1380298</v>
      </c>
      <c r="D14" s="27">
        <v>1369268.0499999998</v>
      </c>
      <c r="E14" s="27">
        <v>1423503.2200000002</v>
      </c>
      <c r="F14" s="27">
        <v>1282167.1500000001</v>
      </c>
      <c r="G14" s="27">
        <v>1380719.19</v>
      </c>
      <c r="H14" s="27">
        <v>1228690.1800000002</v>
      </c>
      <c r="I14" s="27">
        <v>1311958.3500000001</v>
      </c>
      <c r="J14" s="27">
        <v>2118937.04</v>
      </c>
      <c r="K14" s="27">
        <v>2075032.9600000004</v>
      </c>
      <c r="L14" s="28">
        <v>1897222.1900000002</v>
      </c>
      <c r="M14" s="28">
        <v>2427841.9499999993</v>
      </c>
      <c r="N14" s="29">
        <v>2615186.3360299701</v>
      </c>
    </row>
    <row r="15" spans="2:14" x14ac:dyDescent="0.25">
      <c r="B15" s="31" t="s">
        <v>50</v>
      </c>
      <c r="C15" s="32">
        <f>SUM(C12:C14)</f>
        <v>2512160</v>
      </c>
      <c r="D15" s="32">
        <f t="shared" ref="D15:K15" si="2">SUM(D12:D14)</f>
        <v>2361647.9299999997</v>
      </c>
      <c r="E15" s="32">
        <f>SUM(E12:E14)</f>
        <v>2395187.9700000002</v>
      </c>
      <c r="F15" s="32">
        <f t="shared" si="2"/>
        <v>2315994.46</v>
      </c>
      <c r="G15" s="32">
        <f t="shared" si="2"/>
        <v>2435014.62</v>
      </c>
      <c r="H15" s="32">
        <f t="shared" si="2"/>
        <v>2428082.0300000003</v>
      </c>
      <c r="I15" s="32">
        <f t="shared" si="2"/>
        <v>2489213.5499999998</v>
      </c>
      <c r="J15" s="32">
        <f t="shared" si="2"/>
        <v>3335673.4699999997</v>
      </c>
      <c r="K15" s="32">
        <f t="shared" si="2"/>
        <v>3325573.0500000007</v>
      </c>
      <c r="L15" s="32">
        <f>SUM(L12:L14)</f>
        <v>3059743.41</v>
      </c>
      <c r="M15" s="32">
        <f>SUM(M12:M14)</f>
        <v>3750253.3499999987</v>
      </c>
      <c r="N15" s="33">
        <f>SUM(N12:N14)</f>
        <v>3913042.7404720271</v>
      </c>
    </row>
    <row r="16" spans="2:14" x14ac:dyDescent="0.25">
      <c r="B16" s="30" t="s">
        <v>51</v>
      </c>
      <c r="C16" s="34"/>
      <c r="D16" s="40">
        <f>IF(ISERROR((D15-C15)/C15), "", (D15-C15)/C15)</f>
        <v>-5.9913409177759495E-2</v>
      </c>
      <c r="E16" s="40">
        <f t="shared" ref="E16:N16" si="3">IF(ISERROR((E15-D15)/D15), "", (E15-D15)/D15)</f>
        <v>1.4201964473172133E-2</v>
      </c>
      <c r="F16" s="40">
        <f t="shared" si="3"/>
        <v>-3.3063588742056116E-2</v>
      </c>
      <c r="G16" s="40">
        <f t="shared" si="3"/>
        <v>5.1390520165579393E-2</v>
      </c>
      <c r="H16" s="40">
        <f t="shared" si="3"/>
        <v>-2.8470424543076667E-3</v>
      </c>
      <c r="I16" s="40">
        <f t="shared" si="3"/>
        <v>2.5176875922927344E-2</v>
      </c>
      <c r="J16" s="40">
        <f t="shared" si="3"/>
        <v>0.34005114587296054</v>
      </c>
      <c r="K16" s="40">
        <f t="shared" si="3"/>
        <v>-3.0280002196974619E-3</v>
      </c>
      <c r="L16" s="40">
        <f t="shared" si="3"/>
        <v>-7.993498744524663E-2</v>
      </c>
      <c r="M16" s="40">
        <f t="shared" si="3"/>
        <v>0.22567576671404566</v>
      </c>
      <c r="N16" s="40">
        <f t="shared" si="3"/>
        <v>4.3407571510343017E-2</v>
      </c>
    </row>
    <row r="17" spans="2:14" ht="24" x14ac:dyDescent="0.25">
      <c r="B17" s="30" t="s">
        <v>52</v>
      </c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9"/>
      <c r="N17" s="36">
        <f>IF(ISERROR((N15-D15)/D15), "", (N15-D15)/D15)</f>
        <v>0.65691197691436909</v>
      </c>
    </row>
    <row r="18" spans="2:14" x14ac:dyDescent="0.25">
      <c r="B18" s="31" t="s">
        <v>33</v>
      </c>
      <c r="C18" s="32">
        <f>SUM(C15,C9)</f>
        <v>4585160</v>
      </c>
      <c r="D18" s="32">
        <f t="shared" ref="D18:K18" si="4">SUM(D15,D9)</f>
        <v>4415105.2799999993</v>
      </c>
      <c r="E18" s="32">
        <f>SUM(E15,E9)</f>
        <v>4564300.53</v>
      </c>
      <c r="F18" s="32">
        <f t="shared" si="4"/>
        <v>4704706.93</v>
      </c>
      <c r="G18" s="32">
        <f t="shared" si="4"/>
        <v>4917145.76</v>
      </c>
      <c r="H18" s="32">
        <f t="shared" si="4"/>
        <v>4617976.0199999996</v>
      </c>
      <c r="I18" s="32">
        <f>SUM(I15,I9)</f>
        <v>4799256.7699999996</v>
      </c>
      <c r="J18" s="32">
        <f>SUM(J15,J9)</f>
        <v>5594160.54</v>
      </c>
      <c r="K18" s="32">
        <f t="shared" si="4"/>
        <v>6111438.4000000004</v>
      </c>
      <c r="L18" s="32">
        <f>SUM(L15,L9)</f>
        <v>5512096.8000000007</v>
      </c>
      <c r="M18" s="32">
        <f>SUM(M15,M9)</f>
        <v>6201867.459999999</v>
      </c>
      <c r="N18" s="33">
        <f>SUM(N15,N9)</f>
        <v>6530315.3444668502</v>
      </c>
    </row>
    <row r="19" spans="2:14" ht="15.75" thickBot="1" x14ac:dyDescent="0.3">
      <c r="B19" s="41" t="s">
        <v>51</v>
      </c>
      <c r="C19" s="42"/>
      <c r="D19" s="43">
        <f t="shared" ref="D19:N19" si="5">IF(ISERROR((D18-C18)/C18), "", (D18-C18)/C18)</f>
        <v>-3.7088066719591174E-2</v>
      </c>
      <c r="E19" s="43">
        <f t="shared" si="5"/>
        <v>3.3792002803611727E-2</v>
      </c>
      <c r="F19" s="43">
        <f t="shared" si="5"/>
        <v>3.0761865717899919E-2</v>
      </c>
      <c r="G19" s="43">
        <f t="shared" si="5"/>
        <v>4.5154529954961525E-2</v>
      </c>
      <c r="H19" s="43">
        <f t="shared" si="5"/>
        <v>-6.0842154087374506E-2</v>
      </c>
      <c r="I19" s="43">
        <f t="shared" si="5"/>
        <v>3.9255455033740089E-2</v>
      </c>
      <c r="J19" s="43">
        <f t="shared" si="5"/>
        <v>0.16563059825615467</v>
      </c>
      <c r="K19" s="43">
        <f t="shared" si="5"/>
        <v>9.2467467871417283E-2</v>
      </c>
      <c r="L19" s="43">
        <f t="shared" si="5"/>
        <v>-9.8068827790197405E-2</v>
      </c>
      <c r="M19" s="43">
        <f t="shared" si="5"/>
        <v>0.12513761732195963</v>
      </c>
      <c r="N19" s="43">
        <f t="shared" si="5"/>
        <v>5.2959513660237295E-2</v>
      </c>
    </row>
    <row r="20" spans="2:14" x14ac:dyDescent="0.25"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6"/>
      <c r="M20" s="46"/>
      <c r="N20" s="45"/>
    </row>
    <row r="21" spans="2:14" ht="15.75" thickBot="1" x14ac:dyDescent="0.3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2:14" ht="51.75" thickBot="1" x14ac:dyDescent="0.3">
      <c r="B22" s="26"/>
      <c r="C22" s="20" t="str">
        <f t="shared" ref="C22:N22" si="6">C5</f>
        <v>2013 Last Rebasing Year OEB Approved</v>
      </c>
      <c r="D22" s="20" t="str">
        <f t="shared" si="6"/>
        <v>2013 Last Rebasing Year Actuals</v>
      </c>
      <c r="E22" s="20" t="str">
        <f t="shared" si="6"/>
        <v>2014 Actuals</v>
      </c>
      <c r="F22" s="20" t="str">
        <f t="shared" si="6"/>
        <v>2015 Actuals</v>
      </c>
      <c r="G22" s="20" t="str">
        <f t="shared" si="6"/>
        <v>2016 Actuals</v>
      </c>
      <c r="H22" s="20" t="str">
        <f t="shared" si="6"/>
        <v>2017 Actuals</v>
      </c>
      <c r="I22" s="20" t="str">
        <f t="shared" si="6"/>
        <v>2018 Actuals</v>
      </c>
      <c r="J22" s="20" t="str">
        <f t="shared" si="6"/>
        <v>2019 Actuals</v>
      </c>
      <c r="K22" s="20" t="str">
        <f t="shared" si="6"/>
        <v>2020 Actuals</v>
      </c>
      <c r="L22" s="20" t="str">
        <f t="shared" si="6"/>
        <v>2021 Actuals</v>
      </c>
      <c r="M22" s="20" t="str">
        <f t="shared" si="6"/>
        <v>2022 Bridge Year</v>
      </c>
      <c r="N22" s="20" t="str">
        <f t="shared" si="6"/>
        <v>2023 Test Year</v>
      </c>
    </row>
    <row r="23" spans="2:14" x14ac:dyDescent="0.25">
      <c r="B23" s="30" t="s">
        <v>56</v>
      </c>
      <c r="C23" s="47">
        <f t="shared" ref="C23:N24" si="7">C7</f>
        <v>582100</v>
      </c>
      <c r="D23" s="47">
        <f t="shared" si="7"/>
        <v>657705.82000000007</v>
      </c>
      <c r="E23" s="47">
        <f>E7</f>
        <v>706743.02999999991</v>
      </c>
      <c r="F23" s="47">
        <f t="shared" si="7"/>
        <v>721685.66999999993</v>
      </c>
      <c r="G23" s="47">
        <f t="shared" si="7"/>
        <v>754395.57</v>
      </c>
      <c r="H23" s="47">
        <f t="shared" si="7"/>
        <v>886046.33</v>
      </c>
      <c r="I23" s="47">
        <f t="shared" si="7"/>
        <v>885793.99</v>
      </c>
      <c r="J23" s="47">
        <f t="shared" si="7"/>
        <v>866848.74</v>
      </c>
      <c r="K23" s="47">
        <f t="shared" si="7"/>
        <v>1149538.3</v>
      </c>
      <c r="L23" s="47">
        <f t="shared" si="7"/>
        <v>1060427.52</v>
      </c>
      <c r="M23" s="47">
        <f t="shared" si="7"/>
        <v>1124815.49</v>
      </c>
      <c r="N23" s="48">
        <f t="shared" si="7"/>
        <v>977066.30104526528</v>
      </c>
    </row>
    <row r="24" spans="2:14" x14ac:dyDescent="0.25">
      <c r="B24" s="30" t="s">
        <v>57</v>
      </c>
      <c r="C24" s="47">
        <f t="shared" si="7"/>
        <v>1490900</v>
      </c>
      <c r="D24" s="47">
        <f t="shared" si="7"/>
        <v>1395751.5299999998</v>
      </c>
      <c r="E24" s="47">
        <f>E8</f>
        <v>1462369.53</v>
      </c>
      <c r="F24" s="47">
        <f t="shared" si="7"/>
        <v>1667026.8</v>
      </c>
      <c r="G24" s="47">
        <f t="shared" si="7"/>
        <v>1727735.57</v>
      </c>
      <c r="H24" s="47">
        <f t="shared" si="7"/>
        <v>1303847.6599999999</v>
      </c>
      <c r="I24" s="47">
        <f t="shared" si="7"/>
        <v>1424249.23</v>
      </c>
      <c r="J24" s="47">
        <f t="shared" si="7"/>
        <v>1391638.33</v>
      </c>
      <c r="K24" s="47">
        <f t="shared" si="7"/>
        <v>1636327.05</v>
      </c>
      <c r="L24" s="47">
        <f t="shared" si="7"/>
        <v>1391925.87</v>
      </c>
      <c r="M24" s="47">
        <f t="shared" si="7"/>
        <v>1326798.6200000001</v>
      </c>
      <c r="N24" s="48">
        <f t="shared" si="7"/>
        <v>1640206.302949558</v>
      </c>
    </row>
    <row r="25" spans="2:14" x14ac:dyDescent="0.25">
      <c r="B25" s="30" t="s">
        <v>58</v>
      </c>
      <c r="C25" s="47">
        <f t="shared" ref="C25:N27" si="8">C12</f>
        <v>993862</v>
      </c>
      <c r="D25" s="47">
        <f t="shared" si="8"/>
        <v>839379.55</v>
      </c>
      <c r="E25" s="47">
        <f>E12</f>
        <v>809917.45</v>
      </c>
      <c r="F25" s="47">
        <f t="shared" si="8"/>
        <v>823061.8</v>
      </c>
      <c r="G25" s="47">
        <f t="shared" si="8"/>
        <v>895356.13</v>
      </c>
      <c r="H25" s="47">
        <f t="shared" si="8"/>
        <v>974045.71</v>
      </c>
      <c r="I25" s="47">
        <f t="shared" si="8"/>
        <v>949464.0199999999</v>
      </c>
      <c r="J25" s="47">
        <f t="shared" si="8"/>
        <v>975000.41</v>
      </c>
      <c r="K25" s="47">
        <f t="shared" si="8"/>
        <v>1010747.5900000001</v>
      </c>
      <c r="L25" s="47">
        <f t="shared" si="8"/>
        <v>985536.92999999993</v>
      </c>
      <c r="M25" s="47">
        <f t="shared" si="8"/>
        <v>1148332.5299999996</v>
      </c>
      <c r="N25" s="48">
        <f t="shared" si="8"/>
        <v>1109303.9219060189</v>
      </c>
    </row>
    <row r="26" spans="2:14" x14ac:dyDescent="0.25">
      <c r="B26" s="30" t="s">
        <v>59</v>
      </c>
      <c r="C26" s="47">
        <f t="shared" si="8"/>
        <v>138000</v>
      </c>
      <c r="D26" s="47">
        <f t="shared" si="8"/>
        <v>153000.32999999999</v>
      </c>
      <c r="E26" s="47">
        <f>E13</f>
        <v>161767.29999999999</v>
      </c>
      <c r="F26" s="47">
        <f t="shared" si="8"/>
        <v>210765.51</v>
      </c>
      <c r="G26" s="47">
        <f t="shared" si="8"/>
        <v>158939.29999999999</v>
      </c>
      <c r="H26" s="47">
        <f t="shared" si="8"/>
        <v>225346.14</v>
      </c>
      <c r="I26" s="47">
        <f t="shared" si="8"/>
        <v>227791.18</v>
      </c>
      <c r="J26" s="47">
        <f t="shared" si="8"/>
        <v>241736.02</v>
      </c>
      <c r="K26" s="47">
        <f t="shared" si="8"/>
        <v>239792.5</v>
      </c>
      <c r="L26" s="47">
        <f t="shared" si="8"/>
        <v>176984.28999999998</v>
      </c>
      <c r="M26" s="47">
        <f t="shared" si="8"/>
        <v>174078.8700000002</v>
      </c>
      <c r="N26" s="48">
        <f t="shared" si="8"/>
        <v>188552.48253603795</v>
      </c>
    </row>
    <row r="27" spans="2:14" x14ac:dyDescent="0.25">
      <c r="B27" s="30" t="s">
        <v>60</v>
      </c>
      <c r="C27" s="47">
        <f t="shared" si="8"/>
        <v>1380298</v>
      </c>
      <c r="D27" s="47">
        <f t="shared" si="8"/>
        <v>1369268.0499999998</v>
      </c>
      <c r="E27" s="47">
        <f>E14</f>
        <v>1423503.2200000002</v>
      </c>
      <c r="F27" s="47">
        <f t="shared" si="8"/>
        <v>1282167.1500000001</v>
      </c>
      <c r="G27" s="47">
        <f t="shared" si="8"/>
        <v>1380719.19</v>
      </c>
      <c r="H27" s="47">
        <f t="shared" si="8"/>
        <v>1228690.1800000002</v>
      </c>
      <c r="I27" s="47">
        <f t="shared" si="8"/>
        <v>1311958.3500000001</v>
      </c>
      <c r="J27" s="47">
        <f t="shared" si="8"/>
        <v>2118937.04</v>
      </c>
      <c r="K27" s="47">
        <f t="shared" si="8"/>
        <v>2075032.9600000004</v>
      </c>
      <c r="L27" s="47">
        <f t="shared" si="8"/>
        <v>1897222.1900000002</v>
      </c>
      <c r="M27" s="47">
        <f t="shared" si="8"/>
        <v>2427841.9499999993</v>
      </c>
      <c r="N27" s="48">
        <f t="shared" si="8"/>
        <v>2615186.3360299701</v>
      </c>
    </row>
    <row r="28" spans="2:14" x14ac:dyDescent="0.25">
      <c r="B28" s="31" t="s">
        <v>33</v>
      </c>
      <c r="C28" s="32">
        <f>SUM(C23:C27)</f>
        <v>4585160</v>
      </c>
      <c r="D28" s="32">
        <f>SUM(D23:D27)</f>
        <v>4415105.2799999993</v>
      </c>
      <c r="E28" s="32">
        <f>SUM(E23:E27)</f>
        <v>4564300.5299999993</v>
      </c>
      <c r="F28" s="32">
        <f>SUM(F23:F27)</f>
        <v>4704706.93</v>
      </c>
      <c r="G28" s="32">
        <f t="shared" ref="G28:N28" si="9">SUM(G23:G27)</f>
        <v>4917145.76</v>
      </c>
      <c r="H28" s="32">
        <f t="shared" si="9"/>
        <v>4617976.0199999996</v>
      </c>
      <c r="I28" s="32">
        <f t="shared" si="9"/>
        <v>4799256.7699999996</v>
      </c>
      <c r="J28" s="32">
        <f t="shared" si="9"/>
        <v>5594160.540000001</v>
      </c>
      <c r="K28" s="32">
        <f t="shared" si="9"/>
        <v>6111438.4000000004</v>
      </c>
      <c r="L28" s="32">
        <f t="shared" si="9"/>
        <v>5512096.8000000007</v>
      </c>
      <c r="M28" s="32">
        <f t="shared" si="9"/>
        <v>6201867.459999999</v>
      </c>
      <c r="N28" s="33">
        <f t="shared" si="9"/>
        <v>6530315.3444668502</v>
      </c>
    </row>
    <row r="29" spans="2:14" ht="15.75" thickBot="1" x14ac:dyDescent="0.3">
      <c r="B29" s="41" t="s">
        <v>51</v>
      </c>
      <c r="C29" s="42"/>
      <c r="D29" s="43">
        <f t="shared" ref="D29:N29" si="10">IF(ISERROR((D28-C28)/C28), "", (D28-C28)/C28)</f>
        <v>-3.7088066719591174E-2</v>
      </c>
      <c r="E29" s="43">
        <f t="shared" si="10"/>
        <v>3.3792002803611519E-2</v>
      </c>
      <c r="F29" s="43">
        <f t="shared" si="10"/>
        <v>3.0761865717900131E-2</v>
      </c>
      <c r="G29" s="43">
        <f t="shared" si="10"/>
        <v>4.5154529954961525E-2</v>
      </c>
      <c r="H29" s="43">
        <f t="shared" si="10"/>
        <v>-6.0842154087374506E-2</v>
      </c>
      <c r="I29" s="43">
        <f t="shared" si="10"/>
        <v>3.9255455033740089E-2</v>
      </c>
      <c r="J29" s="43">
        <f t="shared" si="10"/>
        <v>0.16563059825615487</v>
      </c>
      <c r="K29" s="43">
        <f t="shared" si="10"/>
        <v>9.2467467871417103E-2</v>
      </c>
      <c r="L29" s="43">
        <f t="shared" si="10"/>
        <v>-9.8068827790197405E-2</v>
      </c>
      <c r="M29" s="43">
        <f t="shared" si="10"/>
        <v>0.12513761732195963</v>
      </c>
      <c r="N29" s="43">
        <f t="shared" si="10"/>
        <v>5.2959513660237295E-2</v>
      </c>
    </row>
  </sheetData>
  <mergeCells count="2">
    <mergeCell ref="B2:N2"/>
    <mergeCell ref="B3:N3"/>
  </mergeCells>
  <conditionalFormatting sqref="C7:F8">
    <cfRule type="expression" dxfId="5" priority="6">
      <formula>$N$1=$C$11</formula>
    </cfRule>
  </conditionalFormatting>
  <conditionalFormatting sqref="C12:F12">
    <cfRule type="expression" dxfId="4" priority="5">
      <formula>$N$1=$C$11</formula>
    </cfRule>
  </conditionalFormatting>
  <conditionalFormatting sqref="C13:F14">
    <cfRule type="expression" dxfId="3" priority="4">
      <formula>$N$1=$C$11</formula>
    </cfRule>
  </conditionalFormatting>
  <conditionalFormatting sqref="G7:K8">
    <cfRule type="expression" dxfId="2" priority="3">
      <formula>$N$1=$C$11</formula>
    </cfRule>
  </conditionalFormatting>
  <conditionalFormatting sqref="G12:K12">
    <cfRule type="expression" dxfId="1" priority="2">
      <formula>$N$1=$C$11</formula>
    </cfRule>
  </conditionalFormatting>
  <conditionalFormatting sqref="G13:K14">
    <cfRule type="expression" dxfId="0" priority="1">
      <formula>$N$1=$C$11</formula>
    </cfRule>
  </conditionalFormatting>
  <dataValidations count="1">
    <dataValidation type="list" allowBlank="1" showInputMessage="1" showErrorMessage="1" sqref="C6:N6">
      <formula1>"CGAAP, MIFRS, USGAAP, ASPE"</formula1>
    </dataValidation>
  </dataValidations>
  <pageMargins left="0.7" right="0.7" top="0.75" bottom="0.75" header="0.3" footer="0.3"/>
  <pageSetup scale="76" orientation="landscape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 2-AA</vt:lpstr>
      <vt:lpstr>App 2-JA</vt:lpstr>
    </vt:vector>
  </TitlesOfParts>
  <Company>EPCOR Utilities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Hesselink, Tim</dc:creator>
  <cp:lastModifiedBy>Hesselink, Tim</cp:lastModifiedBy>
  <cp:lastPrinted>2023-03-03T21:04:52Z</cp:lastPrinted>
  <dcterms:created xsi:type="dcterms:W3CDTF">2023-03-03T14:28:30Z</dcterms:created>
  <dcterms:modified xsi:type="dcterms:W3CDTF">2023-03-03T21:04:58Z</dcterms:modified>
</cp:coreProperties>
</file>